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orrale\R\mysource\EJAM\data-raw\"/>
    </mc:Choice>
  </mc:AlternateContent>
  <xr:revisionPtr revIDLastSave="0" documentId="13_ncr:1_{EBAFCA57-B467-4DF6-81D2-34D32A64571F}" xr6:coauthVersionLast="47" xr6:coauthVersionMax="47" xr10:uidLastSave="{00000000-0000-0000-0000-000000000000}"/>
  <bookViews>
    <workbookView xWindow="-110" yWindow="-110" windowWidth="38620" windowHeight="21100" tabRatio="353" xr2:uid="{00000000-000D-0000-FFFF-FFFF00000000}"/>
  </bookViews>
  <sheets>
    <sheet name="map_headernames" sheetId="1" r:id="rId1"/>
    <sheet name="sortorder" sheetId="3" r:id="rId2"/>
    <sheet name="template_add" sheetId="10" r:id="rId3"/>
    <sheet name="shortlabelling" sheetId="7" r:id="rId4"/>
    <sheet name="BGsACS" sheetId="6" r:id="rId5"/>
    <sheet name="ejscreen api" sheetId="8" r:id="rId6"/>
    <sheet name="wtd" sheetId="9" r:id="rId7"/>
  </sheets>
  <definedNames>
    <definedName name="_xlnm._FilterDatabase" localSheetId="4" hidden="1">BGsACS!$A$1:$M$673</definedName>
    <definedName name="_xlnm._FilterDatabase" localSheetId="0" hidden="1">map_headernames!$A$1:$BT$853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X3" i="1"/>
  <c r="W3" i="1"/>
  <c r="X2" i="1"/>
  <c r="W2" i="1"/>
  <c r="T3" i="1"/>
  <c r="T2" i="1"/>
  <c r="I4" i="1"/>
  <c r="X4" i="1"/>
  <c r="B4" i="1" s="1"/>
  <c r="W4" i="1"/>
  <c r="T4" i="1"/>
  <c r="S4" i="1"/>
  <c r="C4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40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5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82" i="1"/>
  <c r="AM781" i="1"/>
  <c r="AM784" i="1"/>
  <c r="AM783" i="1"/>
  <c r="AM778" i="1"/>
  <c r="AM777" i="1"/>
  <c r="AM780" i="1"/>
  <c r="AM779" i="1"/>
  <c r="AM792" i="1"/>
  <c r="AM791" i="1"/>
  <c r="AM790" i="1"/>
  <c r="AM789" i="1"/>
  <c r="AM788" i="1"/>
  <c r="AM787" i="1"/>
  <c r="AM786" i="1"/>
  <c r="AM785" i="1"/>
  <c r="AM776" i="1"/>
  <c r="AM775" i="1"/>
  <c r="AM774" i="1"/>
  <c r="AM773" i="1"/>
  <c r="AM772" i="1"/>
  <c r="AM771" i="1"/>
  <c r="AM770" i="1"/>
  <c r="AM769" i="1"/>
  <c r="AM758" i="1"/>
  <c r="AM757" i="1"/>
  <c r="AM762" i="1"/>
  <c r="AM761" i="1"/>
  <c r="AM760" i="1"/>
  <c r="AM759" i="1"/>
  <c r="AM764" i="1"/>
  <c r="AM763" i="1"/>
  <c r="AM768" i="1"/>
  <c r="AM767" i="1"/>
  <c r="AM766" i="1"/>
  <c r="AM765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52" i="1"/>
  <c r="AM662" i="1"/>
  <c r="AM661" i="1"/>
  <c r="AM660" i="1"/>
  <c r="AM659" i="1"/>
  <c r="AM658" i="1"/>
  <c r="AM657" i="1"/>
  <c r="AM656" i="1"/>
  <c r="AM655" i="1"/>
  <c r="AM654" i="1"/>
  <c r="AM653" i="1"/>
  <c r="AM651" i="1"/>
  <c r="AM650" i="1"/>
  <c r="AM639" i="1"/>
  <c r="AM649" i="1"/>
  <c r="AM648" i="1"/>
  <c r="AM647" i="1"/>
  <c r="AM646" i="1"/>
  <c r="AM645" i="1"/>
  <c r="AM644" i="1"/>
  <c r="AM643" i="1"/>
  <c r="AM642" i="1"/>
  <c r="AM641" i="1"/>
  <c r="AM640" i="1"/>
  <c r="AM638" i="1"/>
  <c r="AM637" i="1"/>
  <c r="AM626" i="1"/>
  <c r="AM636" i="1"/>
  <c r="AM635" i="1"/>
  <c r="AM634" i="1"/>
  <c r="AM633" i="1"/>
  <c r="AM632" i="1"/>
  <c r="AM631" i="1"/>
  <c r="AM630" i="1"/>
  <c r="AM629" i="1"/>
  <c r="AM628" i="1"/>
  <c r="AM627" i="1"/>
  <c r="AM625" i="1"/>
  <c r="AM624" i="1"/>
  <c r="AM613" i="1"/>
  <c r="AM623" i="1"/>
  <c r="AM622" i="1"/>
  <c r="AM621" i="1"/>
  <c r="AM620" i="1"/>
  <c r="AM619" i="1"/>
  <c r="AM618" i="1"/>
  <c r="AM617" i="1"/>
  <c r="AM616" i="1"/>
  <c r="AM615" i="1"/>
  <c r="AM614" i="1"/>
  <c r="AM612" i="1"/>
  <c r="AM611" i="1"/>
  <c r="AM600" i="1"/>
  <c r="AM610" i="1"/>
  <c r="AM609" i="1"/>
  <c r="AM608" i="1"/>
  <c r="AM607" i="1"/>
  <c r="AM606" i="1"/>
  <c r="AM605" i="1"/>
  <c r="AM604" i="1"/>
  <c r="AM603" i="1"/>
  <c r="AM602" i="1"/>
  <c r="AM601" i="1"/>
  <c r="AM599" i="1"/>
  <c r="AM598" i="1"/>
  <c r="AM587" i="1"/>
  <c r="AM597" i="1"/>
  <c r="AM596" i="1"/>
  <c r="AM595" i="1"/>
  <c r="AM594" i="1"/>
  <c r="AM593" i="1"/>
  <c r="AM592" i="1"/>
  <c r="AM591" i="1"/>
  <c r="AM590" i="1"/>
  <c r="AM589" i="1"/>
  <c r="AM588" i="1"/>
  <c r="AM586" i="1"/>
  <c r="AM585" i="1"/>
  <c r="AM574" i="1"/>
  <c r="AM584" i="1"/>
  <c r="AM583" i="1"/>
  <c r="AM582" i="1"/>
  <c r="AM581" i="1"/>
  <c r="AM580" i="1"/>
  <c r="AM579" i="1"/>
  <c r="AM578" i="1"/>
  <c r="AM577" i="1"/>
  <c r="AM576" i="1"/>
  <c r="AM575" i="1"/>
  <c r="AM573" i="1"/>
  <c r="AM572" i="1"/>
  <c r="AM561" i="1"/>
  <c r="AM571" i="1"/>
  <c r="AM570" i="1"/>
  <c r="AM569" i="1"/>
  <c r="AM568" i="1"/>
  <c r="AM567" i="1"/>
  <c r="AM566" i="1"/>
  <c r="AM565" i="1"/>
  <c r="AM564" i="1"/>
  <c r="AM563" i="1"/>
  <c r="AM562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71" i="1"/>
  <c r="AM481" i="1"/>
  <c r="AM480" i="1"/>
  <c r="AM479" i="1"/>
  <c r="AM478" i="1"/>
  <c r="AM477" i="1"/>
  <c r="AM476" i="1"/>
  <c r="AM475" i="1"/>
  <c r="AM474" i="1"/>
  <c r="AM473" i="1"/>
  <c r="AM472" i="1"/>
  <c r="AM470" i="1"/>
  <c r="AM469" i="1"/>
  <c r="AM458" i="1"/>
  <c r="AM468" i="1"/>
  <c r="AM467" i="1"/>
  <c r="AM466" i="1"/>
  <c r="AM465" i="1"/>
  <c r="AM464" i="1"/>
  <c r="AM463" i="1"/>
  <c r="AM462" i="1"/>
  <c r="AM461" i="1"/>
  <c r="AM460" i="1"/>
  <c r="AM459" i="1"/>
  <c r="AM457" i="1"/>
  <c r="AM456" i="1"/>
  <c r="AM445" i="1"/>
  <c r="AM455" i="1"/>
  <c r="AM454" i="1"/>
  <c r="AM453" i="1"/>
  <c r="AM452" i="1"/>
  <c r="AM451" i="1"/>
  <c r="AM450" i="1"/>
  <c r="AM449" i="1"/>
  <c r="AM448" i="1"/>
  <c r="AM447" i="1"/>
  <c r="AM446" i="1"/>
  <c r="AM444" i="1"/>
  <c r="AM443" i="1"/>
  <c r="AM432" i="1"/>
  <c r="AM442" i="1"/>
  <c r="AM441" i="1"/>
  <c r="AM440" i="1"/>
  <c r="AM439" i="1"/>
  <c r="AM438" i="1"/>
  <c r="AM437" i="1"/>
  <c r="AM436" i="1"/>
  <c r="AM435" i="1"/>
  <c r="AM434" i="1"/>
  <c r="AM433" i="1"/>
  <c r="AM431" i="1"/>
  <c r="AM430" i="1"/>
  <c r="AM419" i="1"/>
  <c r="AM429" i="1"/>
  <c r="AM428" i="1"/>
  <c r="AM427" i="1"/>
  <c r="AM426" i="1"/>
  <c r="AM425" i="1"/>
  <c r="AM424" i="1"/>
  <c r="AM423" i="1"/>
  <c r="AM422" i="1"/>
  <c r="AM421" i="1"/>
  <c r="AM420" i="1"/>
  <c r="AM418" i="1"/>
  <c r="AM417" i="1"/>
  <c r="AM406" i="1"/>
  <c r="AM416" i="1"/>
  <c r="AM415" i="1"/>
  <c r="AM414" i="1"/>
  <c r="AM413" i="1"/>
  <c r="AM412" i="1"/>
  <c r="AM411" i="1"/>
  <c r="AM410" i="1"/>
  <c r="AM409" i="1"/>
  <c r="AM408" i="1"/>
  <c r="AM407" i="1"/>
  <c r="AM405" i="1"/>
  <c r="AM404" i="1"/>
  <c r="AM393" i="1"/>
  <c r="AM403" i="1"/>
  <c r="AM402" i="1"/>
  <c r="AM401" i="1"/>
  <c r="AM400" i="1"/>
  <c r="AM399" i="1"/>
  <c r="AM398" i="1"/>
  <c r="AM397" i="1"/>
  <c r="AM396" i="1"/>
  <c r="AM395" i="1"/>
  <c r="AM394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40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H853" i="1"/>
  <c r="AG853" i="1"/>
  <c r="AF853" i="1"/>
  <c r="AE853" i="1"/>
  <c r="AD853" i="1"/>
  <c r="AC853" i="1"/>
  <c r="AB853" i="1"/>
  <c r="AA853" i="1"/>
  <c r="Z853" i="1"/>
  <c r="AH852" i="1"/>
  <c r="AG852" i="1"/>
  <c r="AF852" i="1"/>
  <c r="AE852" i="1"/>
  <c r="AD852" i="1"/>
  <c r="AC852" i="1"/>
  <c r="AB852" i="1"/>
  <c r="AA852" i="1"/>
  <c r="Z852" i="1"/>
  <c r="AH851" i="1"/>
  <c r="AG851" i="1"/>
  <c r="AF851" i="1"/>
  <c r="AE851" i="1"/>
  <c r="AD851" i="1"/>
  <c r="AC851" i="1"/>
  <c r="AB851" i="1"/>
  <c r="AA851" i="1"/>
  <c r="Z851" i="1"/>
  <c r="AH850" i="1"/>
  <c r="AG850" i="1"/>
  <c r="AF850" i="1"/>
  <c r="AE850" i="1"/>
  <c r="AD850" i="1"/>
  <c r="AC850" i="1"/>
  <c r="AB850" i="1"/>
  <c r="AA850" i="1"/>
  <c r="Z850" i="1"/>
  <c r="AH849" i="1"/>
  <c r="AG849" i="1"/>
  <c r="AF849" i="1"/>
  <c r="AE849" i="1"/>
  <c r="AD849" i="1"/>
  <c r="AC849" i="1"/>
  <c r="AB849" i="1"/>
  <c r="AA849" i="1"/>
  <c r="Z849" i="1"/>
  <c r="AH848" i="1"/>
  <c r="AG848" i="1"/>
  <c r="AF848" i="1"/>
  <c r="AE848" i="1"/>
  <c r="AD848" i="1"/>
  <c r="AC848" i="1"/>
  <c r="AB848" i="1"/>
  <c r="AA848" i="1"/>
  <c r="Z848" i="1"/>
  <c r="AH847" i="1"/>
  <c r="AG847" i="1"/>
  <c r="AF847" i="1"/>
  <c r="AE847" i="1"/>
  <c r="AD847" i="1"/>
  <c r="AC847" i="1"/>
  <c r="AB847" i="1"/>
  <c r="AA847" i="1"/>
  <c r="Z847" i="1"/>
  <c r="AH846" i="1"/>
  <c r="AG846" i="1"/>
  <c r="AF846" i="1"/>
  <c r="AE846" i="1"/>
  <c r="AD846" i="1"/>
  <c r="AC846" i="1"/>
  <c r="AB846" i="1"/>
  <c r="AA846" i="1"/>
  <c r="Z846" i="1"/>
  <c r="AH845" i="1"/>
  <c r="AG845" i="1"/>
  <c r="AF845" i="1"/>
  <c r="AE845" i="1"/>
  <c r="AD845" i="1"/>
  <c r="AC845" i="1"/>
  <c r="AB845" i="1"/>
  <c r="AA845" i="1"/>
  <c r="Z845" i="1"/>
  <c r="AH844" i="1"/>
  <c r="AG844" i="1"/>
  <c r="AF844" i="1"/>
  <c r="AE844" i="1"/>
  <c r="AD844" i="1"/>
  <c r="AC844" i="1"/>
  <c r="AB844" i="1"/>
  <c r="AA844" i="1"/>
  <c r="Z844" i="1"/>
  <c r="AH843" i="1"/>
  <c r="AG843" i="1"/>
  <c r="AF843" i="1"/>
  <c r="AE843" i="1"/>
  <c r="AD843" i="1"/>
  <c r="AC843" i="1"/>
  <c r="AB843" i="1"/>
  <c r="AA843" i="1"/>
  <c r="Z843" i="1"/>
  <c r="AH842" i="1"/>
  <c r="AG842" i="1"/>
  <c r="AF842" i="1"/>
  <c r="AE842" i="1"/>
  <c r="AD842" i="1"/>
  <c r="AC842" i="1"/>
  <c r="AB842" i="1"/>
  <c r="AA842" i="1"/>
  <c r="Z842" i="1"/>
  <c r="AH841" i="1"/>
  <c r="AG841" i="1"/>
  <c r="AF841" i="1"/>
  <c r="AE841" i="1"/>
  <c r="AD841" i="1"/>
  <c r="AC841" i="1"/>
  <c r="AB841" i="1"/>
  <c r="AA841" i="1"/>
  <c r="Z841" i="1"/>
  <c r="AH840" i="1"/>
  <c r="AG840" i="1"/>
  <c r="AF840" i="1"/>
  <c r="AE840" i="1"/>
  <c r="AD840" i="1"/>
  <c r="AC840" i="1"/>
  <c r="AB840" i="1"/>
  <c r="AA840" i="1"/>
  <c r="Z840" i="1"/>
  <c r="AH839" i="1"/>
  <c r="AG839" i="1"/>
  <c r="AF839" i="1"/>
  <c r="AE839" i="1"/>
  <c r="AD839" i="1"/>
  <c r="AC839" i="1"/>
  <c r="AB839" i="1"/>
  <c r="AA839" i="1"/>
  <c r="Z839" i="1"/>
  <c r="AH838" i="1"/>
  <c r="AG838" i="1"/>
  <c r="AF838" i="1"/>
  <c r="AE838" i="1"/>
  <c r="AD838" i="1"/>
  <c r="AC838" i="1"/>
  <c r="AB838" i="1"/>
  <c r="AA838" i="1"/>
  <c r="Z838" i="1"/>
  <c r="AH837" i="1"/>
  <c r="AG837" i="1"/>
  <c r="AF837" i="1"/>
  <c r="AE837" i="1"/>
  <c r="AD837" i="1"/>
  <c r="AC837" i="1"/>
  <c r="AB837" i="1"/>
  <c r="AA837" i="1"/>
  <c r="Z837" i="1"/>
  <c r="AH836" i="1"/>
  <c r="AG836" i="1"/>
  <c r="AF836" i="1"/>
  <c r="AE836" i="1"/>
  <c r="AD836" i="1"/>
  <c r="AC836" i="1"/>
  <c r="AB836" i="1"/>
  <c r="AA836" i="1"/>
  <c r="Z836" i="1"/>
  <c r="AH835" i="1"/>
  <c r="AG835" i="1"/>
  <c r="AF835" i="1"/>
  <c r="AE835" i="1"/>
  <c r="AD835" i="1"/>
  <c r="AC835" i="1"/>
  <c r="AB835" i="1"/>
  <c r="AA835" i="1"/>
  <c r="Z835" i="1"/>
  <c r="AH834" i="1"/>
  <c r="AG834" i="1"/>
  <c r="AF834" i="1"/>
  <c r="AE834" i="1"/>
  <c r="AD834" i="1"/>
  <c r="AC834" i="1"/>
  <c r="AB834" i="1"/>
  <c r="AA834" i="1"/>
  <c r="Z834" i="1"/>
  <c r="AH833" i="1"/>
  <c r="AG833" i="1"/>
  <c r="AF833" i="1"/>
  <c r="AE833" i="1"/>
  <c r="AD833" i="1"/>
  <c r="AC833" i="1"/>
  <c r="AB833" i="1"/>
  <c r="AA833" i="1"/>
  <c r="Z833" i="1"/>
  <c r="AH832" i="1"/>
  <c r="AG832" i="1"/>
  <c r="AF832" i="1"/>
  <c r="AE832" i="1"/>
  <c r="AD832" i="1"/>
  <c r="AC832" i="1"/>
  <c r="AB832" i="1"/>
  <c r="AA832" i="1"/>
  <c r="Z832" i="1"/>
  <c r="AH831" i="1"/>
  <c r="AG831" i="1"/>
  <c r="AF831" i="1"/>
  <c r="AE831" i="1"/>
  <c r="AD831" i="1"/>
  <c r="AC831" i="1"/>
  <c r="AB831" i="1"/>
  <c r="AA831" i="1"/>
  <c r="Z831" i="1"/>
  <c r="AH830" i="1"/>
  <c r="AG830" i="1"/>
  <c r="AF830" i="1"/>
  <c r="AE830" i="1"/>
  <c r="AD830" i="1"/>
  <c r="AC830" i="1"/>
  <c r="AB830" i="1"/>
  <c r="AA830" i="1"/>
  <c r="Z830" i="1"/>
  <c r="AH829" i="1"/>
  <c r="AG829" i="1"/>
  <c r="AF829" i="1"/>
  <c r="AE829" i="1"/>
  <c r="AD829" i="1"/>
  <c r="AC829" i="1"/>
  <c r="AB829" i="1"/>
  <c r="AA829" i="1"/>
  <c r="Z829" i="1"/>
  <c r="AH828" i="1"/>
  <c r="AG828" i="1"/>
  <c r="AF828" i="1"/>
  <c r="AE828" i="1"/>
  <c r="AD828" i="1"/>
  <c r="AC828" i="1"/>
  <c r="AB828" i="1"/>
  <c r="AA828" i="1"/>
  <c r="Z828" i="1"/>
  <c r="AH827" i="1"/>
  <c r="AG827" i="1"/>
  <c r="AF827" i="1"/>
  <c r="AE827" i="1"/>
  <c r="AD827" i="1"/>
  <c r="AC827" i="1"/>
  <c r="AB827" i="1"/>
  <c r="AA827" i="1"/>
  <c r="Z827" i="1"/>
  <c r="AH826" i="1"/>
  <c r="AG826" i="1"/>
  <c r="AF826" i="1"/>
  <c r="AE826" i="1"/>
  <c r="AD826" i="1"/>
  <c r="AC826" i="1"/>
  <c r="AB826" i="1"/>
  <c r="AA826" i="1"/>
  <c r="Z826" i="1"/>
  <c r="AH825" i="1"/>
  <c r="AG825" i="1"/>
  <c r="AF825" i="1"/>
  <c r="AE825" i="1"/>
  <c r="AD825" i="1"/>
  <c r="AC825" i="1"/>
  <c r="AB825" i="1"/>
  <c r="AA825" i="1"/>
  <c r="Z825" i="1"/>
  <c r="AH824" i="1"/>
  <c r="AG824" i="1"/>
  <c r="AF824" i="1"/>
  <c r="AE824" i="1"/>
  <c r="AD824" i="1"/>
  <c r="AC824" i="1"/>
  <c r="AB824" i="1"/>
  <c r="AA824" i="1"/>
  <c r="Z824" i="1"/>
  <c r="AH823" i="1"/>
  <c r="AG823" i="1"/>
  <c r="AF823" i="1"/>
  <c r="AE823" i="1"/>
  <c r="AD823" i="1"/>
  <c r="AC823" i="1"/>
  <c r="AB823" i="1"/>
  <c r="AA823" i="1"/>
  <c r="Z823" i="1"/>
  <c r="AH822" i="1"/>
  <c r="AG822" i="1"/>
  <c r="AF822" i="1"/>
  <c r="AE822" i="1"/>
  <c r="AD822" i="1"/>
  <c r="AC822" i="1"/>
  <c r="AB822" i="1"/>
  <c r="AA822" i="1"/>
  <c r="Z822" i="1"/>
  <c r="AH821" i="1"/>
  <c r="AG821" i="1"/>
  <c r="AF821" i="1"/>
  <c r="AE821" i="1"/>
  <c r="AD821" i="1"/>
  <c r="AC821" i="1"/>
  <c r="AB821" i="1"/>
  <c r="AA821" i="1"/>
  <c r="Z821" i="1"/>
  <c r="AH820" i="1"/>
  <c r="AG820" i="1"/>
  <c r="AF820" i="1"/>
  <c r="AE820" i="1"/>
  <c r="AD820" i="1"/>
  <c r="AC820" i="1"/>
  <c r="AB820" i="1"/>
  <c r="AA820" i="1"/>
  <c r="Z820" i="1"/>
  <c r="AH819" i="1"/>
  <c r="AG819" i="1"/>
  <c r="AF819" i="1"/>
  <c r="AE819" i="1"/>
  <c r="AD819" i="1"/>
  <c r="AC819" i="1"/>
  <c r="AB819" i="1"/>
  <c r="AA819" i="1"/>
  <c r="Z819" i="1"/>
  <c r="AH818" i="1"/>
  <c r="AG818" i="1"/>
  <c r="AF818" i="1"/>
  <c r="AE818" i="1"/>
  <c r="AD818" i="1"/>
  <c r="AC818" i="1"/>
  <c r="AB818" i="1"/>
  <c r="AA818" i="1"/>
  <c r="Z818" i="1"/>
  <c r="AH817" i="1"/>
  <c r="AG817" i="1"/>
  <c r="AF817" i="1"/>
  <c r="AE817" i="1"/>
  <c r="AD817" i="1"/>
  <c r="AC817" i="1"/>
  <c r="AB817" i="1"/>
  <c r="AA817" i="1"/>
  <c r="Z817" i="1"/>
  <c r="AH816" i="1"/>
  <c r="AG816" i="1"/>
  <c r="AF816" i="1"/>
  <c r="AE816" i="1"/>
  <c r="AD816" i="1"/>
  <c r="AC816" i="1"/>
  <c r="AB816" i="1"/>
  <c r="AA816" i="1"/>
  <c r="Z816" i="1"/>
  <c r="AH815" i="1"/>
  <c r="AG815" i="1"/>
  <c r="AF815" i="1"/>
  <c r="AE815" i="1"/>
  <c r="AD815" i="1"/>
  <c r="AC815" i="1"/>
  <c r="AB815" i="1"/>
  <c r="AA815" i="1"/>
  <c r="Z815" i="1"/>
  <c r="AH814" i="1"/>
  <c r="AG814" i="1"/>
  <c r="AF814" i="1"/>
  <c r="AE814" i="1"/>
  <c r="AD814" i="1"/>
  <c r="AC814" i="1"/>
  <c r="AB814" i="1"/>
  <c r="AA814" i="1"/>
  <c r="Z814" i="1"/>
  <c r="AH813" i="1"/>
  <c r="AG813" i="1"/>
  <c r="AF813" i="1"/>
  <c r="AE813" i="1"/>
  <c r="AD813" i="1"/>
  <c r="AC813" i="1"/>
  <c r="AB813" i="1"/>
  <c r="AA813" i="1"/>
  <c r="Z813" i="1"/>
  <c r="AH812" i="1"/>
  <c r="AG812" i="1"/>
  <c r="AF812" i="1"/>
  <c r="AE812" i="1"/>
  <c r="AD812" i="1"/>
  <c r="AC812" i="1"/>
  <c r="AB812" i="1"/>
  <c r="AA812" i="1"/>
  <c r="Z812" i="1"/>
  <c r="AH811" i="1"/>
  <c r="AG811" i="1"/>
  <c r="AF811" i="1"/>
  <c r="AE811" i="1"/>
  <c r="AD811" i="1"/>
  <c r="AC811" i="1"/>
  <c r="AB811" i="1"/>
  <c r="AA811" i="1"/>
  <c r="Z811" i="1"/>
  <c r="AH810" i="1"/>
  <c r="AG810" i="1"/>
  <c r="AF810" i="1"/>
  <c r="AE810" i="1"/>
  <c r="AD810" i="1"/>
  <c r="AC810" i="1"/>
  <c r="AB810" i="1"/>
  <c r="AA810" i="1"/>
  <c r="Z810" i="1"/>
  <c r="AH809" i="1"/>
  <c r="AG809" i="1"/>
  <c r="AF809" i="1"/>
  <c r="AE809" i="1"/>
  <c r="AD809" i="1"/>
  <c r="AC809" i="1"/>
  <c r="AB809" i="1"/>
  <c r="AA809" i="1"/>
  <c r="Z809" i="1"/>
  <c r="AH808" i="1"/>
  <c r="AG808" i="1"/>
  <c r="AF808" i="1"/>
  <c r="AE808" i="1"/>
  <c r="AD808" i="1"/>
  <c r="AC808" i="1"/>
  <c r="AB808" i="1"/>
  <c r="AA808" i="1"/>
  <c r="Z808" i="1"/>
  <c r="AH807" i="1"/>
  <c r="AG807" i="1"/>
  <c r="AF807" i="1"/>
  <c r="AE807" i="1"/>
  <c r="AD807" i="1"/>
  <c r="AC807" i="1"/>
  <c r="AB807" i="1"/>
  <c r="AA807" i="1"/>
  <c r="Z807" i="1"/>
  <c r="AH806" i="1"/>
  <c r="AG806" i="1"/>
  <c r="AF806" i="1"/>
  <c r="AE806" i="1"/>
  <c r="AD806" i="1"/>
  <c r="AC806" i="1"/>
  <c r="AB806" i="1"/>
  <c r="AA806" i="1"/>
  <c r="Z806" i="1"/>
  <c r="AH805" i="1"/>
  <c r="AG805" i="1"/>
  <c r="AF805" i="1"/>
  <c r="AE805" i="1"/>
  <c r="AD805" i="1"/>
  <c r="AC805" i="1"/>
  <c r="AB805" i="1"/>
  <c r="AA805" i="1"/>
  <c r="Z805" i="1"/>
  <c r="AH804" i="1"/>
  <c r="AG804" i="1"/>
  <c r="AF804" i="1"/>
  <c r="AE804" i="1"/>
  <c r="AD804" i="1"/>
  <c r="AC804" i="1"/>
  <c r="AB804" i="1"/>
  <c r="AA804" i="1"/>
  <c r="Z804" i="1"/>
  <c r="AH803" i="1"/>
  <c r="AG803" i="1"/>
  <c r="AF803" i="1"/>
  <c r="AE803" i="1"/>
  <c r="AD803" i="1"/>
  <c r="AC803" i="1"/>
  <c r="AB803" i="1"/>
  <c r="AA803" i="1"/>
  <c r="Z803" i="1"/>
  <c r="AH802" i="1"/>
  <c r="AG802" i="1"/>
  <c r="AF802" i="1"/>
  <c r="AE802" i="1"/>
  <c r="AD802" i="1"/>
  <c r="AC802" i="1"/>
  <c r="AB802" i="1"/>
  <c r="AA802" i="1"/>
  <c r="Z802" i="1"/>
  <c r="AH801" i="1"/>
  <c r="AG801" i="1"/>
  <c r="AF801" i="1"/>
  <c r="AE801" i="1"/>
  <c r="AD801" i="1"/>
  <c r="AC801" i="1"/>
  <c r="AB801" i="1"/>
  <c r="AA801" i="1"/>
  <c r="Z801" i="1"/>
  <c r="AH800" i="1"/>
  <c r="AG800" i="1"/>
  <c r="AF800" i="1"/>
  <c r="AE800" i="1"/>
  <c r="AD800" i="1"/>
  <c r="AC800" i="1"/>
  <c r="AB800" i="1"/>
  <c r="AA800" i="1"/>
  <c r="Z800" i="1"/>
  <c r="AH799" i="1"/>
  <c r="AG799" i="1"/>
  <c r="AF799" i="1"/>
  <c r="AE799" i="1"/>
  <c r="AD799" i="1"/>
  <c r="AC799" i="1"/>
  <c r="AB799" i="1"/>
  <c r="AA799" i="1"/>
  <c r="Z799" i="1"/>
  <c r="AH798" i="1"/>
  <c r="AG798" i="1"/>
  <c r="AF798" i="1"/>
  <c r="AE798" i="1"/>
  <c r="AD798" i="1"/>
  <c r="AC798" i="1"/>
  <c r="AB798" i="1"/>
  <c r="AA798" i="1"/>
  <c r="Z798" i="1"/>
  <c r="AH797" i="1"/>
  <c r="AG797" i="1"/>
  <c r="AF797" i="1"/>
  <c r="AE797" i="1"/>
  <c r="AD797" i="1"/>
  <c r="AC797" i="1"/>
  <c r="AB797" i="1"/>
  <c r="AA797" i="1"/>
  <c r="Z797" i="1"/>
  <c r="AH796" i="1"/>
  <c r="AG796" i="1"/>
  <c r="AF796" i="1"/>
  <c r="AE796" i="1"/>
  <c r="AD796" i="1"/>
  <c r="AC796" i="1"/>
  <c r="AB796" i="1"/>
  <c r="AA796" i="1"/>
  <c r="Z796" i="1"/>
  <c r="AH795" i="1"/>
  <c r="AG795" i="1"/>
  <c r="AF795" i="1"/>
  <c r="AE795" i="1"/>
  <c r="AD795" i="1"/>
  <c r="AC795" i="1"/>
  <c r="AB795" i="1"/>
  <c r="AA795" i="1"/>
  <c r="Z795" i="1"/>
  <c r="AH794" i="1"/>
  <c r="AG794" i="1"/>
  <c r="AF794" i="1"/>
  <c r="AE794" i="1"/>
  <c r="AD794" i="1"/>
  <c r="AC794" i="1"/>
  <c r="AB794" i="1"/>
  <c r="AA794" i="1"/>
  <c r="Z794" i="1"/>
  <c r="AH793" i="1"/>
  <c r="AG793" i="1"/>
  <c r="AF793" i="1"/>
  <c r="AE793" i="1"/>
  <c r="AD793" i="1"/>
  <c r="AC793" i="1"/>
  <c r="AB793" i="1"/>
  <c r="AA793" i="1"/>
  <c r="Z793" i="1"/>
  <c r="AH782" i="1"/>
  <c r="AG782" i="1"/>
  <c r="AF782" i="1"/>
  <c r="AE782" i="1"/>
  <c r="AD782" i="1"/>
  <c r="AC782" i="1"/>
  <c r="AB782" i="1"/>
  <c r="AA782" i="1"/>
  <c r="Z782" i="1"/>
  <c r="AH781" i="1"/>
  <c r="AG781" i="1"/>
  <c r="AF781" i="1"/>
  <c r="AE781" i="1"/>
  <c r="AD781" i="1"/>
  <c r="AC781" i="1"/>
  <c r="AB781" i="1"/>
  <c r="AA781" i="1"/>
  <c r="Z781" i="1"/>
  <c r="AH784" i="1"/>
  <c r="AG784" i="1"/>
  <c r="AF784" i="1"/>
  <c r="AE784" i="1"/>
  <c r="AD784" i="1"/>
  <c r="AC784" i="1"/>
  <c r="AB784" i="1"/>
  <c r="AA784" i="1"/>
  <c r="Z784" i="1"/>
  <c r="AH783" i="1"/>
  <c r="AG783" i="1"/>
  <c r="AF783" i="1"/>
  <c r="AE783" i="1"/>
  <c r="AD783" i="1"/>
  <c r="AC783" i="1"/>
  <c r="AB783" i="1"/>
  <c r="AA783" i="1"/>
  <c r="Z783" i="1"/>
  <c r="AH778" i="1"/>
  <c r="AG778" i="1"/>
  <c r="AF778" i="1"/>
  <c r="AE778" i="1"/>
  <c r="AD778" i="1"/>
  <c r="AC778" i="1"/>
  <c r="AB778" i="1"/>
  <c r="AA778" i="1"/>
  <c r="Z778" i="1"/>
  <c r="AH777" i="1"/>
  <c r="AG777" i="1"/>
  <c r="AF777" i="1"/>
  <c r="AE777" i="1"/>
  <c r="AD777" i="1"/>
  <c r="AC777" i="1"/>
  <c r="AB777" i="1"/>
  <c r="AA777" i="1"/>
  <c r="Z777" i="1"/>
  <c r="AH780" i="1"/>
  <c r="AG780" i="1"/>
  <c r="AF780" i="1"/>
  <c r="AE780" i="1"/>
  <c r="AD780" i="1"/>
  <c r="AC780" i="1"/>
  <c r="AB780" i="1"/>
  <c r="AA780" i="1"/>
  <c r="Z780" i="1"/>
  <c r="AH779" i="1"/>
  <c r="AG779" i="1"/>
  <c r="AF779" i="1"/>
  <c r="AE779" i="1"/>
  <c r="AD779" i="1"/>
  <c r="AC779" i="1"/>
  <c r="AB779" i="1"/>
  <c r="AA779" i="1"/>
  <c r="Z779" i="1"/>
  <c r="AH792" i="1"/>
  <c r="AG792" i="1"/>
  <c r="AF792" i="1"/>
  <c r="AE792" i="1"/>
  <c r="AD792" i="1"/>
  <c r="AC792" i="1"/>
  <c r="AB792" i="1"/>
  <c r="AA792" i="1"/>
  <c r="Z792" i="1"/>
  <c r="AH791" i="1"/>
  <c r="AG791" i="1"/>
  <c r="AF791" i="1"/>
  <c r="AE791" i="1"/>
  <c r="AD791" i="1"/>
  <c r="AC791" i="1"/>
  <c r="AB791" i="1"/>
  <c r="AA791" i="1"/>
  <c r="Z791" i="1"/>
  <c r="AH790" i="1"/>
  <c r="AG790" i="1"/>
  <c r="AF790" i="1"/>
  <c r="AE790" i="1"/>
  <c r="AD790" i="1"/>
  <c r="AC790" i="1"/>
  <c r="AB790" i="1"/>
  <c r="AA790" i="1"/>
  <c r="Z790" i="1"/>
  <c r="AH789" i="1"/>
  <c r="AG789" i="1"/>
  <c r="AF789" i="1"/>
  <c r="AE789" i="1"/>
  <c r="AD789" i="1"/>
  <c r="AC789" i="1"/>
  <c r="AB789" i="1"/>
  <c r="AA789" i="1"/>
  <c r="Z789" i="1"/>
  <c r="AH788" i="1"/>
  <c r="AG788" i="1"/>
  <c r="AF788" i="1"/>
  <c r="AE788" i="1"/>
  <c r="AD788" i="1"/>
  <c r="AC788" i="1"/>
  <c r="AB788" i="1"/>
  <c r="AA788" i="1"/>
  <c r="Z788" i="1"/>
  <c r="AH787" i="1"/>
  <c r="AG787" i="1"/>
  <c r="AF787" i="1"/>
  <c r="AE787" i="1"/>
  <c r="AD787" i="1"/>
  <c r="AC787" i="1"/>
  <c r="AB787" i="1"/>
  <c r="AA787" i="1"/>
  <c r="Z787" i="1"/>
  <c r="AH786" i="1"/>
  <c r="AG786" i="1"/>
  <c r="AF786" i="1"/>
  <c r="AE786" i="1"/>
  <c r="AD786" i="1"/>
  <c r="AC786" i="1"/>
  <c r="AB786" i="1"/>
  <c r="AA786" i="1"/>
  <c r="Z786" i="1"/>
  <c r="AH785" i="1"/>
  <c r="AG785" i="1"/>
  <c r="AF785" i="1"/>
  <c r="AE785" i="1"/>
  <c r="AD785" i="1"/>
  <c r="AC785" i="1"/>
  <c r="AB785" i="1"/>
  <c r="AA785" i="1"/>
  <c r="Z785" i="1"/>
  <c r="AH776" i="1"/>
  <c r="AG776" i="1"/>
  <c r="AF776" i="1"/>
  <c r="AE776" i="1"/>
  <c r="AD776" i="1"/>
  <c r="AC776" i="1"/>
  <c r="AB776" i="1"/>
  <c r="AA776" i="1"/>
  <c r="Z776" i="1"/>
  <c r="AH775" i="1"/>
  <c r="AG775" i="1"/>
  <c r="AF775" i="1"/>
  <c r="AE775" i="1"/>
  <c r="AD775" i="1"/>
  <c r="AC775" i="1"/>
  <c r="AB775" i="1"/>
  <c r="AA775" i="1"/>
  <c r="Z775" i="1"/>
  <c r="AH774" i="1"/>
  <c r="AG774" i="1"/>
  <c r="AF774" i="1"/>
  <c r="AE774" i="1"/>
  <c r="AD774" i="1"/>
  <c r="AC774" i="1"/>
  <c r="AB774" i="1"/>
  <c r="AA774" i="1"/>
  <c r="Z774" i="1"/>
  <c r="AH773" i="1"/>
  <c r="AG773" i="1"/>
  <c r="AF773" i="1"/>
  <c r="AE773" i="1"/>
  <c r="AD773" i="1"/>
  <c r="AC773" i="1"/>
  <c r="AB773" i="1"/>
  <c r="AA773" i="1"/>
  <c r="Z773" i="1"/>
  <c r="AH772" i="1"/>
  <c r="AG772" i="1"/>
  <c r="AF772" i="1"/>
  <c r="AE772" i="1"/>
  <c r="AD772" i="1"/>
  <c r="AC772" i="1"/>
  <c r="AB772" i="1"/>
  <c r="AA772" i="1"/>
  <c r="Z772" i="1"/>
  <c r="AH771" i="1"/>
  <c r="AG771" i="1"/>
  <c r="AF771" i="1"/>
  <c r="AE771" i="1"/>
  <c r="AD771" i="1"/>
  <c r="AC771" i="1"/>
  <c r="AB771" i="1"/>
  <c r="AA771" i="1"/>
  <c r="Z771" i="1"/>
  <c r="AH770" i="1"/>
  <c r="AG770" i="1"/>
  <c r="AF770" i="1"/>
  <c r="AE770" i="1"/>
  <c r="AD770" i="1"/>
  <c r="AC770" i="1"/>
  <c r="AB770" i="1"/>
  <c r="AA770" i="1"/>
  <c r="Z770" i="1"/>
  <c r="AH769" i="1"/>
  <c r="AG769" i="1"/>
  <c r="AF769" i="1"/>
  <c r="AE769" i="1"/>
  <c r="AD769" i="1"/>
  <c r="AC769" i="1"/>
  <c r="AB769" i="1"/>
  <c r="AA769" i="1"/>
  <c r="Z769" i="1"/>
  <c r="AH758" i="1"/>
  <c r="AG758" i="1"/>
  <c r="AF758" i="1"/>
  <c r="AE758" i="1"/>
  <c r="AD758" i="1"/>
  <c r="AC758" i="1"/>
  <c r="AB758" i="1"/>
  <c r="AA758" i="1"/>
  <c r="Z758" i="1"/>
  <c r="AH757" i="1"/>
  <c r="AG757" i="1"/>
  <c r="AF757" i="1"/>
  <c r="AE757" i="1"/>
  <c r="AD757" i="1"/>
  <c r="AC757" i="1"/>
  <c r="AB757" i="1"/>
  <c r="AA757" i="1"/>
  <c r="Z757" i="1"/>
  <c r="AH762" i="1"/>
  <c r="AG762" i="1"/>
  <c r="AF762" i="1"/>
  <c r="AE762" i="1"/>
  <c r="AD762" i="1"/>
  <c r="AC762" i="1"/>
  <c r="AB762" i="1"/>
  <c r="AA762" i="1"/>
  <c r="Z762" i="1"/>
  <c r="AH761" i="1"/>
  <c r="AG761" i="1"/>
  <c r="AF761" i="1"/>
  <c r="AE761" i="1"/>
  <c r="AD761" i="1"/>
  <c r="AC761" i="1"/>
  <c r="AB761" i="1"/>
  <c r="AA761" i="1"/>
  <c r="Z761" i="1"/>
  <c r="AH760" i="1"/>
  <c r="AG760" i="1"/>
  <c r="AF760" i="1"/>
  <c r="AE760" i="1"/>
  <c r="AD760" i="1"/>
  <c r="AC760" i="1"/>
  <c r="AB760" i="1"/>
  <c r="AA760" i="1"/>
  <c r="Z760" i="1"/>
  <c r="AH759" i="1"/>
  <c r="AG759" i="1"/>
  <c r="AF759" i="1"/>
  <c r="AE759" i="1"/>
  <c r="AD759" i="1"/>
  <c r="AC759" i="1"/>
  <c r="AB759" i="1"/>
  <c r="AA759" i="1"/>
  <c r="Z759" i="1"/>
  <c r="AH764" i="1"/>
  <c r="AG764" i="1"/>
  <c r="AF764" i="1"/>
  <c r="AE764" i="1"/>
  <c r="AD764" i="1"/>
  <c r="AC764" i="1"/>
  <c r="AB764" i="1"/>
  <c r="AA764" i="1"/>
  <c r="Z764" i="1"/>
  <c r="AH763" i="1"/>
  <c r="AG763" i="1"/>
  <c r="AF763" i="1"/>
  <c r="AE763" i="1"/>
  <c r="AD763" i="1"/>
  <c r="AC763" i="1"/>
  <c r="AB763" i="1"/>
  <c r="AA763" i="1"/>
  <c r="Z763" i="1"/>
  <c r="AH768" i="1"/>
  <c r="AG768" i="1"/>
  <c r="AF768" i="1"/>
  <c r="AE768" i="1"/>
  <c r="AD768" i="1"/>
  <c r="AC768" i="1"/>
  <c r="AB768" i="1"/>
  <c r="AA768" i="1"/>
  <c r="Z768" i="1"/>
  <c r="AH767" i="1"/>
  <c r="AG767" i="1"/>
  <c r="AF767" i="1"/>
  <c r="AE767" i="1"/>
  <c r="AD767" i="1"/>
  <c r="AC767" i="1"/>
  <c r="AB767" i="1"/>
  <c r="AA767" i="1"/>
  <c r="Z767" i="1"/>
  <c r="AH766" i="1"/>
  <c r="AG766" i="1"/>
  <c r="AF766" i="1"/>
  <c r="AE766" i="1"/>
  <c r="AD766" i="1"/>
  <c r="AC766" i="1"/>
  <c r="AB766" i="1"/>
  <c r="AA766" i="1"/>
  <c r="Z766" i="1"/>
  <c r="AH765" i="1"/>
  <c r="AG765" i="1"/>
  <c r="AF765" i="1"/>
  <c r="AE765" i="1"/>
  <c r="AD765" i="1"/>
  <c r="AC765" i="1"/>
  <c r="AB765" i="1"/>
  <c r="AA765" i="1"/>
  <c r="Z765" i="1"/>
  <c r="AH756" i="1"/>
  <c r="AG756" i="1"/>
  <c r="AF756" i="1"/>
  <c r="AE756" i="1"/>
  <c r="AD756" i="1"/>
  <c r="AC756" i="1"/>
  <c r="AB756" i="1"/>
  <c r="AA756" i="1"/>
  <c r="Z756" i="1"/>
  <c r="AH755" i="1"/>
  <c r="AG755" i="1"/>
  <c r="AF755" i="1"/>
  <c r="AE755" i="1"/>
  <c r="AD755" i="1"/>
  <c r="AC755" i="1"/>
  <c r="AB755" i="1"/>
  <c r="AA755" i="1"/>
  <c r="Z755" i="1"/>
  <c r="AH754" i="1"/>
  <c r="AG754" i="1"/>
  <c r="AF754" i="1"/>
  <c r="AE754" i="1"/>
  <c r="AD754" i="1"/>
  <c r="AC754" i="1"/>
  <c r="AB754" i="1"/>
  <c r="AA754" i="1"/>
  <c r="Z754" i="1"/>
  <c r="AH753" i="1"/>
  <c r="AG753" i="1"/>
  <c r="AF753" i="1"/>
  <c r="AE753" i="1"/>
  <c r="AD753" i="1"/>
  <c r="AC753" i="1"/>
  <c r="AB753" i="1"/>
  <c r="AA753" i="1"/>
  <c r="Z753" i="1"/>
  <c r="AH752" i="1"/>
  <c r="AG752" i="1"/>
  <c r="AF752" i="1"/>
  <c r="AE752" i="1"/>
  <c r="AD752" i="1"/>
  <c r="AC752" i="1"/>
  <c r="AB752" i="1"/>
  <c r="AA752" i="1"/>
  <c r="Z752" i="1"/>
  <c r="AH751" i="1"/>
  <c r="AG751" i="1"/>
  <c r="AF751" i="1"/>
  <c r="AE751" i="1"/>
  <c r="AD751" i="1"/>
  <c r="AC751" i="1"/>
  <c r="AB751" i="1"/>
  <c r="AA751" i="1"/>
  <c r="Z751" i="1"/>
  <c r="AH750" i="1"/>
  <c r="AG750" i="1"/>
  <c r="AF750" i="1"/>
  <c r="AE750" i="1"/>
  <c r="AD750" i="1"/>
  <c r="AC750" i="1"/>
  <c r="AB750" i="1"/>
  <c r="AA750" i="1"/>
  <c r="Z750" i="1"/>
  <c r="AH749" i="1"/>
  <c r="AG749" i="1"/>
  <c r="AF749" i="1"/>
  <c r="AE749" i="1"/>
  <c r="AD749" i="1"/>
  <c r="AC749" i="1"/>
  <c r="AB749" i="1"/>
  <c r="AA749" i="1"/>
  <c r="Z749" i="1"/>
  <c r="AH748" i="1"/>
  <c r="AG748" i="1"/>
  <c r="AF748" i="1"/>
  <c r="AE748" i="1"/>
  <c r="AD748" i="1"/>
  <c r="AC748" i="1"/>
  <c r="AB748" i="1"/>
  <c r="AA748" i="1"/>
  <c r="Z748" i="1"/>
  <c r="AH747" i="1"/>
  <c r="AG747" i="1"/>
  <c r="AF747" i="1"/>
  <c r="AE747" i="1"/>
  <c r="AD747" i="1"/>
  <c r="AC747" i="1"/>
  <c r="AB747" i="1"/>
  <c r="AA747" i="1"/>
  <c r="Z747" i="1"/>
  <c r="AH746" i="1"/>
  <c r="AG746" i="1"/>
  <c r="AF746" i="1"/>
  <c r="AE746" i="1"/>
  <c r="AD746" i="1"/>
  <c r="AC746" i="1"/>
  <c r="AB746" i="1"/>
  <c r="AA746" i="1"/>
  <c r="Z746" i="1"/>
  <c r="AH745" i="1"/>
  <c r="AG745" i="1"/>
  <c r="AF745" i="1"/>
  <c r="AE745" i="1"/>
  <c r="AD745" i="1"/>
  <c r="AC745" i="1"/>
  <c r="AB745" i="1"/>
  <c r="AA745" i="1"/>
  <c r="Z745" i="1"/>
  <c r="AH744" i="1"/>
  <c r="AG744" i="1"/>
  <c r="AF744" i="1"/>
  <c r="AE744" i="1"/>
  <c r="AD744" i="1"/>
  <c r="AC744" i="1"/>
  <c r="AB744" i="1"/>
  <c r="AA744" i="1"/>
  <c r="Z744" i="1"/>
  <c r="AH743" i="1"/>
  <c r="AG743" i="1"/>
  <c r="AF743" i="1"/>
  <c r="AE743" i="1"/>
  <c r="AD743" i="1"/>
  <c r="AC743" i="1"/>
  <c r="AB743" i="1"/>
  <c r="AA743" i="1"/>
  <c r="Z743" i="1"/>
  <c r="AH742" i="1"/>
  <c r="AG742" i="1"/>
  <c r="AF742" i="1"/>
  <c r="AE742" i="1"/>
  <c r="AD742" i="1"/>
  <c r="AC742" i="1"/>
  <c r="AB742" i="1"/>
  <c r="AA742" i="1"/>
  <c r="Z742" i="1"/>
  <c r="AH741" i="1"/>
  <c r="AG741" i="1"/>
  <c r="AF741" i="1"/>
  <c r="AE741" i="1"/>
  <c r="AD741" i="1"/>
  <c r="AC741" i="1"/>
  <c r="AB741" i="1"/>
  <c r="AA741" i="1"/>
  <c r="Z741" i="1"/>
  <c r="AH740" i="1"/>
  <c r="AG740" i="1"/>
  <c r="AF740" i="1"/>
  <c r="AE740" i="1"/>
  <c r="AD740" i="1"/>
  <c r="AC740" i="1"/>
  <c r="AB740" i="1"/>
  <c r="AA740" i="1"/>
  <c r="Z740" i="1"/>
  <c r="AH739" i="1"/>
  <c r="AG739" i="1"/>
  <c r="AF739" i="1"/>
  <c r="AE739" i="1"/>
  <c r="AD739" i="1"/>
  <c r="AC739" i="1"/>
  <c r="AB739" i="1"/>
  <c r="AA739" i="1"/>
  <c r="Z739" i="1"/>
  <c r="AH738" i="1"/>
  <c r="AG738" i="1"/>
  <c r="AF738" i="1"/>
  <c r="AE738" i="1"/>
  <c r="AD738" i="1"/>
  <c r="AC738" i="1"/>
  <c r="AB738" i="1"/>
  <c r="AA738" i="1"/>
  <c r="Z738" i="1"/>
  <c r="AH737" i="1"/>
  <c r="AG737" i="1"/>
  <c r="AF737" i="1"/>
  <c r="AE737" i="1"/>
  <c r="AD737" i="1"/>
  <c r="AC737" i="1"/>
  <c r="AB737" i="1"/>
  <c r="AA737" i="1"/>
  <c r="Z737" i="1"/>
  <c r="AH736" i="1"/>
  <c r="AG736" i="1"/>
  <c r="AF736" i="1"/>
  <c r="AE736" i="1"/>
  <c r="AD736" i="1"/>
  <c r="AC736" i="1"/>
  <c r="AB736" i="1"/>
  <c r="AA736" i="1"/>
  <c r="Z736" i="1"/>
  <c r="AH735" i="1"/>
  <c r="AG735" i="1"/>
  <c r="AF735" i="1"/>
  <c r="AE735" i="1"/>
  <c r="AD735" i="1"/>
  <c r="AC735" i="1"/>
  <c r="AB735" i="1"/>
  <c r="AA735" i="1"/>
  <c r="Z735" i="1"/>
  <c r="AH734" i="1"/>
  <c r="AG734" i="1"/>
  <c r="AF734" i="1"/>
  <c r="AE734" i="1"/>
  <c r="AD734" i="1"/>
  <c r="AC734" i="1"/>
  <c r="AB734" i="1"/>
  <c r="AA734" i="1"/>
  <c r="Z734" i="1"/>
  <c r="AH733" i="1"/>
  <c r="AG733" i="1"/>
  <c r="AF733" i="1"/>
  <c r="AE733" i="1"/>
  <c r="AD733" i="1"/>
  <c r="AC733" i="1"/>
  <c r="AB733" i="1"/>
  <c r="AA733" i="1"/>
  <c r="Z733" i="1"/>
  <c r="AH732" i="1"/>
  <c r="AG732" i="1"/>
  <c r="AF732" i="1"/>
  <c r="AE732" i="1"/>
  <c r="AD732" i="1"/>
  <c r="AC732" i="1"/>
  <c r="AB732" i="1"/>
  <c r="AA732" i="1"/>
  <c r="Z732" i="1"/>
  <c r="AH731" i="1"/>
  <c r="AG731" i="1"/>
  <c r="AF731" i="1"/>
  <c r="AE731" i="1"/>
  <c r="AD731" i="1"/>
  <c r="AC731" i="1"/>
  <c r="AB731" i="1"/>
  <c r="AA731" i="1"/>
  <c r="Z731" i="1"/>
  <c r="AH730" i="1"/>
  <c r="AG730" i="1"/>
  <c r="AF730" i="1"/>
  <c r="AE730" i="1"/>
  <c r="AD730" i="1"/>
  <c r="AC730" i="1"/>
  <c r="AB730" i="1"/>
  <c r="AA730" i="1"/>
  <c r="Z730" i="1"/>
  <c r="AH729" i="1"/>
  <c r="AG729" i="1"/>
  <c r="AF729" i="1"/>
  <c r="AE729" i="1"/>
  <c r="AD729" i="1"/>
  <c r="AC729" i="1"/>
  <c r="AB729" i="1"/>
  <c r="AA729" i="1"/>
  <c r="Z729" i="1"/>
  <c r="AH728" i="1"/>
  <c r="AG728" i="1"/>
  <c r="AF728" i="1"/>
  <c r="AE728" i="1"/>
  <c r="AD728" i="1"/>
  <c r="AC728" i="1"/>
  <c r="AB728" i="1"/>
  <c r="AA728" i="1"/>
  <c r="Z728" i="1"/>
  <c r="AH727" i="1"/>
  <c r="AG727" i="1"/>
  <c r="AF727" i="1"/>
  <c r="AE727" i="1"/>
  <c r="AD727" i="1"/>
  <c r="AC727" i="1"/>
  <c r="AB727" i="1"/>
  <c r="AA727" i="1"/>
  <c r="Z727" i="1"/>
  <c r="AH726" i="1"/>
  <c r="AG726" i="1"/>
  <c r="AF726" i="1"/>
  <c r="AE726" i="1"/>
  <c r="AD726" i="1"/>
  <c r="AC726" i="1"/>
  <c r="AB726" i="1"/>
  <c r="AA726" i="1"/>
  <c r="Z726" i="1"/>
  <c r="AH725" i="1"/>
  <c r="AG725" i="1"/>
  <c r="AF725" i="1"/>
  <c r="AE725" i="1"/>
  <c r="AD725" i="1"/>
  <c r="AC725" i="1"/>
  <c r="AB725" i="1"/>
  <c r="AA725" i="1"/>
  <c r="Z725" i="1"/>
  <c r="AH724" i="1"/>
  <c r="AG724" i="1"/>
  <c r="AF724" i="1"/>
  <c r="AE724" i="1"/>
  <c r="AD724" i="1"/>
  <c r="AC724" i="1"/>
  <c r="AB724" i="1"/>
  <c r="AA724" i="1"/>
  <c r="Z724" i="1"/>
  <c r="AH723" i="1"/>
  <c r="AG723" i="1"/>
  <c r="AF723" i="1"/>
  <c r="AE723" i="1"/>
  <c r="AD723" i="1"/>
  <c r="AC723" i="1"/>
  <c r="AB723" i="1"/>
  <c r="AA723" i="1"/>
  <c r="Z723" i="1"/>
  <c r="AH722" i="1"/>
  <c r="AG722" i="1"/>
  <c r="AF722" i="1"/>
  <c r="AE722" i="1"/>
  <c r="AD722" i="1"/>
  <c r="AC722" i="1"/>
  <c r="AB722" i="1"/>
  <c r="AA722" i="1"/>
  <c r="Z722" i="1"/>
  <c r="AH721" i="1"/>
  <c r="AG721" i="1"/>
  <c r="AF721" i="1"/>
  <c r="AE721" i="1"/>
  <c r="AD721" i="1"/>
  <c r="AC721" i="1"/>
  <c r="AB721" i="1"/>
  <c r="AA721" i="1"/>
  <c r="Z721" i="1"/>
  <c r="AH720" i="1"/>
  <c r="AG720" i="1"/>
  <c r="AF720" i="1"/>
  <c r="AE720" i="1"/>
  <c r="AD720" i="1"/>
  <c r="AC720" i="1"/>
  <c r="AB720" i="1"/>
  <c r="AA720" i="1"/>
  <c r="Z720" i="1"/>
  <c r="AH719" i="1"/>
  <c r="AG719" i="1"/>
  <c r="AF719" i="1"/>
  <c r="AE719" i="1"/>
  <c r="AD719" i="1"/>
  <c r="AC719" i="1"/>
  <c r="AB719" i="1"/>
  <c r="AA719" i="1"/>
  <c r="Z719" i="1"/>
  <c r="AH718" i="1"/>
  <c r="AG718" i="1"/>
  <c r="AF718" i="1"/>
  <c r="AE718" i="1"/>
  <c r="AD718" i="1"/>
  <c r="AC718" i="1"/>
  <c r="AB718" i="1"/>
  <c r="AA718" i="1"/>
  <c r="Z718" i="1"/>
  <c r="AH717" i="1"/>
  <c r="AG717" i="1"/>
  <c r="AF717" i="1"/>
  <c r="AE717" i="1"/>
  <c r="AD717" i="1"/>
  <c r="AC717" i="1"/>
  <c r="AB717" i="1"/>
  <c r="AA717" i="1"/>
  <c r="Z717" i="1"/>
  <c r="AH716" i="1"/>
  <c r="AG716" i="1"/>
  <c r="AF716" i="1"/>
  <c r="AE716" i="1"/>
  <c r="AD716" i="1"/>
  <c r="AC716" i="1"/>
  <c r="AB716" i="1"/>
  <c r="AA716" i="1"/>
  <c r="Z716" i="1"/>
  <c r="AH715" i="1"/>
  <c r="AG715" i="1"/>
  <c r="AF715" i="1"/>
  <c r="AE715" i="1"/>
  <c r="AD715" i="1"/>
  <c r="AC715" i="1"/>
  <c r="AB715" i="1"/>
  <c r="AA715" i="1"/>
  <c r="Z715" i="1"/>
  <c r="AH714" i="1"/>
  <c r="AG714" i="1"/>
  <c r="AF714" i="1"/>
  <c r="AE714" i="1"/>
  <c r="AD714" i="1"/>
  <c r="AC714" i="1"/>
  <c r="AB714" i="1"/>
  <c r="AA714" i="1"/>
  <c r="Z714" i="1"/>
  <c r="AH713" i="1"/>
  <c r="AG713" i="1"/>
  <c r="AF713" i="1"/>
  <c r="AE713" i="1"/>
  <c r="AD713" i="1"/>
  <c r="AC713" i="1"/>
  <c r="AB713" i="1"/>
  <c r="AA713" i="1"/>
  <c r="Z713" i="1"/>
  <c r="AH712" i="1"/>
  <c r="AG712" i="1"/>
  <c r="AF712" i="1"/>
  <c r="AE712" i="1"/>
  <c r="AD712" i="1"/>
  <c r="AC712" i="1"/>
  <c r="AB712" i="1"/>
  <c r="AA712" i="1"/>
  <c r="Z712" i="1"/>
  <c r="AH711" i="1"/>
  <c r="AG711" i="1"/>
  <c r="AF711" i="1"/>
  <c r="AE711" i="1"/>
  <c r="AD711" i="1"/>
  <c r="AC711" i="1"/>
  <c r="AB711" i="1"/>
  <c r="AA711" i="1"/>
  <c r="Z711" i="1"/>
  <c r="AH710" i="1"/>
  <c r="AG710" i="1"/>
  <c r="AF710" i="1"/>
  <c r="AE710" i="1"/>
  <c r="AD710" i="1"/>
  <c r="AC710" i="1"/>
  <c r="AB710" i="1"/>
  <c r="AA710" i="1"/>
  <c r="Z710" i="1"/>
  <c r="AH709" i="1"/>
  <c r="AG709" i="1"/>
  <c r="AF709" i="1"/>
  <c r="AE709" i="1"/>
  <c r="AD709" i="1"/>
  <c r="AC709" i="1"/>
  <c r="AB709" i="1"/>
  <c r="AA709" i="1"/>
  <c r="Z709" i="1"/>
  <c r="AH708" i="1"/>
  <c r="AG708" i="1"/>
  <c r="AF708" i="1"/>
  <c r="AE708" i="1"/>
  <c r="AD708" i="1"/>
  <c r="AC708" i="1"/>
  <c r="AB708" i="1"/>
  <c r="AA708" i="1"/>
  <c r="Z708" i="1"/>
  <c r="AH707" i="1"/>
  <c r="AG707" i="1"/>
  <c r="AF707" i="1"/>
  <c r="AE707" i="1"/>
  <c r="AD707" i="1"/>
  <c r="AC707" i="1"/>
  <c r="AB707" i="1"/>
  <c r="AA707" i="1"/>
  <c r="Z707" i="1"/>
  <c r="AH706" i="1"/>
  <c r="AG706" i="1"/>
  <c r="AF706" i="1"/>
  <c r="AE706" i="1"/>
  <c r="AD706" i="1"/>
  <c r="AC706" i="1"/>
  <c r="AB706" i="1"/>
  <c r="AA706" i="1"/>
  <c r="Z706" i="1"/>
  <c r="AH705" i="1"/>
  <c r="AG705" i="1"/>
  <c r="AF705" i="1"/>
  <c r="AE705" i="1"/>
  <c r="AD705" i="1"/>
  <c r="AC705" i="1"/>
  <c r="AB705" i="1"/>
  <c r="AA705" i="1"/>
  <c r="Z705" i="1"/>
  <c r="AH704" i="1"/>
  <c r="AG704" i="1"/>
  <c r="AF704" i="1"/>
  <c r="AE704" i="1"/>
  <c r="AD704" i="1"/>
  <c r="AC704" i="1"/>
  <c r="AB704" i="1"/>
  <c r="AA704" i="1"/>
  <c r="Z704" i="1"/>
  <c r="AH703" i="1"/>
  <c r="AG703" i="1"/>
  <c r="AF703" i="1"/>
  <c r="AE703" i="1"/>
  <c r="AD703" i="1"/>
  <c r="AC703" i="1"/>
  <c r="AB703" i="1"/>
  <c r="AA703" i="1"/>
  <c r="Z703" i="1"/>
  <c r="AH702" i="1"/>
  <c r="AG702" i="1"/>
  <c r="AF702" i="1"/>
  <c r="AE702" i="1"/>
  <c r="AD702" i="1"/>
  <c r="AC702" i="1"/>
  <c r="AB702" i="1"/>
  <c r="AA702" i="1"/>
  <c r="Z702" i="1"/>
  <c r="AH701" i="1"/>
  <c r="AG701" i="1"/>
  <c r="AF701" i="1"/>
  <c r="AE701" i="1"/>
  <c r="AD701" i="1"/>
  <c r="AC701" i="1"/>
  <c r="AB701" i="1"/>
  <c r="AA701" i="1"/>
  <c r="Z701" i="1"/>
  <c r="AH700" i="1"/>
  <c r="AG700" i="1"/>
  <c r="AF700" i="1"/>
  <c r="AE700" i="1"/>
  <c r="AD700" i="1"/>
  <c r="AC700" i="1"/>
  <c r="AB700" i="1"/>
  <c r="AA700" i="1"/>
  <c r="Z700" i="1"/>
  <c r="AH699" i="1"/>
  <c r="AG699" i="1"/>
  <c r="AF699" i="1"/>
  <c r="AE699" i="1"/>
  <c r="AD699" i="1"/>
  <c r="AC699" i="1"/>
  <c r="AB699" i="1"/>
  <c r="AA699" i="1"/>
  <c r="Z699" i="1"/>
  <c r="AH698" i="1"/>
  <c r="AG698" i="1"/>
  <c r="AF698" i="1"/>
  <c r="AE698" i="1"/>
  <c r="AD698" i="1"/>
  <c r="AC698" i="1"/>
  <c r="AB698" i="1"/>
  <c r="AA698" i="1"/>
  <c r="Z698" i="1"/>
  <c r="AH697" i="1"/>
  <c r="AG697" i="1"/>
  <c r="AF697" i="1"/>
  <c r="AE697" i="1"/>
  <c r="AD697" i="1"/>
  <c r="AC697" i="1"/>
  <c r="AB697" i="1"/>
  <c r="AA697" i="1"/>
  <c r="Z697" i="1"/>
  <c r="AH696" i="1"/>
  <c r="AG696" i="1"/>
  <c r="AF696" i="1"/>
  <c r="AE696" i="1"/>
  <c r="AD696" i="1"/>
  <c r="AC696" i="1"/>
  <c r="AB696" i="1"/>
  <c r="AA696" i="1"/>
  <c r="Z696" i="1"/>
  <c r="AH695" i="1"/>
  <c r="AG695" i="1"/>
  <c r="AF695" i="1"/>
  <c r="AE695" i="1"/>
  <c r="AD695" i="1"/>
  <c r="AC695" i="1"/>
  <c r="AB695" i="1"/>
  <c r="AA695" i="1"/>
  <c r="Z695" i="1"/>
  <c r="AH694" i="1"/>
  <c r="AG694" i="1"/>
  <c r="AF694" i="1"/>
  <c r="AE694" i="1"/>
  <c r="AD694" i="1"/>
  <c r="AC694" i="1"/>
  <c r="AB694" i="1"/>
  <c r="AA694" i="1"/>
  <c r="Z694" i="1"/>
  <c r="AH693" i="1"/>
  <c r="AG693" i="1"/>
  <c r="AF693" i="1"/>
  <c r="AE693" i="1"/>
  <c r="AD693" i="1"/>
  <c r="AC693" i="1"/>
  <c r="AB693" i="1"/>
  <c r="AA693" i="1"/>
  <c r="Z693" i="1"/>
  <c r="AH692" i="1"/>
  <c r="AG692" i="1"/>
  <c r="AF692" i="1"/>
  <c r="AE692" i="1"/>
  <c r="AD692" i="1"/>
  <c r="AC692" i="1"/>
  <c r="AB692" i="1"/>
  <c r="AA692" i="1"/>
  <c r="Z692" i="1"/>
  <c r="AH691" i="1"/>
  <c r="AG691" i="1"/>
  <c r="AF691" i="1"/>
  <c r="AE691" i="1"/>
  <c r="AD691" i="1"/>
  <c r="AC691" i="1"/>
  <c r="AB691" i="1"/>
  <c r="AA691" i="1"/>
  <c r="Z691" i="1"/>
  <c r="AH690" i="1"/>
  <c r="AG690" i="1"/>
  <c r="AF690" i="1"/>
  <c r="AE690" i="1"/>
  <c r="AD690" i="1"/>
  <c r="AC690" i="1"/>
  <c r="AB690" i="1"/>
  <c r="AA690" i="1"/>
  <c r="Z690" i="1"/>
  <c r="AH689" i="1"/>
  <c r="AG689" i="1"/>
  <c r="AF689" i="1"/>
  <c r="AE689" i="1"/>
  <c r="AD689" i="1"/>
  <c r="AC689" i="1"/>
  <c r="AB689" i="1"/>
  <c r="AA689" i="1"/>
  <c r="Z689" i="1"/>
  <c r="AH688" i="1"/>
  <c r="AG688" i="1"/>
  <c r="AF688" i="1"/>
  <c r="AE688" i="1"/>
  <c r="AD688" i="1"/>
  <c r="AC688" i="1"/>
  <c r="AB688" i="1"/>
  <c r="AA688" i="1"/>
  <c r="Z688" i="1"/>
  <c r="AH687" i="1"/>
  <c r="AG687" i="1"/>
  <c r="AF687" i="1"/>
  <c r="AE687" i="1"/>
  <c r="AD687" i="1"/>
  <c r="AC687" i="1"/>
  <c r="AB687" i="1"/>
  <c r="AA687" i="1"/>
  <c r="Z687" i="1"/>
  <c r="AH686" i="1"/>
  <c r="AG686" i="1"/>
  <c r="AF686" i="1"/>
  <c r="AE686" i="1"/>
  <c r="AD686" i="1"/>
  <c r="AC686" i="1"/>
  <c r="AB686" i="1"/>
  <c r="AA686" i="1"/>
  <c r="Z686" i="1"/>
  <c r="AH685" i="1"/>
  <c r="AG685" i="1"/>
  <c r="AF685" i="1"/>
  <c r="AE685" i="1"/>
  <c r="AD685" i="1"/>
  <c r="AC685" i="1"/>
  <c r="AB685" i="1"/>
  <c r="AA685" i="1"/>
  <c r="Z685" i="1"/>
  <c r="AH684" i="1"/>
  <c r="AG684" i="1"/>
  <c r="AF684" i="1"/>
  <c r="AE684" i="1"/>
  <c r="AD684" i="1"/>
  <c r="AC684" i="1"/>
  <c r="AB684" i="1"/>
  <c r="AA684" i="1"/>
  <c r="Z684" i="1"/>
  <c r="AH683" i="1"/>
  <c r="AG683" i="1"/>
  <c r="AF683" i="1"/>
  <c r="AE683" i="1"/>
  <c r="AD683" i="1"/>
  <c r="AC683" i="1"/>
  <c r="AB683" i="1"/>
  <c r="AA683" i="1"/>
  <c r="Z683" i="1"/>
  <c r="AH682" i="1"/>
  <c r="AG682" i="1"/>
  <c r="AF682" i="1"/>
  <c r="AE682" i="1"/>
  <c r="AD682" i="1"/>
  <c r="AC682" i="1"/>
  <c r="AB682" i="1"/>
  <c r="AA682" i="1"/>
  <c r="Z682" i="1"/>
  <c r="AH681" i="1"/>
  <c r="AG681" i="1"/>
  <c r="AF681" i="1"/>
  <c r="AE681" i="1"/>
  <c r="AD681" i="1"/>
  <c r="AC681" i="1"/>
  <c r="AB681" i="1"/>
  <c r="AA681" i="1"/>
  <c r="Z681" i="1"/>
  <c r="AH680" i="1"/>
  <c r="AG680" i="1"/>
  <c r="AF680" i="1"/>
  <c r="AE680" i="1"/>
  <c r="AD680" i="1"/>
  <c r="AC680" i="1"/>
  <c r="AB680" i="1"/>
  <c r="AA680" i="1"/>
  <c r="Z680" i="1"/>
  <c r="AH679" i="1"/>
  <c r="AG679" i="1"/>
  <c r="AF679" i="1"/>
  <c r="AE679" i="1"/>
  <c r="AD679" i="1"/>
  <c r="AC679" i="1"/>
  <c r="AB679" i="1"/>
  <c r="AA679" i="1"/>
  <c r="Z679" i="1"/>
  <c r="AH678" i="1"/>
  <c r="AG678" i="1"/>
  <c r="AF678" i="1"/>
  <c r="AE678" i="1"/>
  <c r="AD678" i="1"/>
  <c r="AC678" i="1"/>
  <c r="AB678" i="1"/>
  <c r="AA678" i="1"/>
  <c r="Z678" i="1"/>
  <c r="AH677" i="1"/>
  <c r="AG677" i="1"/>
  <c r="AF677" i="1"/>
  <c r="AE677" i="1"/>
  <c r="AD677" i="1"/>
  <c r="AC677" i="1"/>
  <c r="AB677" i="1"/>
  <c r="AA677" i="1"/>
  <c r="Z677" i="1"/>
  <c r="AH676" i="1"/>
  <c r="AG676" i="1"/>
  <c r="AF676" i="1"/>
  <c r="AE676" i="1"/>
  <c r="AD676" i="1"/>
  <c r="AC676" i="1"/>
  <c r="AB676" i="1"/>
  <c r="AA676" i="1"/>
  <c r="Z676" i="1"/>
  <c r="AH675" i="1"/>
  <c r="AG675" i="1"/>
  <c r="AF675" i="1"/>
  <c r="AE675" i="1"/>
  <c r="AD675" i="1"/>
  <c r="AC675" i="1"/>
  <c r="AB675" i="1"/>
  <c r="AA675" i="1"/>
  <c r="Z675" i="1"/>
  <c r="AH674" i="1"/>
  <c r="AG674" i="1"/>
  <c r="AF674" i="1"/>
  <c r="AE674" i="1"/>
  <c r="AD674" i="1"/>
  <c r="AC674" i="1"/>
  <c r="AB674" i="1"/>
  <c r="AA674" i="1"/>
  <c r="Z674" i="1"/>
  <c r="AH673" i="1"/>
  <c r="AG673" i="1"/>
  <c r="AF673" i="1"/>
  <c r="AE673" i="1"/>
  <c r="AD673" i="1"/>
  <c r="AC673" i="1"/>
  <c r="AB673" i="1"/>
  <c r="AA673" i="1"/>
  <c r="Z673" i="1"/>
  <c r="AH672" i="1"/>
  <c r="AG672" i="1"/>
  <c r="AF672" i="1"/>
  <c r="AE672" i="1"/>
  <c r="AD672" i="1"/>
  <c r="AC672" i="1"/>
  <c r="AB672" i="1"/>
  <c r="AA672" i="1"/>
  <c r="Z672" i="1"/>
  <c r="AH671" i="1"/>
  <c r="AG671" i="1"/>
  <c r="AF671" i="1"/>
  <c r="AE671" i="1"/>
  <c r="AD671" i="1"/>
  <c r="AC671" i="1"/>
  <c r="AB671" i="1"/>
  <c r="AA671" i="1"/>
  <c r="Z671" i="1"/>
  <c r="AH670" i="1"/>
  <c r="AG670" i="1"/>
  <c r="AF670" i="1"/>
  <c r="AE670" i="1"/>
  <c r="AD670" i="1"/>
  <c r="AC670" i="1"/>
  <c r="AB670" i="1"/>
  <c r="AA670" i="1"/>
  <c r="Z670" i="1"/>
  <c r="AH669" i="1"/>
  <c r="AG669" i="1"/>
  <c r="AF669" i="1"/>
  <c r="AE669" i="1"/>
  <c r="AD669" i="1"/>
  <c r="AC669" i="1"/>
  <c r="AB669" i="1"/>
  <c r="AA669" i="1"/>
  <c r="Z669" i="1"/>
  <c r="AH668" i="1"/>
  <c r="AG668" i="1"/>
  <c r="AF668" i="1"/>
  <c r="AE668" i="1"/>
  <c r="AD668" i="1"/>
  <c r="AC668" i="1"/>
  <c r="AB668" i="1"/>
  <c r="AA668" i="1"/>
  <c r="Z668" i="1"/>
  <c r="AH667" i="1"/>
  <c r="AG667" i="1"/>
  <c r="AF667" i="1"/>
  <c r="AE667" i="1"/>
  <c r="AD667" i="1"/>
  <c r="AC667" i="1"/>
  <c r="AB667" i="1"/>
  <c r="AA667" i="1"/>
  <c r="Z667" i="1"/>
  <c r="AH666" i="1"/>
  <c r="AG666" i="1"/>
  <c r="AF666" i="1"/>
  <c r="AE666" i="1"/>
  <c r="AD666" i="1"/>
  <c r="AC666" i="1"/>
  <c r="AB666" i="1"/>
  <c r="AA666" i="1"/>
  <c r="Z666" i="1"/>
  <c r="AH665" i="1"/>
  <c r="AG665" i="1"/>
  <c r="AF665" i="1"/>
  <c r="AE665" i="1"/>
  <c r="AD665" i="1"/>
  <c r="AC665" i="1"/>
  <c r="AB665" i="1"/>
  <c r="AA665" i="1"/>
  <c r="Z665" i="1"/>
  <c r="AH664" i="1"/>
  <c r="AG664" i="1"/>
  <c r="AF664" i="1"/>
  <c r="AE664" i="1"/>
  <c r="AD664" i="1"/>
  <c r="AC664" i="1"/>
  <c r="AB664" i="1"/>
  <c r="AA664" i="1"/>
  <c r="Z664" i="1"/>
  <c r="AH663" i="1"/>
  <c r="AG663" i="1"/>
  <c r="AF663" i="1"/>
  <c r="AE663" i="1"/>
  <c r="AD663" i="1"/>
  <c r="AC663" i="1"/>
  <c r="AB663" i="1"/>
  <c r="AA663" i="1"/>
  <c r="Z663" i="1"/>
  <c r="AH652" i="1"/>
  <c r="AG652" i="1"/>
  <c r="AF652" i="1"/>
  <c r="AE652" i="1"/>
  <c r="AD652" i="1"/>
  <c r="AC652" i="1"/>
  <c r="AB652" i="1"/>
  <c r="AA652" i="1"/>
  <c r="Z652" i="1"/>
  <c r="AH662" i="1"/>
  <c r="AG662" i="1"/>
  <c r="AF662" i="1"/>
  <c r="AE662" i="1"/>
  <c r="AD662" i="1"/>
  <c r="AC662" i="1"/>
  <c r="AB662" i="1"/>
  <c r="AA662" i="1"/>
  <c r="Z662" i="1"/>
  <c r="AH661" i="1"/>
  <c r="AG661" i="1"/>
  <c r="AF661" i="1"/>
  <c r="AE661" i="1"/>
  <c r="AD661" i="1"/>
  <c r="AC661" i="1"/>
  <c r="AB661" i="1"/>
  <c r="AA661" i="1"/>
  <c r="Z661" i="1"/>
  <c r="AH660" i="1"/>
  <c r="AG660" i="1"/>
  <c r="AF660" i="1"/>
  <c r="AE660" i="1"/>
  <c r="AD660" i="1"/>
  <c r="AC660" i="1"/>
  <c r="AB660" i="1"/>
  <c r="AA660" i="1"/>
  <c r="Z660" i="1"/>
  <c r="AH659" i="1"/>
  <c r="AG659" i="1"/>
  <c r="AF659" i="1"/>
  <c r="AE659" i="1"/>
  <c r="AD659" i="1"/>
  <c r="AC659" i="1"/>
  <c r="AB659" i="1"/>
  <c r="AA659" i="1"/>
  <c r="Z659" i="1"/>
  <c r="AH658" i="1"/>
  <c r="AG658" i="1"/>
  <c r="AF658" i="1"/>
  <c r="AE658" i="1"/>
  <c r="AD658" i="1"/>
  <c r="AC658" i="1"/>
  <c r="AB658" i="1"/>
  <c r="AA658" i="1"/>
  <c r="Z658" i="1"/>
  <c r="AH657" i="1"/>
  <c r="AG657" i="1"/>
  <c r="AF657" i="1"/>
  <c r="AE657" i="1"/>
  <c r="AD657" i="1"/>
  <c r="AC657" i="1"/>
  <c r="AB657" i="1"/>
  <c r="AA657" i="1"/>
  <c r="Z657" i="1"/>
  <c r="AH656" i="1"/>
  <c r="AG656" i="1"/>
  <c r="AF656" i="1"/>
  <c r="AE656" i="1"/>
  <c r="AD656" i="1"/>
  <c r="AC656" i="1"/>
  <c r="AB656" i="1"/>
  <c r="AA656" i="1"/>
  <c r="Z656" i="1"/>
  <c r="AH655" i="1"/>
  <c r="AG655" i="1"/>
  <c r="AF655" i="1"/>
  <c r="AE655" i="1"/>
  <c r="AD655" i="1"/>
  <c r="AC655" i="1"/>
  <c r="AB655" i="1"/>
  <c r="AA655" i="1"/>
  <c r="Z655" i="1"/>
  <c r="AH654" i="1"/>
  <c r="AG654" i="1"/>
  <c r="AF654" i="1"/>
  <c r="AE654" i="1"/>
  <c r="AD654" i="1"/>
  <c r="AC654" i="1"/>
  <c r="AB654" i="1"/>
  <c r="AA654" i="1"/>
  <c r="Z654" i="1"/>
  <c r="AH653" i="1"/>
  <c r="AG653" i="1"/>
  <c r="AF653" i="1"/>
  <c r="AE653" i="1"/>
  <c r="AD653" i="1"/>
  <c r="AC653" i="1"/>
  <c r="AB653" i="1"/>
  <c r="AA653" i="1"/>
  <c r="Z653" i="1"/>
  <c r="AH651" i="1"/>
  <c r="AG651" i="1"/>
  <c r="AF651" i="1"/>
  <c r="AE651" i="1"/>
  <c r="AD651" i="1"/>
  <c r="AC651" i="1"/>
  <c r="AB651" i="1"/>
  <c r="AA651" i="1"/>
  <c r="Z651" i="1"/>
  <c r="AH650" i="1"/>
  <c r="AG650" i="1"/>
  <c r="AF650" i="1"/>
  <c r="AE650" i="1"/>
  <c r="AD650" i="1"/>
  <c r="AC650" i="1"/>
  <c r="AB650" i="1"/>
  <c r="AA650" i="1"/>
  <c r="Z650" i="1"/>
  <c r="AH639" i="1"/>
  <c r="AG639" i="1"/>
  <c r="AF639" i="1"/>
  <c r="AE639" i="1"/>
  <c r="AD639" i="1"/>
  <c r="AC639" i="1"/>
  <c r="AB639" i="1"/>
  <c r="AA639" i="1"/>
  <c r="Z639" i="1"/>
  <c r="AH649" i="1"/>
  <c r="AG649" i="1"/>
  <c r="AF649" i="1"/>
  <c r="AE649" i="1"/>
  <c r="AD649" i="1"/>
  <c r="AC649" i="1"/>
  <c r="AB649" i="1"/>
  <c r="AA649" i="1"/>
  <c r="Z649" i="1"/>
  <c r="AH648" i="1"/>
  <c r="AG648" i="1"/>
  <c r="AF648" i="1"/>
  <c r="AE648" i="1"/>
  <c r="AD648" i="1"/>
  <c r="AC648" i="1"/>
  <c r="AB648" i="1"/>
  <c r="AA648" i="1"/>
  <c r="Z648" i="1"/>
  <c r="AH647" i="1"/>
  <c r="AG647" i="1"/>
  <c r="AF647" i="1"/>
  <c r="AE647" i="1"/>
  <c r="AD647" i="1"/>
  <c r="AC647" i="1"/>
  <c r="AB647" i="1"/>
  <c r="AA647" i="1"/>
  <c r="Z647" i="1"/>
  <c r="AH646" i="1"/>
  <c r="AG646" i="1"/>
  <c r="AF646" i="1"/>
  <c r="AE646" i="1"/>
  <c r="AD646" i="1"/>
  <c r="AC646" i="1"/>
  <c r="AB646" i="1"/>
  <c r="AA646" i="1"/>
  <c r="Z646" i="1"/>
  <c r="AH645" i="1"/>
  <c r="AG645" i="1"/>
  <c r="AF645" i="1"/>
  <c r="AE645" i="1"/>
  <c r="AD645" i="1"/>
  <c r="AC645" i="1"/>
  <c r="AB645" i="1"/>
  <c r="AA645" i="1"/>
  <c r="Z645" i="1"/>
  <c r="AH644" i="1"/>
  <c r="AG644" i="1"/>
  <c r="AF644" i="1"/>
  <c r="AE644" i="1"/>
  <c r="AD644" i="1"/>
  <c r="AC644" i="1"/>
  <c r="AB644" i="1"/>
  <c r="AA644" i="1"/>
  <c r="Z644" i="1"/>
  <c r="AH643" i="1"/>
  <c r="AG643" i="1"/>
  <c r="AF643" i="1"/>
  <c r="AE643" i="1"/>
  <c r="AD643" i="1"/>
  <c r="AC643" i="1"/>
  <c r="AB643" i="1"/>
  <c r="AA643" i="1"/>
  <c r="Z643" i="1"/>
  <c r="AH642" i="1"/>
  <c r="AG642" i="1"/>
  <c r="AF642" i="1"/>
  <c r="AE642" i="1"/>
  <c r="AD642" i="1"/>
  <c r="AC642" i="1"/>
  <c r="AB642" i="1"/>
  <c r="AA642" i="1"/>
  <c r="Z642" i="1"/>
  <c r="AH641" i="1"/>
  <c r="AG641" i="1"/>
  <c r="AF641" i="1"/>
  <c r="AE641" i="1"/>
  <c r="AD641" i="1"/>
  <c r="AC641" i="1"/>
  <c r="AB641" i="1"/>
  <c r="AA641" i="1"/>
  <c r="Z641" i="1"/>
  <c r="AH640" i="1"/>
  <c r="AG640" i="1"/>
  <c r="AF640" i="1"/>
  <c r="AE640" i="1"/>
  <c r="AD640" i="1"/>
  <c r="AC640" i="1"/>
  <c r="AB640" i="1"/>
  <c r="AA640" i="1"/>
  <c r="Z640" i="1"/>
  <c r="AH638" i="1"/>
  <c r="AG638" i="1"/>
  <c r="AF638" i="1"/>
  <c r="AE638" i="1"/>
  <c r="AD638" i="1"/>
  <c r="AC638" i="1"/>
  <c r="AB638" i="1"/>
  <c r="AA638" i="1"/>
  <c r="Z638" i="1"/>
  <c r="AH637" i="1"/>
  <c r="AG637" i="1"/>
  <c r="AF637" i="1"/>
  <c r="AE637" i="1"/>
  <c r="AD637" i="1"/>
  <c r="AC637" i="1"/>
  <c r="AB637" i="1"/>
  <c r="AA637" i="1"/>
  <c r="Z637" i="1"/>
  <c r="AH626" i="1"/>
  <c r="AG626" i="1"/>
  <c r="AF626" i="1"/>
  <c r="AE626" i="1"/>
  <c r="AD626" i="1"/>
  <c r="AC626" i="1"/>
  <c r="AB626" i="1"/>
  <c r="AA626" i="1"/>
  <c r="Z626" i="1"/>
  <c r="AH636" i="1"/>
  <c r="AG636" i="1"/>
  <c r="AF636" i="1"/>
  <c r="AE636" i="1"/>
  <c r="AD636" i="1"/>
  <c r="AC636" i="1"/>
  <c r="AB636" i="1"/>
  <c r="AA636" i="1"/>
  <c r="Z636" i="1"/>
  <c r="AH635" i="1"/>
  <c r="AG635" i="1"/>
  <c r="AF635" i="1"/>
  <c r="AE635" i="1"/>
  <c r="AD635" i="1"/>
  <c r="AC635" i="1"/>
  <c r="AB635" i="1"/>
  <c r="AA635" i="1"/>
  <c r="Z635" i="1"/>
  <c r="AH634" i="1"/>
  <c r="AG634" i="1"/>
  <c r="AF634" i="1"/>
  <c r="AE634" i="1"/>
  <c r="AD634" i="1"/>
  <c r="AC634" i="1"/>
  <c r="AB634" i="1"/>
  <c r="AA634" i="1"/>
  <c r="Z634" i="1"/>
  <c r="AH633" i="1"/>
  <c r="AG633" i="1"/>
  <c r="AF633" i="1"/>
  <c r="AE633" i="1"/>
  <c r="AD633" i="1"/>
  <c r="AC633" i="1"/>
  <c r="AB633" i="1"/>
  <c r="AA633" i="1"/>
  <c r="Z633" i="1"/>
  <c r="AH632" i="1"/>
  <c r="AG632" i="1"/>
  <c r="AF632" i="1"/>
  <c r="AE632" i="1"/>
  <c r="AD632" i="1"/>
  <c r="AC632" i="1"/>
  <c r="AB632" i="1"/>
  <c r="AA632" i="1"/>
  <c r="Z632" i="1"/>
  <c r="AH631" i="1"/>
  <c r="AG631" i="1"/>
  <c r="AF631" i="1"/>
  <c r="AE631" i="1"/>
  <c r="AD631" i="1"/>
  <c r="AC631" i="1"/>
  <c r="AB631" i="1"/>
  <c r="AA631" i="1"/>
  <c r="Z631" i="1"/>
  <c r="AH630" i="1"/>
  <c r="AG630" i="1"/>
  <c r="AF630" i="1"/>
  <c r="AE630" i="1"/>
  <c r="AD630" i="1"/>
  <c r="AC630" i="1"/>
  <c r="AB630" i="1"/>
  <c r="AA630" i="1"/>
  <c r="Z630" i="1"/>
  <c r="AH629" i="1"/>
  <c r="AG629" i="1"/>
  <c r="AF629" i="1"/>
  <c r="AE629" i="1"/>
  <c r="AD629" i="1"/>
  <c r="AC629" i="1"/>
  <c r="AB629" i="1"/>
  <c r="AA629" i="1"/>
  <c r="Z629" i="1"/>
  <c r="AH628" i="1"/>
  <c r="AG628" i="1"/>
  <c r="AF628" i="1"/>
  <c r="AE628" i="1"/>
  <c r="AD628" i="1"/>
  <c r="AC628" i="1"/>
  <c r="AB628" i="1"/>
  <c r="AA628" i="1"/>
  <c r="Z628" i="1"/>
  <c r="AH627" i="1"/>
  <c r="AG627" i="1"/>
  <c r="AF627" i="1"/>
  <c r="AE627" i="1"/>
  <c r="AD627" i="1"/>
  <c r="AC627" i="1"/>
  <c r="AB627" i="1"/>
  <c r="AA627" i="1"/>
  <c r="Z627" i="1"/>
  <c r="AH625" i="1"/>
  <c r="AG625" i="1"/>
  <c r="AF625" i="1"/>
  <c r="AE625" i="1"/>
  <c r="AD625" i="1"/>
  <c r="AC625" i="1"/>
  <c r="AB625" i="1"/>
  <c r="AA625" i="1"/>
  <c r="Z625" i="1"/>
  <c r="AH624" i="1"/>
  <c r="AG624" i="1"/>
  <c r="AF624" i="1"/>
  <c r="AE624" i="1"/>
  <c r="AD624" i="1"/>
  <c r="AC624" i="1"/>
  <c r="AB624" i="1"/>
  <c r="AA624" i="1"/>
  <c r="Z624" i="1"/>
  <c r="AH613" i="1"/>
  <c r="AG613" i="1"/>
  <c r="AF613" i="1"/>
  <c r="AE613" i="1"/>
  <c r="AD613" i="1"/>
  <c r="AC613" i="1"/>
  <c r="AB613" i="1"/>
  <c r="AA613" i="1"/>
  <c r="Z613" i="1"/>
  <c r="AH623" i="1"/>
  <c r="AG623" i="1"/>
  <c r="AF623" i="1"/>
  <c r="AE623" i="1"/>
  <c r="AD623" i="1"/>
  <c r="AC623" i="1"/>
  <c r="AB623" i="1"/>
  <c r="AA623" i="1"/>
  <c r="Z623" i="1"/>
  <c r="AH622" i="1"/>
  <c r="AG622" i="1"/>
  <c r="AF622" i="1"/>
  <c r="AE622" i="1"/>
  <c r="AD622" i="1"/>
  <c r="AC622" i="1"/>
  <c r="AB622" i="1"/>
  <c r="AA622" i="1"/>
  <c r="Z622" i="1"/>
  <c r="AH621" i="1"/>
  <c r="AG621" i="1"/>
  <c r="AF621" i="1"/>
  <c r="AE621" i="1"/>
  <c r="AD621" i="1"/>
  <c r="AC621" i="1"/>
  <c r="AB621" i="1"/>
  <c r="AA621" i="1"/>
  <c r="Z621" i="1"/>
  <c r="AH620" i="1"/>
  <c r="AG620" i="1"/>
  <c r="AF620" i="1"/>
  <c r="AE620" i="1"/>
  <c r="AD620" i="1"/>
  <c r="AC620" i="1"/>
  <c r="AB620" i="1"/>
  <c r="AA620" i="1"/>
  <c r="Z620" i="1"/>
  <c r="AH619" i="1"/>
  <c r="AG619" i="1"/>
  <c r="AF619" i="1"/>
  <c r="AE619" i="1"/>
  <c r="AD619" i="1"/>
  <c r="AC619" i="1"/>
  <c r="AB619" i="1"/>
  <c r="AA619" i="1"/>
  <c r="Z619" i="1"/>
  <c r="AH618" i="1"/>
  <c r="AG618" i="1"/>
  <c r="AF618" i="1"/>
  <c r="AE618" i="1"/>
  <c r="AD618" i="1"/>
  <c r="AC618" i="1"/>
  <c r="AB618" i="1"/>
  <c r="AA618" i="1"/>
  <c r="Z618" i="1"/>
  <c r="AH617" i="1"/>
  <c r="AG617" i="1"/>
  <c r="AF617" i="1"/>
  <c r="AE617" i="1"/>
  <c r="AD617" i="1"/>
  <c r="AC617" i="1"/>
  <c r="AB617" i="1"/>
  <c r="AA617" i="1"/>
  <c r="Z617" i="1"/>
  <c r="AH616" i="1"/>
  <c r="AG616" i="1"/>
  <c r="AF616" i="1"/>
  <c r="AE616" i="1"/>
  <c r="AD616" i="1"/>
  <c r="AC616" i="1"/>
  <c r="AB616" i="1"/>
  <c r="AA616" i="1"/>
  <c r="Z616" i="1"/>
  <c r="AH615" i="1"/>
  <c r="AG615" i="1"/>
  <c r="AF615" i="1"/>
  <c r="AE615" i="1"/>
  <c r="AD615" i="1"/>
  <c r="AC615" i="1"/>
  <c r="AB615" i="1"/>
  <c r="AA615" i="1"/>
  <c r="Z615" i="1"/>
  <c r="AH614" i="1"/>
  <c r="AG614" i="1"/>
  <c r="AF614" i="1"/>
  <c r="AE614" i="1"/>
  <c r="AD614" i="1"/>
  <c r="AC614" i="1"/>
  <c r="AB614" i="1"/>
  <c r="AA614" i="1"/>
  <c r="Z614" i="1"/>
  <c r="AH612" i="1"/>
  <c r="AG612" i="1"/>
  <c r="AF612" i="1"/>
  <c r="AE612" i="1"/>
  <c r="AD612" i="1"/>
  <c r="AC612" i="1"/>
  <c r="AB612" i="1"/>
  <c r="AA612" i="1"/>
  <c r="Z612" i="1"/>
  <c r="AH611" i="1"/>
  <c r="AG611" i="1"/>
  <c r="AF611" i="1"/>
  <c r="AE611" i="1"/>
  <c r="AD611" i="1"/>
  <c r="AC611" i="1"/>
  <c r="AB611" i="1"/>
  <c r="AA611" i="1"/>
  <c r="Z611" i="1"/>
  <c r="AH600" i="1"/>
  <c r="AG600" i="1"/>
  <c r="AF600" i="1"/>
  <c r="AE600" i="1"/>
  <c r="AD600" i="1"/>
  <c r="AC600" i="1"/>
  <c r="AB600" i="1"/>
  <c r="AA600" i="1"/>
  <c r="Z600" i="1"/>
  <c r="AH610" i="1"/>
  <c r="AG610" i="1"/>
  <c r="AF610" i="1"/>
  <c r="AE610" i="1"/>
  <c r="AD610" i="1"/>
  <c r="AC610" i="1"/>
  <c r="AB610" i="1"/>
  <c r="AA610" i="1"/>
  <c r="Z610" i="1"/>
  <c r="AH609" i="1"/>
  <c r="AG609" i="1"/>
  <c r="AF609" i="1"/>
  <c r="AE609" i="1"/>
  <c r="AD609" i="1"/>
  <c r="AC609" i="1"/>
  <c r="AB609" i="1"/>
  <c r="AA609" i="1"/>
  <c r="Z609" i="1"/>
  <c r="AH608" i="1"/>
  <c r="AG608" i="1"/>
  <c r="AF608" i="1"/>
  <c r="AE608" i="1"/>
  <c r="AD608" i="1"/>
  <c r="AC608" i="1"/>
  <c r="AB608" i="1"/>
  <c r="AA608" i="1"/>
  <c r="Z608" i="1"/>
  <c r="AH607" i="1"/>
  <c r="AG607" i="1"/>
  <c r="AF607" i="1"/>
  <c r="AE607" i="1"/>
  <c r="AD607" i="1"/>
  <c r="AC607" i="1"/>
  <c r="AB607" i="1"/>
  <c r="AA607" i="1"/>
  <c r="Z607" i="1"/>
  <c r="AH606" i="1"/>
  <c r="AG606" i="1"/>
  <c r="AF606" i="1"/>
  <c r="AE606" i="1"/>
  <c r="AD606" i="1"/>
  <c r="AC606" i="1"/>
  <c r="AB606" i="1"/>
  <c r="AA606" i="1"/>
  <c r="Z606" i="1"/>
  <c r="AH605" i="1"/>
  <c r="AG605" i="1"/>
  <c r="AF605" i="1"/>
  <c r="AE605" i="1"/>
  <c r="AD605" i="1"/>
  <c r="AC605" i="1"/>
  <c r="AB605" i="1"/>
  <c r="AA605" i="1"/>
  <c r="Z605" i="1"/>
  <c r="AH604" i="1"/>
  <c r="AG604" i="1"/>
  <c r="AF604" i="1"/>
  <c r="AE604" i="1"/>
  <c r="AD604" i="1"/>
  <c r="AC604" i="1"/>
  <c r="AB604" i="1"/>
  <c r="AA604" i="1"/>
  <c r="Z604" i="1"/>
  <c r="AH603" i="1"/>
  <c r="AG603" i="1"/>
  <c r="AF603" i="1"/>
  <c r="AE603" i="1"/>
  <c r="AD603" i="1"/>
  <c r="AC603" i="1"/>
  <c r="AB603" i="1"/>
  <c r="AA603" i="1"/>
  <c r="Z603" i="1"/>
  <c r="AH602" i="1"/>
  <c r="AG602" i="1"/>
  <c r="AF602" i="1"/>
  <c r="AE602" i="1"/>
  <c r="AD602" i="1"/>
  <c r="AC602" i="1"/>
  <c r="AB602" i="1"/>
  <c r="AA602" i="1"/>
  <c r="Z602" i="1"/>
  <c r="AH601" i="1"/>
  <c r="AG601" i="1"/>
  <c r="AF601" i="1"/>
  <c r="AE601" i="1"/>
  <c r="AD601" i="1"/>
  <c r="AC601" i="1"/>
  <c r="AB601" i="1"/>
  <c r="AA601" i="1"/>
  <c r="Z601" i="1"/>
  <c r="AH599" i="1"/>
  <c r="AG599" i="1"/>
  <c r="AF599" i="1"/>
  <c r="AE599" i="1"/>
  <c r="AD599" i="1"/>
  <c r="AC599" i="1"/>
  <c r="AB599" i="1"/>
  <c r="AA599" i="1"/>
  <c r="Z599" i="1"/>
  <c r="AH598" i="1"/>
  <c r="AG598" i="1"/>
  <c r="AF598" i="1"/>
  <c r="AE598" i="1"/>
  <c r="AD598" i="1"/>
  <c r="AC598" i="1"/>
  <c r="AB598" i="1"/>
  <c r="AA598" i="1"/>
  <c r="Z598" i="1"/>
  <c r="AH587" i="1"/>
  <c r="AG587" i="1"/>
  <c r="AF587" i="1"/>
  <c r="AE587" i="1"/>
  <c r="AD587" i="1"/>
  <c r="AC587" i="1"/>
  <c r="AB587" i="1"/>
  <c r="AA587" i="1"/>
  <c r="Z587" i="1"/>
  <c r="AH597" i="1"/>
  <c r="AG597" i="1"/>
  <c r="AF597" i="1"/>
  <c r="AE597" i="1"/>
  <c r="AD597" i="1"/>
  <c r="AC597" i="1"/>
  <c r="AB597" i="1"/>
  <c r="AA597" i="1"/>
  <c r="Z597" i="1"/>
  <c r="AH596" i="1"/>
  <c r="AG596" i="1"/>
  <c r="AF596" i="1"/>
  <c r="AE596" i="1"/>
  <c r="AD596" i="1"/>
  <c r="AC596" i="1"/>
  <c r="AB596" i="1"/>
  <c r="AA596" i="1"/>
  <c r="Z596" i="1"/>
  <c r="AH595" i="1"/>
  <c r="AG595" i="1"/>
  <c r="AF595" i="1"/>
  <c r="AE595" i="1"/>
  <c r="AD595" i="1"/>
  <c r="AC595" i="1"/>
  <c r="AB595" i="1"/>
  <c r="AA595" i="1"/>
  <c r="Z595" i="1"/>
  <c r="AH594" i="1"/>
  <c r="AG594" i="1"/>
  <c r="AF594" i="1"/>
  <c r="AE594" i="1"/>
  <c r="AD594" i="1"/>
  <c r="AC594" i="1"/>
  <c r="AB594" i="1"/>
  <c r="AA594" i="1"/>
  <c r="Z594" i="1"/>
  <c r="AH593" i="1"/>
  <c r="AG593" i="1"/>
  <c r="AF593" i="1"/>
  <c r="AE593" i="1"/>
  <c r="AD593" i="1"/>
  <c r="AC593" i="1"/>
  <c r="AB593" i="1"/>
  <c r="AA593" i="1"/>
  <c r="Z593" i="1"/>
  <c r="AH592" i="1"/>
  <c r="AG592" i="1"/>
  <c r="AF592" i="1"/>
  <c r="AE592" i="1"/>
  <c r="AD592" i="1"/>
  <c r="AC592" i="1"/>
  <c r="AB592" i="1"/>
  <c r="AA592" i="1"/>
  <c r="Z592" i="1"/>
  <c r="AH591" i="1"/>
  <c r="AG591" i="1"/>
  <c r="AF591" i="1"/>
  <c r="AE591" i="1"/>
  <c r="AD591" i="1"/>
  <c r="AC591" i="1"/>
  <c r="AB591" i="1"/>
  <c r="AA591" i="1"/>
  <c r="Z591" i="1"/>
  <c r="AH590" i="1"/>
  <c r="AG590" i="1"/>
  <c r="AF590" i="1"/>
  <c r="AE590" i="1"/>
  <c r="AD590" i="1"/>
  <c r="AC590" i="1"/>
  <c r="AB590" i="1"/>
  <c r="AA590" i="1"/>
  <c r="Z590" i="1"/>
  <c r="AH589" i="1"/>
  <c r="AG589" i="1"/>
  <c r="AF589" i="1"/>
  <c r="AE589" i="1"/>
  <c r="AD589" i="1"/>
  <c r="AC589" i="1"/>
  <c r="AB589" i="1"/>
  <c r="AA589" i="1"/>
  <c r="Z589" i="1"/>
  <c r="AH588" i="1"/>
  <c r="AG588" i="1"/>
  <c r="AF588" i="1"/>
  <c r="AE588" i="1"/>
  <c r="AD588" i="1"/>
  <c r="AC588" i="1"/>
  <c r="AB588" i="1"/>
  <c r="AA588" i="1"/>
  <c r="Z588" i="1"/>
  <c r="AH586" i="1"/>
  <c r="AG586" i="1"/>
  <c r="AF586" i="1"/>
  <c r="AE586" i="1"/>
  <c r="AD586" i="1"/>
  <c r="AC586" i="1"/>
  <c r="AB586" i="1"/>
  <c r="AA586" i="1"/>
  <c r="Z586" i="1"/>
  <c r="AH585" i="1"/>
  <c r="AG585" i="1"/>
  <c r="AF585" i="1"/>
  <c r="AE585" i="1"/>
  <c r="AD585" i="1"/>
  <c r="AC585" i="1"/>
  <c r="AB585" i="1"/>
  <c r="AA585" i="1"/>
  <c r="Z585" i="1"/>
  <c r="AH574" i="1"/>
  <c r="AG574" i="1"/>
  <c r="AF574" i="1"/>
  <c r="AE574" i="1"/>
  <c r="AD574" i="1"/>
  <c r="AC574" i="1"/>
  <c r="AB574" i="1"/>
  <c r="AA574" i="1"/>
  <c r="Z574" i="1"/>
  <c r="AH584" i="1"/>
  <c r="AG584" i="1"/>
  <c r="AF584" i="1"/>
  <c r="AE584" i="1"/>
  <c r="AD584" i="1"/>
  <c r="AC584" i="1"/>
  <c r="AB584" i="1"/>
  <c r="AA584" i="1"/>
  <c r="Z584" i="1"/>
  <c r="AH583" i="1"/>
  <c r="AG583" i="1"/>
  <c r="AF583" i="1"/>
  <c r="AE583" i="1"/>
  <c r="AD583" i="1"/>
  <c r="AC583" i="1"/>
  <c r="AB583" i="1"/>
  <c r="AA583" i="1"/>
  <c r="Z583" i="1"/>
  <c r="AH582" i="1"/>
  <c r="AG582" i="1"/>
  <c r="AF582" i="1"/>
  <c r="AE582" i="1"/>
  <c r="AD582" i="1"/>
  <c r="AC582" i="1"/>
  <c r="AB582" i="1"/>
  <c r="AA582" i="1"/>
  <c r="Z582" i="1"/>
  <c r="AH581" i="1"/>
  <c r="AG581" i="1"/>
  <c r="AF581" i="1"/>
  <c r="AE581" i="1"/>
  <c r="AD581" i="1"/>
  <c r="AC581" i="1"/>
  <c r="AB581" i="1"/>
  <c r="AA581" i="1"/>
  <c r="Z581" i="1"/>
  <c r="AH580" i="1"/>
  <c r="AG580" i="1"/>
  <c r="AF580" i="1"/>
  <c r="AE580" i="1"/>
  <c r="AD580" i="1"/>
  <c r="AC580" i="1"/>
  <c r="AB580" i="1"/>
  <c r="AA580" i="1"/>
  <c r="Z580" i="1"/>
  <c r="AH579" i="1"/>
  <c r="AG579" i="1"/>
  <c r="AF579" i="1"/>
  <c r="AE579" i="1"/>
  <c r="AD579" i="1"/>
  <c r="AC579" i="1"/>
  <c r="AB579" i="1"/>
  <c r="AA579" i="1"/>
  <c r="Z579" i="1"/>
  <c r="AH578" i="1"/>
  <c r="AG578" i="1"/>
  <c r="AF578" i="1"/>
  <c r="AE578" i="1"/>
  <c r="AD578" i="1"/>
  <c r="AC578" i="1"/>
  <c r="AB578" i="1"/>
  <c r="AA578" i="1"/>
  <c r="Z578" i="1"/>
  <c r="AH577" i="1"/>
  <c r="AG577" i="1"/>
  <c r="AF577" i="1"/>
  <c r="AE577" i="1"/>
  <c r="AD577" i="1"/>
  <c r="AC577" i="1"/>
  <c r="AB577" i="1"/>
  <c r="AA577" i="1"/>
  <c r="Z577" i="1"/>
  <c r="AH576" i="1"/>
  <c r="AG576" i="1"/>
  <c r="AF576" i="1"/>
  <c r="AE576" i="1"/>
  <c r="AD576" i="1"/>
  <c r="AC576" i="1"/>
  <c r="AB576" i="1"/>
  <c r="AA576" i="1"/>
  <c r="Z576" i="1"/>
  <c r="AH575" i="1"/>
  <c r="AG575" i="1"/>
  <c r="AF575" i="1"/>
  <c r="AE575" i="1"/>
  <c r="AD575" i="1"/>
  <c r="AC575" i="1"/>
  <c r="AB575" i="1"/>
  <c r="AA575" i="1"/>
  <c r="Z575" i="1"/>
  <c r="AH573" i="1"/>
  <c r="AG573" i="1"/>
  <c r="AF573" i="1"/>
  <c r="AE573" i="1"/>
  <c r="AD573" i="1"/>
  <c r="AC573" i="1"/>
  <c r="AB573" i="1"/>
  <c r="AA573" i="1"/>
  <c r="Z573" i="1"/>
  <c r="AH572" i="1"/>
  <c r="AG572" i="1"/>
  <c r="AF572" i="1"/>
  <c r="AE572" i="1"/>
  <c r="AD572" i="1"/>
  <c r="AC572" i="1"/>
  <c r="AB572" i="1"/>
  <c r="AA572" i="1"/>
  <c r="Z572" i="1"/>
  <c r="AH561" i="1"/>
  <c r="AG561" i="1"/>
  <c r="AF561" i="1"/>
  <c r="AE561" i="1"/>
  <c r="AD561" i="1"/>
  <c r="AC561" i="1"/>
  <c r="AB561" i="1"/>
  <c r="AA561" i="1"/>
  <c r="Z561" i="1"/>
  <c r="AH571" i="1"/>
  <c r="AG571" i="1"/>
  <c r="AF571" i="1"/>
  <c r="AE571" i="1"/>
  <c r="AD571" i="1"/>
  <c r="AC571" i="1"/>
  <c r="AB571" i="1"/>
  <c r="AA571" i="1"/>
  <c r="Z571" i="1"/>
  <c r="AH570" i="1"/>
  <c r="AG570" i="1"/>
  <c r="AF570" i="1"/>
  <c r="AE570" i="1"/>
  <c r="AD570" i="1"/>
  <c r="AC570" i="1"/>
  <c r="AB570" i="1"/>
  <c r="AA570" i="1"/>
  <c r="Z570" i="1"/>
  <c r="AH569" i="1"/>
  <c r="AG569" i="1"/>
  <c r="AF569" i="1"/>
  <c r="AE569" i="1"/>
  <c r="AD569" i="1"/>
  <c r="AC569" i="1"/>
  <c r="AB569" i="1"/>
  <c r="AA569" i="1"/>
  <c r="Z569" i="1"/>
  <c r="AH568" i="1"/>
  <c r="AG568" i="1"/>
  <c r="AF568" i="1"/>
  <c r="AE568" i="1"/>
  <c r="AD568" i="1"/>
  <c r="AC568" i="1"/>
  <c r="AB568" i="1"/>
  <c r="AA568" i="1"/>
  <c r="Z568" i="1"/>
  <c r="AH567" i="1"/>
  <c r="AG567" i="1"/>
  <c r="AF567" i="1"/>
  <c r="AE567" i="1"/>
  <c r="AD567" i="1"/>
  <c r="AC567" i="1"/>
  <c r="AB567" i="1"/>
  <c r="AA567" i="1"/>
  <c r="Z567" i="1"/>
  <c r="AH566" i="1"/>
  <c r="AG566" i="1"/>
  <c r="AF566" i="1"/>
  <c r="AE566" i="1"/>
  <c r="AD566" i="1"/>
  <c r="AC566" i="1"/>
  <c r="AB566" i="1"/>
  <c r="AA566" i="1"/>
  <c r="Z566" i="1"/>
  <c r="AH565" i="1"/>
  <c r="AG565" i="1"/>
  <c r="AF565" i="1"/>
  <c r="AE565" i="1"/>
  <c r="AD565" i="1"/>
  <c r="AC565" i="1"/>
  <c r="AB565" i="1"/>
  <c r="AA565" i="1"/>
  <c r="Z565" i="1"/>
  <c r="AH564" i="1"/>
  <c r="AG564" i="1"/>
  <c r="AF564" i="1"/>
  <c r="AE564" i="1"/>
  <c r="AD564" i="1"/>
  <c r="AC564" i="1"/>
  <c r="AB564" i="1"/>
  <c r="AA564" i="1"/>
  <c r="Z564" i="1"/>
  <c r="AH563" i="1"/>
  <c r="AG563" i="1"/>
  <c r="AF563" i="1"/>
  <c r="AE563" i="1"/>
  <c r="AD563" i="1"/>
  <c r="AC563" i="1"/>
  <c r="AB563" i="1"/>
  <c r="AA563" i="1"/>
  <c r="Z563" i="1"/>
  <c r="AH562" i="1"/>
  <c r="AG562" i="1"/>
  <c r="AF562" i="1"/>
  <c r="AE562" i="1"/>
  <c r="AD562" i="1"/>
  <c r="AC562" i="1"/>
  <c r="AB562" i="1"/>
  <c r="AA562" i="1"/>
  <c r="Z562" i="1"/>
  <c r="AH560" i="1"/>
  <c r="AG560" i="1"/>
  <c r="AF560" i="1"/>
  <c r="AE560" i="1"/>
  <c r="AD560" i="1"/>
  <c r="AC560" i="1"/>
  <c r="AB560" i="1"/>
  <c r="AA560" i="1"/>
  <c r="Z560" i="1"/>
  <c r="AH559" i="1"/>
  <c r="AG559" i="1"/>
  <c r="AF559" i="1"/>
  <c r="AE559" i="1"/>
  <c r="AD559" i="1"/>
  <c r="AC559" i="1"/>
  <c r="AB559" i="1"/>
  <c r="AA559" i="1"/>
  <c r="Z559" i="1"/>
  <c r="AH558" i="1"/>
  <c r="AG558" i="1"/>
  <c r="AF558" i="1"/>
  <c r="AE558" i="1"/>
  <c r="AD558" i="1"/>
  <c r="AC558" i="1"/>
  <c r="AB558" i="1"/>
  <c r="AA558" i="1"/>
  <c r="Z558" i="1"/>
  <c r="AH557" i="1"/>
  <c r="AG557" i="1"/>
  <c r="AF557" i="1"/>
  <c r="AE557" i="1"/>
  <c r="AD557" i="1"/>
  <c r="AC557" i="1"/>
  <c r="AB557" i="1"/>
  <c r="AA557" i="1"/>
  <c r="Z557" i="1"/>
  <c r="AH556" i="1"/>
  <c r="AG556" i="1"/>
  <c r="AF556" i="1"/>
  <c r="AE556" i="1"/>
  <c r="AD556" i="1"/>
  <c r="AC556" i="1"/>
  <c r="AB556" i="1"/>
  <c r="AA556" i="1"/>
  <c r="Z556" i="1"/>
  <c r="AH555" i="1"/>
  <c r="AG555" i="1"/>
  <c r="AF555" i="1"/>
  <c r="AE555" i="1"/>
  <c r="AD555" i="1"/>
  <c r="AC555" i="1"/>
  <c r="AB555" i="1"/>
  <c r="AA555" i="1"/>
  <c r="Z555" i="1"/>
  <c r="AH554" i="1"/>
  <c r="AG554" i="1"/>
  <c r="AF554" i="1"/>
  <c r="AE554" i="1"/>
  <c r="AD554" i="1"/>
  <c r="AC554" i="1"/>
  <c r="AB554" i="1"/>
  <c r="AA554" i="1"/>
  <c r="Z554" i="1"/>
  <c r="AH553" i="1"/>
  <c r="AG553" i="1"/>
  <c r="AF553" i="1"/>
  <c r="AE553" i="1"/>
  <c r="AD553" i="1"/>
  <c r="AC553" i="1"/>
  <c r="AB553" i="1"/>
  <c r="AA553" i="1"/>
  <c r="Z553" i="1"/>
  <c r="AH552" i="1"/>
  <c r="AG552" i="1"/>
  <c r="AF552" i="1"/>
  <c r="AE552" i="1"/>
  <c r="AD552" i="1"/>
  <c r="AC552" i="1"/>
  <c r="AB552" i="1"/>
  <c r="AA552" i="1"/>
  <c r="Z552" i="1"/>
  <c r="AH551" i="1"/>
  <c r="AG551" i="1"/>
  <c r="AF551" i="1"/>
  <c r="AE551" i="1"/>
  <c r="AD551" i="1"/>
  <c r="AC551" i="1"/>
  <c r="AB551" i="1"/>
  <c r="AA551" i="1"/>
  <c r="Z551" i="1"/>
  <c r="AH550" i="1"/>
  <c r="AG550" i="1"/>
  <c r="AF550" i="1"/>
  <c r="AE550" i="1"/>
  <c r="AD550" i="1"/>
  <c r="AC550" i="1"/>
  <c r="AB550" i="1"/>
  <c r="AA550" i="1"/>
  <c r="Z550" i="1"/>
  <c r="AH549" i="1"/>
  <c r="AG549" i="1"/>
  <c r="AF549" i="1"/>
  <c r="AE549" i="1"/>
  <c r="AD549" i="1"/>
  <c r="AC549" i="1"/>
  <c r="AB549" i="1"/>
  <c r="AA549" i="1"/>
  <c r="Z549" i="1"/>
  <c r="AH548" i="1"/>
  <c r="AG548" i="1"/>
  <c r="AF548" i="1"/>
  <c r="AE548" i="1"/>
  <c r="AD548" i="1"/>
  <c r="AC548" i="1"/>
  <c r="AB548" i="1"/>
  <c r="AA548" i="1"/>
  <c r="Z548" i="1"/>
  <c r="AH547" i="1"/>
  <c r="AG547" i="1"/>
  <c r="AF547" i="1"/>
  <c r="AE547" i="1"/>
  <c r="AD547" i="1"/>
  <c r="AC547" i="1"/>
  <c r="AB547" i="1"/>
  <c r="AA547" i="1"/>
  <c r="Z547" i="1"/>
  <c r="AH546" i="1"/>
  <c r="AG546" i="1"/>
  <c r="AF546" i="1"/>
  <c r="AE546" i="1"/>
  <c r="AD546" i="1"/>
  <c r="AC546" i="1"/>
  <c r="AB546" i="1"/>
  <c r="AA546" i="1"/>
  <c r="Z546" i="1"/>
  <c r="AH545" i="1"/>
  <c r="AG545" i="1"/>
  <c r="AF545" i="1"/>
  <c r="AE545" i="1"/>
  <c r="AD545" i="1"/>
  <c r="AC545" i="1"/>
  <c r="AB545" i="1"/>
  <c r="AA545" i="1"/>
  <c r="Z545" i="1"/>
  <c r="AH544" i="1"/>
  <c r="AG544" i="1"/>
  <c r="AF544" i="1"/>
  <c r="AE544" i="1"/>
  <c r="AD544" i="1"/>
  <c r="AC544" i="1"/>
  <c r="AB544" i="1"/>
  <c r="AA544" i="1"/>
  <c r="Z544" i="1"/>
  <c r="AH543" i="1"/>
  <c r="AG543" i="1"/>
  <c r="AF543" i="1"/>
  <c r="AE543" i="1"/>
  <c r="AD543" i="1"/>
  <c r="AC543" i="1"/>
  <c r="AB543" i="1"/>
  <c r="AA543" i="1"/>
  <c r="Z543" i="1"/>
  <c r="AH542" i="1"/>
  <c r="AG542" i="1"/>
  <c r="AF542" i="1"/>
  <c r="AE542" i="1"/>
  <c r="AD542" i="1"/>
  <c r="AC542" i="1"/>
  <c r="AB542" i="1"/>
  <c r="AA542" i="1"/>
  <c r="Z542" i="1"/>
  <c r="AH541" i="1"/>
  <c r="AG541" i="1"/>
  <c r="AF541" i="1"/>
  <c r="AE541" i="1"/>
  <c r="AD541" i="1"/>
  <c r="AC541" i="1"/>
  <c r="AB541" i="1"/>
  <c r="AA541" i="1"/>
  <c r="Z541" i="1"/>
  <c r="AH540" i="1"/>
  <c r="AG540" i="1"/>
  <c r="AF540" i="1"/>
  <c r="AE540" i="1"/>
  <c r="AD540" i="1"/>
  <c r="AC540" i="1"/>
  <c r="AB540" i="1"/>
  <c r="AA540" i="1"/>
  <c r="Z540" i="1"/>
  <c r="AH539" i="1"/>
  <c r="AG539" i="1"/>
  <c r="AF539" i="1"/>
  <c r="AE539" i="1"/>
  <c r="AD539" i="1"/>
  <c r="AC539" i="1"/>
  <c r="AB539" i="1"/>
  <c r="AA539" i="1"/>
  <c r="Z539" i="1"/>
  <c r="AH538" i="1"/>
  <c r="AG538" i="1"/>
  <c r="AF538" i="1"/>
  <c r="AE538" i="1"/>
  <c r="AD538" i="1"/>
  <c r="AC538" i="1"/>
  <c r="AB538" i="1"/>
  <c r="AA538" i="1"/>
  <c r="Z538" i="1"/>
  <c r="AH537" i="1"/>
  <c r="AG537" i="1"/>
  <c r="AF537" i="1"/>
  <c r="AE537" i="1"/>
  <c r="AD537" i="1"/>
  <c r="AC537" i="1"/>
  <c r="AB537" i="1"/>
  <c r="AA537" i="1"/>
  <c r="Z537" i="1"/>
  <c r="AH536" i="1"/>
  <c r="AG536" i="1"/>
  <c r="AF536" i="1"/>
  <c r="AE536" i="1"/>
  <c r="AD536" i="1"/>
  <c r="AC536" i="1"/>
  <c r="AB536" i="1"/>
  <c r="AA536" i="1"/>
  <c r="Z536" i="1"/>
  <c r="AH535" i="1"/>
  <c r="AG535" i="1"/>
  <c r="AF535" i="1"/>
  <c r="AE535" i="1"/>
  <c r="AD535" i="1"/>
  <c r="AC535" i="1"/>
  <c r="AB535" i="1"/>
  <c r="AA535" i="1"/>
  <c r="Z535" i="1"/>
  <c r="AH534" i="1"/>
  <c r="AG534" i="1"/>
  <c r="AF534" i="1"/>
  <c r="AE534" i="1"/>
  <c r="AD534" i="1"/>
  <c r="AC534" i="1"/>
  <c r="AB534" i="1"/>
  <c r="AA534" i="1"/>
  <c r="Z534" i="1"/>
  <c r="AH533" i="1"/>
  <c r="AG533" i="1"/>
  <c r="AF533" i="1"/>
  <c r="AE533" i="1"/>
  <c r="AD533" i="1"/>
  <c r="AC533" i="1"/>
  <c r="AB533" i="1"/>
  <c r="AA533" i="1"/>
  <c r="Z533" i="1"/>
  <c r="AH532" i="1"/>
  <c r="AG532" i="1"/>
  <c r="AF532" i="1"/>
  <c r="AE532" i="1"/>
  <c r="AD532" i="1"/>
  <c r="AC532" i="1"/>
  <c r="AB532" i="1"/>
  <c r="AA532" i="1"/>
  <c r="Z532" i="1"/>
  <c r="AH531" i="1"/>
  <c r="AG531" i="1"/>
  <c r="AF531" i="1"/>
  <c r="AE531" i="1"/>
  <c r="AD531" i="1"/>
  <c r="AC531" i="1"/>
  <c r="AB531" i="1"/>
  <c r="AA531" i="1"/>
  <c r="Z531" i="1"/>
  <c r="AH530" i="1"/>
  <c r="AG530" i="1"/>
  <c r="AF530" i="1"/>
  <c r="AE530" i="1"/>
  <c r="AD530" i="1"/>
  <c r="AC530" i="1"/>
  <c r="AB530" i="1"/>
  <c r="AA530" i="1"/>
  <c r="Z530" i="1"/>
  <c r="AH529" i="1"/>
  <c r="AG529" i="1"/>
  <c r="AF529" i="1"/>
  <c r="AE529" i="1"/>
  <c r="AD529" i="1"/>
  <c r="AC529" i="1"/>
  <c r="AB529" i="1"/>
  <c r="AA529" i="1"/>
  <c r="Z529" i="1"/>
  <c r="AH528" i="1"/>
  <c r="AG528" i="1"/>
  <c r="AF528" i="1"/>
  <c r="AE528" i="1"/>
  <c r="AD528" i="1"/>
  <c r="AC528" i="1"/>
  <c r="AB528" i="1"/>
  <c r="AA528" i="1"/>
  <c r="Z528" i="1"/>
  <c r="AH527" i="1"/>
  <c r="AG527" i="1"/>
  <c r="AF527" i="1"/>
  <c r="AE527" i="1"/>
  <c r="AD527" i="1"/>
  <c r="AC527" i="1"/>
  <c r="AB527" i="1"/>
  <c r="AA527" i="1"/>
  <c r="Z527" i="1"/>
  <c r="AH526" i="1"/>
  <c r="AG526" i="1"/>
  <c r="AF526" i="1"/>
  <c r="AE526" i="1"/>
  <c r="AD526" i="1"/>
  <c r="AC526" i="1"/>
  <c r="AB526" i="1"/>
  <c r="AA526" i="1"/>
  <c r="Z526" i="1"/>
  <c r="AH525" i="1"/>
  <c r="AG525" i="1"/>
  <c r="AF525" i="1"/>
  <c r="AE525" i="1"/>
  <c r="AD525" i="1"/>
  <c r="AC525" i="1"/>
  <c r="AB525" i="1"/>
  <c r="AA525" i="1"/>
  <c r="Z525" i="1"/>
  <c r="AH524" i="1"/>
  <c r="AG524" i="1"/>
  <c r="AF524" i="1"/>
  <c r="AE524" i="1"/>
  <c r="AD524" i="1"/>
  <c r="AC524" i="1"/>
  <c r="AB524" i="1"/>
  <c r="AA524" i="1"/>
  <c r="Z524" i="1"/>
  <c r="AH523" i="1"/>
  <c r="AG523" i="1"/>
  <c r="AF523" i="1"/>
  <c r="AE523" i="1"/>
  <c r="AD523" i="1"/>
  <c r="AC523" i="1"/>
  <c r="AB523" i="1"/>
  <c r="AA523" i="1"/>
  <c r="Z523" i="1"/>
  <c r="AH522" i="1"/>
  <c r="AG522" i="1"/>
  <c r="AF522" i="1"/>
  <c r="AE522" i="1"/>
  <c r="AD522" i="1"/>
  <c r="AC522" i="1"/>
  <c r="AB522" i="1"/>
  <c r="AA522" i="1"/>
  <c r="Z522" i="1"/>
  <c r="AH521" i="1"/>
  <c r="AG521" i="1"/>
  <c r="AF521" i="1"/>
  <c r="AE521" i="1"/>
  <c r="AD521" i="1"/>
  <c r="AC521" i="1"/>
  <c r="AB521" i="1"/>
  <c r="AA521" i="1"/>
  <c r="Z521" i="1"/>
  <c r="AH520" i="1"/>
  <c r="AG520" i="1"/>
  <c r="AF520" i="1"/>
  <c r="AE520" i="1"/>
  <c r="AD520" i="1"/>
  <c r="AC520" i="1"/>
  <c r="AB520" i="1"/>
  <c r="AA520" i="1"/>
  <c r="Z520" i="1"/>
  <c r="AH519" i="1"/>
  <c r="AG519" i="1"/>
  <c r="AF519" i="1"/>
  <c r="AE519" i="1"/>
  <c r="AD519" i="1"/>
  <c r="AC519" i="1"/>
  <c r="AB519" i="1"/>
  <c r="AA519" i="1"/>
  <c r="Z519" i="1"/>
  <c r="AH518" i="1"/>
  <c r="AG518" i="1"/>
  <c r="AF518" i="1"/>
  <c r="AE518" i="1"/>
  <c r="AD518" i="1"/>
  <c r="AC518" i="1"/>
  <c r="AB518" i="1"/>
  <c r="AA518" i="1"/>
  <c r="Z518" i="1"/>
  <c r="AH517" i="1"/>
  <c r="AG517" i="1"/>
  <c r="AF517" i="1"/>
  <c r="AE517" i="1"/>
  <c r="AD517" i="1"/>
  <c r="AC517" i="1"/>
  <c r="AB517" i="1"/>
  <c r="AA517" i="1"/>
  <c r="Z517" i="1"/>
  <c r="AH516" i="1"/>
  <c r="AG516" i="1"/>
  <c r="AF516" i="1"/>
  <c r="AE516" i="1"/>
  <c r="AD516" i="1"/>
  <c r="AC516" i="1"/>
  <c r="AB516" i="1"/>
  <c r="AA516" i="1"/>
  <c r="Z516" i="1"/>
  <c r="AH515" i="1"/>
  <c r="AG515" i="1"/>
  <c r="AF515" i="1"/>
  <c r="AE515" i="1"/>
  <c r="AD515" i="1"/>
  <c r="AC515" i="1"/>
  <c r="AB515" i="1"/>
  <c r="AA515" i="1"/>
  <c r="Z515" i="1"/>
  <c r="AH514" i="1"/>
  <c r="AG514" i="1"/>
  <c r="AF514" i="1"/>
  <c r="AE514" i="1"/>
  <c r="AD514" i="1"/>
  <c r="AC514" i="1"/>
  <c r="AB514" i="1"/>
  <c r="AA514" i="1"/>
  <c r="Z514" i="1"/>
  <c r="AH513" i="1"/>
  <c r="AG513" i="1"/>
  <c r="AF513" i="1"/>
  <c r="AE513" i="1"/>
  <c r="AD513" i="1"/>
  <c r="AC513" i="1"/>
  <c r="AB513" i="1"/>
  <c r="AA513" i="1"/>
  <c r="Z513" i="1"/>
  <c r="AH512" i="1"/>
  <c r="AG512" i="1"/>
  <c r="AF512" i="1"/>
  <c r="AE512" i="1"/>
  <c r="AD512" i="1"/>
  <c r="AC512" i="1"/>
  <c r="AB512" i="1"/>
  <c r="AA512" i="1"/>
  <c r="Z512" i="1"/>
  <c r="AH511" i="1"/>
  <c r="AG511" i="1"/>
  <c r="AF511" i="1"/>
  <c r="AE511" i="1"/>
  <c r="AD511" i="1"/>
  <c r="AC511" i="1"/>
  <c r="AB511" i="1"/>
  <c r="AA511" i="1"/>
  <c r="Z511" i="1"/>
  <c r="AH510" i="1"/>
  <c r="AG510" i="1"/>
  <c r="AF510" i="1"/>
  <c r="AE510" i="1"/>
  <c r="AD510" i="1"/>
  <c r="AC510" i="1"/>
  <c r="AB510" i="1"/>
  <c r="AA510" i="1"/>
  <c r="Z510" i="1"/>
  <c r="AH509" i="1"/>
  <c r="AG509" i="1"/>
  <c r="AF509" i="1"/>
  <c r="AE509" i="1"/>
  <c r="AD509" i="1"/>
  <c r="AC509" i="1"/>
  <c r="AB509" i="1"/>
  <c r="AA509" i="1"/>
  <c r="Z509" i="1"/>
  <c r="AH508" i="1"/>
  <c r="AG508" i="1"/>
  <c r="AF508" i="1"/>
  <c r="AE508" i="1"/>
  <c r="AD508" i="1"/>
  <c r="AC508" i="1"/>
  <c r="AB508" i="1"/>
  <c r="AA508" i="1"/>
  <c r="Z508" i="1"/>
  <c r="AH507" i="1"/>
  <c r="AG507" i="1"/>
  <c r="AF507" i="1"/>
  <c r="AE507" i="1"/>
  <c r="AD507" i="1"/>
  <c r="AC507" i="1"/>
  <c r="AB507" i="1"/>
  <c r="AA507" i="1"/>
  <c r="Z507" i="1"/>
  <c r="AH506" i="1"/>
  <c r="AG506" i="1"/>
  <c r="AF506" i="1"/>
  <c r="AE506" i="1"/>
  <c r="AD506" i="1"/>
  <c r="AC506" i="1"/>
  <c r="AB506" i="1"/>
  <c r="AA506" i="1"/>
  <c r="Z506" i="1"/>
  <c r="AH505" i="1"/>
  <c r="AG505" i="1"/>
  <c r="AF505" i="1"/>
  <c r="AE505" i="1"/>
  <c r="AD505" i="1"/>
  <c r="AC505" i="1"/>
  <c r="AB505" i="1"/>
  <c r="AA505" i="1"/>
  <c r="Z505" i="1"/>
  <c r="AH504" i="1"/>
  <c r="AG504" i="1"/>
  <c r="AF504" i="1"/>
  <c r="AE504" i="1"/>
  <c r="AD504" i="1"/>
  <c r="AC504" i="1"/>
  <c r="AB504" i="1"/>
  <c r="AA504" i="1"/>
  <c r="Z504" i="1"/>
  <c r="AH503" i="1"/>
  <c r="AG503" i="1"/>
  <c r="AF503" i="1"/>
  <c r="AE503" i="1"/>
  <c r="AD503" i="1"/>
  <c r="AC503" i="1"/>
  <c r="AB503" i="1"/>
  <c r="AA503" i="1"/>
  <c r="Z503" i="1"/>
  <c r="AH502" i="1"/>
  <c r="AG502" i="1"/>
  <c r="AF502" i="1"/>
  <c r="AE502" i="1"/>
  <c r="AD502" i="1"/>
  <c r="AC502" i="1"/>
  <c r="AB502" i="1"/>
  <c r="AA502" i="1"/>
  <c r="Z502" i="1"/>
  <c r="AH501" i="1"/>
  <c r="AG501" i="1"/>
  <c r="AF501" i="1"/>
  <c r="AE501" i="1"/>
  <c r="AD501" i="1"/>
  <c r="AC501" i="1"/>
  <c r="AB501" i="1"/>
  <c r="AA501" i="1"/>
  <c r="Z501" i="1"/>
  <c r="AH500" i="1"/>
  <c r="AG500" i="1"/>
  <c r="AF500" i="1"/>
  <c r="AE500" i="1"/>
  <c r="AD500" i="1"/>
  <c r="AC500" i="1"/>
  <c r="AB500" i="1"/>
  <c r="AA500" i="1"/>
  <c r="Z500" i="1"/>
  <c r="AH499" i="1"/>
  <c r="AG499" i="1"/>
  <c r="AF499" i="1"/>
  <c r="AE499" i="1"/>
  <c r="AD499" i="1"/>
  <c r="AC499" i="1"/>
  <c r="AB499" i="1"/>
  <c r="AA499" i="1"/>
  <c r="Z499" i="1"/>
  <c r="AH498" i="1"/>
  <c r="AG498" i="1"/>
  <c r="AF498" i="1"/>
  <c r="AE498" i="1"/>
  <c r="AD498" i="1"/>
  <c r="AC498" i="1"/>
  <c r="AB498" i="1"/>
  <c r="AA498" i="1"/>
  <c r="Z498" i="1"/>
  <c r="AH497" i="1"/>
  <c r="AG497" i="1"/>
  <c r="AF497" i="1"/>
  <c r="AE497" i="1"/>
  <c r="AD497" i="1"/>
  <c r="AC497" i="1"/>
  <c r="AB497" i="1"/>
  <c r="AA497" i="1"/>
  <c r="Z497" i="1"/>
  <c r="AH496" i="1"/>
  <c r="AG496" i="1"/>
  <c r="AF496" i="1"/>
  <c r="AE496" i="1"/>
  <c r="AD496" i="1"/>
  <c r="AC496" i="1"/>
  <c r="AB496" i="1"/>
  <c r="AA496" i="1"/>
  <c r="Z496" i="1"/>
  <c r="AH495" i="1"/>
  <c r="AG495" i="1"/>
  <c r="AF495" i="1"/>
  <c r="AE495" i="1"/>
  <c r="AD495" i="1"/>
  <c r="AC495" i="1"/>
  <c r="AB495" i="1"/>
  <c r="AA495" i="1"/>
  <c r="Z495" i="1"/>
  <c r="AH494" i="1"/>
  <c r="AG494" i="1"/>
  <c r="AF494" i="1"/>
  <c r="AE494" i="1"/>
  <c r="AD494" i="1"/>
  <c r="AC494" i="1"/>
  <c r="AB494" i="1"/>
  <c r="AA494" i="1"/>
  <c r="Z494" i="1"/>
  <c r="AH493" i="1"/>
  <c r="AG493" i="1"/>
  <c r="AF493" i="1"/>
  <c r="AE493" i="1"/>
  <c r="AD493" i="1"/>
  <c r="AC493" i="1"/>
  <c r="AB493" i="1"/>
  <c r="AA493" i="1"/>
  <c r="Z493" i="1"/>
  <c r="AH492" i="1"/>
  <c r="AG492" i="1"/>
  <c r="AF492" i="1"/>
  <c r="AE492" i="1"/>
  <c r="AD492" i="1"/>
  <c r="AC492" i="1"/>
  <c r="AB492" i="1"/>
  <c r="AA492" i="1"/>
  <c r="Z492" i="1"/>
  <c r="AH491" i="1"/>
  <c r="AG491" i="1"/>
  <c r="AF491" i="1"/>
  <c r="AE491" i="1"/>
  <c r="AD491" i="1"/>
  <c r="AC491" i="1"/>
  <c r="AB491" i="1"/>
  <c r="AA491" i="1"/>
  <c r="Z491" i="1"/>
  <c r="AH490" i="1"/>
  <c r="AG490" i="1"/>
  <c r="AF490" i="1"/>
  <c r="AE490" i="1"/>
  <c r="AD490" i="1"/>
  <c r="AC490" i="1"/>
  <c r="AB490" i="1"/>
  <c r="AA490" i="1"/>
  <c r="Z490" i="1"/>
  <c r="AH489" i="1"/>
  <c r="AG489" i="1"/>
  <c r="AF489" i="1"/>
  <c r="AE489" i="1"/>
  <c r="AD489" i="1"/>
  <c r="AC489" i="1"/>
  <c r="AB489" i="1"/>
  <c r="AA489" i="1"/>
  <c r="Z489" i="1"/>
  <c r="AH488" i="1"/>
  <c r="AG488" i="1"/>
  <c r="AF488" i="1"/>
  <c r="AE488" i="1"/>
  <c r="AD488" i="1"/>
  <c r="AC488" i="1"/>
  <c r="AB488" i="1"/>
  <c r="AA488" i="1"/>
  <c r="Z488" i="1"/>
  <c r="AH487" i="1"/>
  <c r="AG487" i="1"/>
  <c r="AF487" i="1"/>
  <c r="AE487" i="1"/>
  <c r="AD487" i="1"/>
  <c r="AC487" i="1"/>
  <c r="AB487" i="1"/>
  <c r="AA487" i="1"/>
  <c r="Z487" i="1"/>
  <c r="AH486" i="1"/>
  <c r="AG486" i="1"/>
  <c r="AF486" i="1"/>
  <c r="AE486" i="1"/>
  <c r="AD486" i="1"/>
  <c r="AC486" i="1"/>
  <c r="AB486" i="1"/>
  <c r="AA486" i="1"/>
  <c r="Z486" i="1"/>
  <c r="AH485" i="1"/>
  <c r="AG485" i="1"/>
  <c r="AF485" i="1"/>
  <c r="AE485" i="1"/>
  <c r="AD485" i="1"/>
  <c r="AC485" i="1"/>
  <c r="AB485" i="1"/>
  <c r="AA485" i="1"/>
  <c r="Z485" i="1"/>
  <c r="AH484" i="1"/>
  <c r="AG484" i="1"/>
  <c r="AF484" i="1"/>
  <c r="AE484" i="1"/>
  <c r="AD484" i="1"/>
  <c r="AC484" i="1"/>
  <c r="AB484" i="1"/>
  <c r="AA484" i="1"/>
  <c r="Z484" i="1"/>
  <c r="AH483" i="1"/>
  <c r="AG483" i="1"/>
  <c r="AF483" i="1"/>
  <c r="AE483" i="1"/>
  <c r="AD483" i="1"/>
  <c r="AC483" i="1"/>
  <c r="AB483" i="1"/>
  <c r="AA483" i="1"/>
  <c r="Z483" i="1"/>
  <c r="AH482" i="1"/>
  <c r="AG482" i="1"/>
  <c r="AF482" i="1"/>
  <c r="AE482" i="1"/>
  <c r="AD482" i="1"/>
  <c r="AC482" i="1"/>
  <c r="AB482" i="1"/>
  <c r="AA482" i="1"/>
  <c r="Z482" i="1"/>
  <c r="AH471" i="1"/>
  <c r="AG471" i="1"/>
  <c r="AF471" i="1"/>
  <c r="AE471" i="1"/>
  <c r="AD471" i="1"/>
  <c r="AC471" i="1"/>
  <c r="AB471" i="1"/>
  <c r="AA471" i="1"/>
  <c r="Z471" i="1"/>
  <c r="AH481" i="1"/>
  <c r="AG481" i="1"/>
  <c r="AF481" i="1"/>
  <c r="AE481" i="1"/>
  <c r="AD481" i="1"/>
  <c r="AC481" i="1"/>
  <c r="AB481" i="1"/>
  <c r="AA481" i="1"/>
  <c r="Z481" i="1"/>
  <c r="AH480" i="1"/>
  <c r="AG480" i="1"/>
  <c r="AF480" i="1"/>
  <c r="AE480" i="1"/>
  <c r="AD480" i="1"/>
  <c r="AC480" i="1"/>
  <c r="AB480" i="1"/>
  <c r="AA480" i="1"/>
  <c r="Z480" i="1"/>
  <c r="AH479" i="1"/>
  <c r="AG479" i="1"/>
  <c r="AF479" i="1"/>
  <c r="AE479" i="1"/>
  <c r="AD479" i="1"/>
  <c r="AC479" i="1"/>
  <c r="AB479" i="1"/>
  <c r="AA479" i="1"/>
  <c r="Z479" i="1"/>
  <c r="AH478" i="1"/>
  <c r="AG478" i="1"/>
  <c r="AF478" i="1"/>
  <c r="AE478" i="1"/>
  <c r="AD478" i="1"/>
  <c r="AC478" i="1"/>
  <c r="AB478" i="1"/>
  <c r="AA478" i="1"/>
  <c r="Z478" i="1"/>
  <c r="AH477" i="1"/>
  <c r="AG477" i="1"/>
  <c r="AF477" i="1"/>
  <c r="AE477" i="1"/>
  <c r="AD477" i="1"/>
  <c r="AC477" i="1"/>
  <c r="AB477" i="1"/>
  <c r="AA477" i="1"/>
  <c r="Z477" i="1"/>
  <c r="AH476" i="1"/>
  <c r="AG476" i="1"/>
  <c r="AF476" i="1"/>
  <c r="AE476" i="1"/>
  <c r="AD476" i="1"/>
  <c r="AC476" i="1"/>
  <c r="AB476" i="1"/>
  <c r="AA476" i="1"/>
  <c r="Z476" i="1"/>
  <c r="AH475" i="1"/>
  <c r="AG475" i="1"/>
  <c r="AF475" i="1"/>
  <c r="AE475" i="1"/>
  <c r="AD475" i="1"/>
  <c r="AC475" i="1"/>
  <c r="AB475" i="1"/>
  <c r="AA475" i="1"/>
  <c r="Z475" i="1"/>
  <c r="AH474" i="1"/>
  <c r="AG474" i="1"/>
  <c r="AF474" i="1"/>
  <c r="AE474" i="1"/>
  <c r="AD474" i="1"/>
  <c r="AC474" i="1"/>
  <c r="AB474" i="1"/>
  <c r="AA474" i="1"/>
  <c r="Z474" i="1"/>
  <c r="AH473" i="1"/>
  <c r="AG473" i="1"/>
  <c r="AF473" i="1"/>
  <c r="AE473" i="1"/>
  <c r="AD473" i="1"/>
  <c r="AC473" i="1"/>
  <c r="AB473" i="1"/>
  <c r="AA473" i="1"/>
  <c r="Z473" i="1"/>
  <c r="AH472" i="1"/>
  <c r="AG472" i="1"/>
  <c r="AF472" i="1"/>
  <c r="AE472" i="1"/>
  <c r="AD472" i="1"/>
  <c r="AC472" i="1"/>
  <c r="AB472" i="1"/>
  <c r="AA472" i="1"/>
  <c r="Z472" i="1"/>
  <c r="AH470" i="1"/>
  <c r="AG470" i="1"/>
  <c r="AF470" i="1"/>
  <c r="AE470" i="1"/>
  <c r="AD470" i="1"/>
  <c r="AC470" i="1"/>
  <c r="AB470" i="1"/>
  <c r="AA470" i="1"/>
  <c r="Z470" i="1"/>
  <c r="AH469" i="1"/>
  <c r="AG469" i="1"/>
  <c r="AF469" i="1"/>
  <c r="AE469" i="1"/>
  <c r="AD469" i="1"/>
  <c r="AC469" i="1"/>
  <c r="AB469" i="1"/>
  <c r="AA469" i="1"/>
  <c r="Z469" i="1"/>
  <c r="AH458" i="1"/>
  <c r="AG458" i="1"/>
  <c r="AF458" i="1"/>
  <c r="AE458" i="1"/>
  <c r="AD458" i="1"/>
  <c r="AC458" i="1"/>
  <c r="AB458" i="1"/>
  <c r="AA458" i="1"/>
  <c r="Z458" i="1"/>
  <c r="AH468" i="1"/>
  <c r="AG468" i="1"/>
  <c r="AF468" i="1"/>
  <c r="AE468" i="1"/>
  <c r="AD468" i="1"/>
  <c r="AC468" i="1"/>
  <c r="AB468" i="1"/>
  <c r="AA468" i="1"/>
  <c r="Z468" i="1"/>
  <c r="AH467" i="1"/>
  <c r="AG467" i="1"/>
  <c r="AF467" i="1"/>
  <c r="AE467" i="1"/>
  <c r="AD467" i="1"/>
  <c r="AC467" i="1"/>
  <c r="AB467" i="1"/>
  <c r="AA467" i="1"/>
  <c r="Z467" i="1"/>
  <c r="AH466" i="1"/>
  <c r="AG466" i="1"/>
  <c r="AF466" i="1"/>
  <c r="AE466" i="1"/>
  <c r="AD466" i="1"/>
  <c r="AC466" i="1"/>
  <c r="AB466" i="1"/>
  <c r="AA466" i="1"/>
  <c r="Z466" i="1"/>
  <c r="AH465" i="1"/>
  <c r="AG465" i="1"/>
  <c r="AF465" i="1"/>
  <c r="AE465" i="1"/>
  <c r="AD465" i="1"/>
  <c r="AC465" i="1"/>
  <c r="AB465" i="1"/>
  <c r="AA465" i="1"/>
  <c r="Z465" i="1"/>
  <c r="AH464" i="1"/>
  <c r="AG464" i="1"/>
  <c r="AF464" i="1"/>
  <c r="AE464" i="1"/>
  <c r="AD464" i="1"/>
  <c r="AC464" i="1"/>
  <c r="AB464" i="1"/>
  <c r="AA464" i="1"/>
  <c r="Z464" i="1"/>
  <c r="AH463" i="1"/>
  <c r="AG463" i="1"/>
  <c r="AF463" i="1"/>
  <c r="AE463" i="1"/>
  <c r="AD463" i="1"/>
  <c r="AC463" i="1"/>
  <c r="AB463" i="1"/>
  <c r="AA463" i="1"/>
  <c r="Z463" i="1"/>
  <c r="AH462" i="1"/>
  <c r="AG462" i="1"/>
  <c r="AF462" i="1"/>
  <c r="AE462" i="1"/>
  <c r="AD462" i="1"/>
  <c r="AC462" i="1"/>
  <c r="AB462" i="1"/>
  <c r="AA462" i="1"/>
  <c r="Z462" i="1"/>
  <c r="AH461" i="1"/>
  <c r="AG461" i="1"/>
  <c r="AF461" i="1"/>
  <c r="AE461" i="1"/>
  <c r="AD461" i="1"/>
  <c r="AC461" i="1"/>
  <c r="AB461" i="1"/>
  <c r="AA461" i="1"/>
  <c r="Z461" i="1"/>
  <c r="AH460" i="1"/>
  <c r="AG460" i="1"/>
  <c r="AF460" i="1"/>
  <c r="AE460" i="1"/>
  <c r="AD460" i="1"/>
  <c r="AC460" i="1"/>
  <c r="AB460" i="1"/>
  <c r="AA460" i="1"/>
  <c r="Z460" i="1"/>
  <c r="AH459" i="1"/>
  <c r="AG459" i="1"/>
  <c r="AF459" i="1"/>
  <c r="AE459" i="1"/>
  <c r="AD459" i="1"/>
  <c r="AC459" i="1"/>
  <c r="AB459" i="1"/>
  <c r="AA459" i="1"/>
  <c r="Z459" i="1"/>
  <c r="AH457" i="1"/>
  <c r="AG457" i="1"/>
  <c r="AF457" i="1"/>
  <c r="AE457" i="1"/>
  <c r="AD457" i="1"/>
  <c r="AC457" i="1"/>
  <c r="AB457" i="1"/>
  <c r="AA457" i="1"/>
  <c r="Z457" i="1"/>
  <c r="AH456" i="1"/>
  <c r="AG456" i="1"/>
  <c r="AF456" i="1"/>
  <c r="AE456" i="1"/>
  <c r="AD456" i="1"/>
  <c r="AC456" i="1"/>
  <c r="AB456" i="1"/>
  <c r="AA456" i="1"/>
  <c r="Z456" i="1"/>
  <c r="AH445" i="1"/>
  <c r="AG445" i="1"/>
  <c r="AF445" i="1"/>
  <c r="AE445" i="1"/>
  <c r="AD445" i="1"/>
  <c r="AC445" i="1"/>
  <c r="AB445" i="1"/>
  <c r="AA445" i="1"/>
  <c r="Z445" i="1"/>
  <c r="AH455" i="1"/>
  <c r="AG455" i="1"/>
  <c r="AF455" i="1"/>
  <c r="AE455" i="1"/>
  <c r="AD455" i="1"/>
  <c r="AC455" i="1"/>
  <c r="AB455" i="1"/>
  <c r="AA455" i="1"/>
  <c r="Z455" i="1"/>
  <c r="AH454" i="1"/>
  <c r="AG454" i="1"/>
  <c r="AF454" i="1"/>
  <c r="AE454" i="1"/>
  <c r="AD454" i="1"/>
  <c r="AC454" i="1"/>
  <c r="AB454" i="1"/>
  <c r="AA454" i="1"/>
  <c r="Z454" i="1"/>
  <c r="AH453" i="1"/>
  <c r="AG453" i="1"/>
  <c r="AF453" i="1"/>
  <c r="AE453" i="1"/>
  <c r="AD453" i="1"/>
  <c r="AC453" i="1"/>
  <c r="AB453" i="1"/>
  <c r="AA453" i="1"/>
  <c r="Z453" i="1"/>
  <c r="AH452" i="1"/>
  <c r="AG452" i="1"/>
  <c r="AF452" i="1"/>
  <c r="AE452" i="1"/>
  <c r="AD452" i="1"/>
  <c r="AC452" i="1"/>
  <c r="AB452" i="1"/>
  <c r="AA452" i="1"/>
  <c r="Z452" i="1"/>
  <c r="AH451" i="1"/>
  <c r="AG451" i="1"/>
  <c r="AF451" i="1"/>
  <c r="AE451" i="1"/>
  <c r="AD451" i="1"/>
  <c r="AC451" i="1"/>
  <c r="AB451" i="1"/>
  <c r="AA451" i="1"/>
  <c r="Z451" i="1"/>
  <c r="AH450" i="1"/>
  <c r="AG450" i="1"/>
  <c r="AF450" i="1"/>
  <c r="AE450" i="1"/>
  <c r="AD450" i="1"/>
  <c r="AC450" i="1"/>
  <c r="AB450" i="1"/>
  <c r="AA450" i="1"/>
  <c r="Z450" i="1"/>
  <c r="AH449" i="1"/>
  <c r="AG449" i="1"/>
  <c r="AF449" i="1"/>
  <c r="AE449" i="1"/>
  <c r="AD449" i="1"/>
  <c r="AC449" i="1"/>
  <c r="AB449" i="1"/>
  <c r="AA449" i="1"/>
  <c r="Z449" i="1"/>
  <c r="AH448" i="1"/>
  <c r="AG448" i="1"/>
  <c r="AF448" i="1"/>
  <c r="AE448" i="1"/>
  <c r="AD448" i="1"/>
  <c r="AC448" i="1"/>
  <c r="AB448" i="1"/>
  <c r="AA448" i="1"/>
  <c r="Z448" i="1"/>
  <c r="AH447" i="1"/>
  <c r="AG447" i="1"/>
  <c r="AF447" i="1"/>
  <c r="AE447" i="1"/>
  <c r="AD447" i="1"/>
  <c r="AC447" i="1"/>
  <c r="AB447" i="1"/>
  <c r="AA447" i="1"/>
  <c r="Z447" i="1"/>
  <c r="AH446" i="1"/>
  <c r="AG446" i="1"/>
  <c r="AF446" i="1"/>
  <c r="AE446" i="1"/>
  <c r="AD446" i="1"/>
  <c r="AC446" i="1"/>
  <c r="AB446" i="1"/>
  <c r="AA446" i="1"/>
  <c r="Z446" i="1"/>
  <c r="AH444" i="1"/>
  <c r="AG444" i="1"/>
  <c r="AF444" i="1"/>
  <c r="AE444" i="1"/>
  <c r="AD444" i="1"/>
  <c r="AC444" i="1"/>
  <c r="AB444" i="1"/>
  <c r="AA444" i="1"/>
  <c r="Z444" i="1"/>
  <c r="AH443" i="1"/>
  <c r="AG443" i="1"/>
  <c r="AF443" i="1"/>
  <c r="AE443" i="1"/>
  <c r="AD443" i="1"/>
  <c r="AC443" i="1"/>
  <c r="AB443" i="1"/>
  <c r="AA443" i="1"/>
  <c r="Z443" i="1"/>
  <c r="AH432" i="1"/>
  <c r="AG432" i="1"/>
  <c r="AF432" i="1"/>
  <c r="AE432" i="1"/>
  <c r="AD432" i="1"/>
  <c r="AC432" i="1"/>
  <c r="AB432" i="1"/>
  <c r="AA432" i="1"/>
  <c r="Z432" i="1"/>
  <c r="AH442" i="1"/>
  <c r="AG442" i="1"/>
  <c r="AF442" i="1"/>
  <c r="AE442" i="1"/>
  <c r="AD442" i="1"/>
  <c r="AC442" i="1"/>
  <c r="AB442" i="1"/>
  <c r="AA442" i="1"/>
  <c r="Z442" i="1"/>
  <c r="AH441" i="1"/>
  <c r="AG441" i="1"/>
  <c r="AF441" i="1"/>
  <c r="AE441" i="1"/>
  <c r="AD441" i="1"/>
  <c r="AC441" i="1"/>
  <c r="AB441" i="1"/>
  <c r="AA441" i="1"/>
  <c r="Z441" i="1"/>
  <c r="AH440" i="1"/>
  <c r="AG440" i="1"/>
  <c r="AF440" i="1"/>
  <c r="AE440" i="1"/>
  <c r="AD440" i="1"/>
  <c r="AC440" i="1"/>
  <c r="AB440" i="1"/>
  <c r="AA440" i="1"/>
  <c r="Z440" i="1"/>
  <c r="AH439" i="1"/>
  <c r="AG439" i="1"/>
  <c r="AF439" i="1"/>
  <c r="AE439" i="1"/>
  <c r="AD439" i="1"/>
  <c r="AC439" i="1"/>
  <c r="AB439" i="1"/>
  <c r="AA439" i="1"/>
  <c r="Z439" i="1"/>
  <c r="AH438" i="1"/>
  <c r="AG438" i="1"/>
  <c r="AF438" i="1"/>
  <c r="AE438" i="1"/>
  <c r="AD438" i="1"/>
  <c r="AC438" i="1"/>
  <c r="AB438" i="1"/>
  <c r="AA438" i="1"/>
  <c r="Z438" i="1"/>
  <c r="AH437" i="1"/>
  <c r="AG437" i="1"/>
  <c r="AF437" i="1"/>
  <c r="AE437" i="1"/>
  <c r="AD437" i="1"/>
  <c r="AC437" i="1"/>
  <c r="AB437" i="1"/>
  <c r="AA437" i="1"/>
  <c r="Z437" i="1"/>
  <c r="AH436" i="1"/>
  <c r="AG436" i="1"/>
  <c r="AF436" i="1"/>
  <c r="AE436" i="1"/>
  <c r="AD436" i="1"/>
  <c r="AC436" i="1"/>
  <c r="AB436" i="1"/>
  <c r="AA436" i="1"/>
  <c r="Z436" i="1"/>
  <c r="AH435" i="1"/>
  <c r="AG435" i="1"/>
  <c r="AF435" i="1"/>
  <c r="AE435" i="1"/>
  <c r="AD435" i="1"/>
  <c r="AC435" i="1"/>
  <c r="AB435" i="1"/>
  <c r="AA435" i="1"/>
  <c r="Z435" i="1"/>
  <c r="AH434" i="1"/>
  <c r="AG434" i="1"/>
  <c r="AF434" i="1"/>
  <c r="AE434" i="1"/>
  <c r="AD434" i="1"/>
  <c r="AC434" i="1"/>
  <c r="AB434" i="1"/>
  <c r="AA434" i="1"/>
  <c r="Z434" i="1"/>
  <c r="AH433" i="1"/>
  <c r="AG433" i="1"/>
  <c r="AF433" i="1"/>
  <c r="AE433" i="1"/>
  <c r="AD433" i="1"/>
  <c r="AC433" i="1"/>
  <c r="AB433" i="1"/>
  <c r="AA433" i="1"/>
  <c r="Z433" i="1"/>
  <c r="AH431" i="1"/>
  <c r="AG431" i="1"/>
  <c r="AF431" i="1"/>
  <c r="AE431" i="1"/>
  <c r="AD431" i="1"/>
  <c r="AC431" i="1"/>
  <c r="AB431" i="1"/>
  <c r="AA431" i="1"/>
  <c r="Z431" i="1"/>
  <c r="AH430" i="1"/>
  <c r="AG430" i="1"/>
  <c r="AF430" i="1"/>
  <c r="AE430" i="1"/>
  <c r="AD430" i="1"/>
  <c r="AC430" i="1"/>
  <c r="AB430" i="1"/>
  <c r="AA430" i="1"/>
  <c r="Z430" i="1"/>
  <c r="AH419" i="1"/>
  <c r="AG419" i="1"/>
  <c r="AF419" i="1"/>
  <c r="AE419" i="1"/>
  <c r="AD419" i="1"/>
  <c r="AC419" i="1"/>
  <c r="AB419" i="1"/>
  <c r="AA419" i="1"/>
  <c r="Z419" i="1"/>
  <c r="AH429" i="1"/>
  <c r="AG429" i="1"/>
  <c r="AF429" i="1"/>
  <c r="AE429" i="1"/>
  <c r="AD429" i="1"/>
  <c r="AC429" i="1"/>
  <c r="AB429" i="1"/>
  <c r="AA429" i="1"/>
  <c r="Z429" i="1"/>
  <c r="AH428" i="1"/>
  <c r="AG428" i="1"/>
  <c r="AF428" i="1"/>
  <c r="AE428" i="1"/>
  <c r="AD428" i="1"/>
  <c r="AC428" i="1"/>
  <c r="AB428" i="1"/>
  <c r="AA428" i="1"/>
  <c r="Z428" i="1"/>
  <c r="AH427" i="1"/>
  <c r="AG427" i="1"/>
  <c r="AF427" i="1"/>
  <c r="AE427" i="1"/>
  <c r="AD427" i="1"/>
  <c r="AC427" i="1"/>
  <c r="AB427" i="1"/>
  <c r="AA427" i="1"/>
  <c r="Z427" i="1"/>
  <c r="AH426" i="1"/>
  <c r="AG426" i="1"/>
  <c r="AF426" i="1"/>
  <c r="AE426" i="1"/>
  <c r="AD426" i="1"/>
  <c r="AC426" i="1"/>
  <c r="AB426" i="1"/>
  <c r="AA426" i="1"/>
  <c r="Z426" i="1"/>
  <c r="AH425" i="1"/>
  <c r="AG425" i="1"/>
  <c r="AF425" i="1"/>
  <c r="AE425" i="1"/>
  <c r="AD425" i="1"/>
  <c r="AC425" i="1"/>
  <c r="AB425" i="1"/>
  <c r="AA425" i="1"/>
  <c r="Z425" i="1"/>
  <c r="AH424" i="1"/>
  <c r="AG424" i="1"/>
  <c r="AF424" i="1"/>
  <c r="AE424" i="1"/>
  <c r="AD424" i="1"/>
  <c r="AC424" i="1"/>
  <c r="AB424" i="1"/>
  <c r="AA424" i="1"/>
  <c r="Z424" i="1"/>
  <c r="AH423" i="1"/>
  <c r="AG423" i="1"/>
  <c r="AF423" i="1"/>
  <c r="AE423" i="1"/>
  <c r="AD423" i="1"/>
  <c r="AC423" i="1"/>
  <c r="AB423" i="1"/>
  <c r="AA423" i="1"/>
  <c r="Z423" i="1"/>
  <c r="AH422" i="1"/>
  <c r="AG422" i="1"/>
  <c r="AF422" i="1"/>
  <c r="AE422" i="1"/>
  <c r="AD422" i="1"/>
  <c r="AC422" i="1"/>
  <c r="AB422" i="1"/>
  <c r="AA422" i="1"/>
  <c r="Z422" i="1"/>
  <c r="AH421" i="1"/>
  <c r="AG421" i="1"/>
  <c r="AF421" i="1"/>
  <c r="AE421" i="1"/>
  <c r="AD421" i="1"/>
  <c r="AC421" i="1"/>
  <c r="AB421" i="1"/>
  <c r="AA421" i="1"/>
  <c r="Z421" i="1"/>
  <c r="AH420" i="1"/>
  <c r="AG420" i="1"/>
  <c r="AF420" i="1"/>
  <c r="AE420" i="1"/>
  <c r="AD420" i="1"/>
  <c r="AC420" i="1"/>
  <c r="AB420" i="1"/>
  <c r="AA420" i="1"/>
  <c r="Z420" i="1"/>
  <c r="AH418" i="1"/>
  <c r="AG418" i="1"/>
  <c r="AF418" i="1"/>
  <c r="AE418" i="1"/>
  <c r="AD418" i="1"/>
  <c r="AC418" i="1"/>
  <c r="AB418" i="1"/>
  <c r="AA418" i="1"/>
  <c r="Z418" i="1"/>
  <c r="AH417" i="1"/>
  <c r="AG417" i="1"/>
  <c r="AF417" i="1"/>
  <c r="AE417" i="1"/>
  <c r="AD417" i="1"/>
  <c r="AC417" i="1"/>
  <c r="AB417" i="1"/>
  <c r="AA417" i="1"/>
  <c r="Z417" i="1"/>
  <c r="AH406" i="1"/>
  <c r="AG406" i="1"/>
  <c r="AF406" i="1"/>
  <c r="AE406" i="1"/>
  <c r="AD406" i="1"/>
  <c r="AC406" i="1"/>
  <c r="AB406" i="1"/>
  <c r="AA406" i="1"/>
  <c r="Z406" i="1"/>
  <c r="AH416" i="1"/>
  <c r="AG416" i="1"/>
  <c r="AF416" i="1"/>
  <c r="AE416" i="1"/>
  <c r="AD416" i="1"/>
  <c r="AC416" i="1"/>
  <c r="AB416" i="1"/>
  <c r="AA416" i="1"/>
  <c r="Z416" i="1"/>
  <c r="AH415" i="1"/>
  <c r="AG415" i="1"/>
  <c r="AF415" i="1"/>
  <c r="AE415" i="1"/>
  <c r="AD415" i="1"/>
  <c r="AC415" i="1"/>
  <c r="AB415" i="1"/>
  <c r="AA415" i="1"/>
  <c r="Z415" i="1"/>
  <c r="AH414" i="1"/>
  <c r="AG414" i="1"/>
  <c r="AF414" i="1"/>
  <c r="AE414" i="1"/>
  <c r="AD414" i="1"/>
  <c r="AC414" i="1"/>
  <c r="AB414" i="1"/>
  <c r="AA414" i="1"/>
  <c r="Z414" i="1"/>
  <c r="AH413" i="1"/>
  <c r="AG413" i="1"/>
  <c r="AF413" i="1"/>
  <c r="AE413" i="1"/>
  <c r="AD413" i="1"/>
  <c r="AC413" i="1"/>
  <c r="AB413" i="1"/>
  <c r="AA413" i="1"/>
  <c r="Z413" i="1"/>
  <c r="AH412" i="1"/>
  <c r="AG412" i="1"/>
  <c r="AF412" i="1"/>
  <c r="AE412" i="1"/>
  <c r="AD412" i="1"/>
  <c r="AC412" i="1"/>
  <c r="AB412" i="1"/>
  <c r="AA412" i="1"/>
  <c r="Z412" i="1"/>
  <c r="AH411" i="1"/>
  <c r="AG411" i="1"/>
  <c r="AF411" i="1"/>
  <c r="AE411" i="1"/>
  <c r="AD411" i="1"/>
  <c r="AC411" i="1"/>
  <c r="AB411" i="1"/>
  <c r="AA411" i="1"/>
  <c r="Z411" i="1"/>
  <c r="AH410" i="1"/>
  <c r="AG410" i="1"/>
  <c r="AF410" i="1"/>
  <c r="AE410" i="1"/>
  <c r="AD410" i="1"/>
  <c r="AC410" i="1"/>
  <c r="AB410" i="1"/>
  <c r="AA410" i="1"/>
  <c r="Z410" i="1"/>
  <c r="AH409" i="1"/>
  <c r="AG409" i="1"/>
  <c r="AF409" i="1"/>
  <c r="AE409" i="1"/>
  <c r="AD409" i="1"/>
  <c r="AC409" i="1"/>
  <c r="AB409" i="1"/>
  <c r="AA409" i="1"/>
  <c r="Z409" i="1"/>
  <c r="AH408" i="1"/>
  <c r="AG408" i="1"/>
  <c r="AF408" i="1"/>
  <c r="AE408" i="1"/>
  <c r="AD408" i="1"/>
  <c r="AC408" i="1"/>
  <c r="AB408" i="1"/>
  <c r="AA408" i="1"/>
  <c r="Z408" i="1"/>
  <c r="AH407" i="1"/>
  <c r="AG407" i="1"/>
  <c r="AF407" i="1"/>
  <c r="AE407" i="1"/>
  <c r="AD407" i="1"/>
  <c r="AC407" i="1"/>
  <c r="AB407" i="1"/>
  <c r="AA407" i="1"/>
  <c r="Z407" i="1"/>
  <c r="AH405" i="1"/>
  <c r="AG405" i="1"/>
  <c r="AF405" i="1"/>
  <c r="AE405" i="1"/>
  <c r="AD405" i="1"/>
  <c r="AC405" i="1"/>
  <c r="AB405" i="1"/>
  <c r="AA405" i="1"/>
  <c r="Z405" i="1"/>
  <c r="AH404" i="1"/>
  <c r="AG404" i="1"/>
  <c r="AF404" i="1"/>
  <c r="AE404" i="1"/>
  <c r="AD404" i="1"/>
  <c r="AC404" i="1"/>
  <c r="AB404" i="1"/>
  <c r="AA404" i="1"/>
  <c r="Z404" i="1"/>
  <c r="AH393" i="1"/>
  <c r="AG393" i="1"/>
  <c r="AF393" i="1"/>
  <c r="AE393" i="1"/>
  <c r="AD393" i="1"/>
  <c r="AC393" i="1"/>
  <c r="AB393" i="1"/>
  <c r="AA393" i="1"/>
  <c r="Z393" i="1"/>
  <c r="AH403" i="1"/>
  <c r="AG403" i="1"/>
  <c r="AF403" i="1"/>
  <c r="AE403" i="1"/>
  <c r="AD403" i="1"/>
  <c r="AC403" i="1"/>
  <c r="AB403" i="1"/>
  <c r="AA403" i="1"/>
  <c r="Z403" i="1"/>
  <c r="AH402" i="1"/>
  <c r="AG402" i="1"/>
  <c r="AF402" i="1"/>
  <c r="AE402" i="1"/>
  <c r="AD402" i="1"/>
  <c r="AC402" i="1"/>
  <c r="AB402" i="1"/>
  <c r="AA402" i="1"/>
  <c r="Z402" i="1"/>
  <c r="AH401" i="1"/>
  <c r="AG401" i="1"/>
  <c r="AF401" i="1"/>
  <c r="AE401" i="1"/>
  <c r="AD401" i="1"/>
  <c r="AC401" i="1"/>
  <c r="AB401" i="1"/>
  <c r="AA401" i="1"/>
  <c r="Z401" i="1"/>
  <c r="AH400" i="1"/>
  <c r="AG400" i="1"/>
  <c r="AF400" i="1"/>
  <c r="AE400" i="1"/>
  <c r="AD400" i="1"/>
  <c r="AC400" i="1"/>
  <c r="AB400" i="1"/>
  <c r="AA400" i="1"/>
  <c r="Z400" i="1"/>
  <c r="AH399" i="1"/>
  <c r="AG399" i="1"/>
  <c r="AF399" i="1"/>
  <c r="AE399" i="1"/>
  <c r="AD399" i="1"/>
  <c r="AC399" i="1"/>
  <c r="AB399" i="1"/>
  <c r="AA399" i="1"/>
  <c r="Z399" i="1"/>
  <c r="AH398" i="1"/>
  <c r="AG398" i="1"/>
  <c r="AF398" i="1"/>
  <c r="AE398" i="1"/>
  <c r="AD398" i="1"/>
  <c r="AC398" i="1"/>
  <c r="AB398" i="1"/>
  <c r="AA398" i="1"/>
  <c r="Z398" i="1"/>
  <c r="AH397" i="1"/>
  <c r="AG397" i="1"/>
  <c r="AF397" i="1"/>
  <c r="AE397" i="1"/>
  <c r="AD397" i="1"/>
  <c r="AC397" i="1"/>
  <c r="AB397" i="1"/>
  <c r="AA397" i="1"/>
  <c r="Z397" i="1"/>
  <c r="AH396" i="1"/>
  <c r="AG396" i="1"/>
  <c r="AF396" i="1"/>
  <c r="AE396" i="1"/>
  <c r="AD396" i="1"/>
  <c r="AC396" i="1"/>
  <c r="AB396" i="1"/>
  <c r="AA396" i="1"/>
  <c r="Z396" i="1"/>
  <c r="AH395" i="1"/>
  <c r="AG395" i="1"/>
  <c r="AF395" i="1"/>
  <c r="AE395" i="1"/>
  <c r="AD395" i="1"/>
  <c r="AC395" i="1"/>
  <c r="AB395" i="1"/>
  <c r="AA395" i="1"/>
  <c r="Z395" i="1"/>
  <c r="AH394" i="1"/>
  <c r="AG394" i="1"/>
  <c r="AF394" i="1"/>
  <c r="AE394" i="1"/>
  <c r="AD394" i="1"/>
  <c r="AC394" i="1"/>
  <c r="AB394" i="1"/>
  <c r="AA394" i="1"/>
  <c r="Z394" i="1"/>
  <c r="AH392" i="1"/>
  <c r="AG392" i="1"/>
  <c r="AF392" i="1"/>
  <c r="AE392" i="1"/>
  <c r="AD392" i="1"/>
  <c r="AC392" i="1"/>
  <c r="AB392" i="1"/>
  <c r="AA392" i="1"/>
  <c r="Z392" i="1"/>
  <c r="AH391" i="1"/>
  <c r="AG391" i="1"/>
  <c r="AF391" i="1"/>
  <c r="AE391" i="1"/>
  <c r="AD391" i="1"/>
  <c r="AC391" i="1"/>
  <c r="AB391" i="1"/>
  <c r="AA391" i="1"/>
  <c r="Z391" i="1"/>
  <c r="AH390" i="1"/>
  <c r="AG390" i="1"/>
  <c r="AF390" i="1"/>
  <c r="AE390" i="1"/>
  <c r="AD390" i="1"/>
  <c r="AC390" i="1"/>
  <c r="AB390" i="1"/>
  <c r="AA390" i="1"/>
  <c r="Z390" i="1"/>
  <c r="AH389" i="1"/>
  <c r="AG389" i="1"/>
  <c r="AF389" i="1"/>
  <c r="AE389" i="1"/>
  <c r="AD389" i="1"/>
  <c r="AC389" i="1"/>
  <c r="AB389" i="1"/>
  <c r="AA389" i="1"/>
  <c r="Z389" i="1"/>
  <c r="AH388" i="1"/>
  <c r="AG388" i="1"/>
  <c r="AF388" i="1"/>
  <c r="AE388" i="1"/>
  <c r="AD388" i="1"/>
  <c r="AC388" i="1"/>
  <c r="AB388" i="1"/>
  <c r="AA388" i="1"/>
  <c r="Z388" i="1"/>
  <c r="AH387" i="1"/>
  <c r="AG387" i="1"/>
  <c r="AF387" i="1"/>
  <c r="AE387" i="1"/>
  <c r="AD387" i="1"/>
  <c r="AC387" i="1"/>
  <c r="AB387" i="1"/>
  <c r="AA387" i="1"/>
  <c r="Z387" i="1"/>
  <c r="AH386" i="1"/>
  <c r="AG386" i="1"/>
  <c r="AF386" i="1"/>
  <c r="AE386" i="1"/>
  <c r="AD386" i="1"/>
  <c r="AC386" i="1"/>
  <c r="AB386" i="1"/>
  <c r="AA386" i="1"/>
  <c r="Z386" i="1"/>
  <c r="AH385" i="1"/>
  <c r="AG385" i="1"/>
  <c r="AF385" i="1"/>
  <c r="AE385" i="1"/>
  <c r="AD385" i="1"/>
  <c r="AC385" i="1"/>
  <c r="AB385" i="1"/>
  <c r="AA385" i="1"/>
  <c r="Z385" i="1"/>
  <c r="AH384" i="1"/>
  <c r="AG384" i="1"/>
  <c r="AF384" i="1"/>
  <c r="AE384" i="1"/>
  <c r="AD384" i="1"/>
  <c r="AC384" i="1"/>
  <c r="AB384" i="1"/>
  <c r="AA384" i="1"/>
  <c r="Z384" i="1"/>
  <c r="AH383" i="1"/>
  <c r="AG383" i="1"/>
  <c r="AF383" i="1"/>
  <c r="AE383" i="1"/>
  <c r="AD383" i="1"/>
  <c r="AC383" i="1"/>
  <c r="AB383" i="1"/>
  <c r="AA383" i="1"/>
  <c r="Z383" i="1"/>
  <c r="AH382" i="1"/>
  <c r="AG382" i="1"/>
  <c r="AF382" i="1"/>
  <c r="AE382" i="1"/>
  <c r="AD382" i="1"/>
  <c r="AC382" i="1"/>
  <c r="AB382" i="1"/>
  <c r="AA382" i="1"/>
  <c r="Z382" i="1"/>
  <c r="AH381" i="1"/>
  <c r="AG381" i="1"/>
  <c r="AF381" i="1"/>
  <c r="AE381" i="1"/>
  <c r="AD381" i="1"/>
  <c r="AC381" i="1"/>
  <c r="AB381" i="1"/>
  <c r="AA381" i="1"/>
  <c r="Z381" i="1"/>
  <c r="AH380" i="1"/>
  <c r="AG380" i="1"/>
  <c r="AF380" i="1"/>
  <c r="AE380" i="1"/>
  <c r="AD380" i="1"/>
  <c r="AC380" i="1"/>
  <c r="AB380" i="1"/>
  <c r="AA380" i="1"/>
  <c r="Z380" i="1"/>
  <c r="AH379" i="1"/>
  <c r="AG379" i="1"/>
  <c r="AF379" i="1"/>
  <c r="AE379" i="1"/>
  <c r="AD379" i="1"/>
  <c r="AC379" i="1"/>
  <c r="AB379" i="1"/>
  <c r="AA379" i="1"/>
  <c r="Z379" i="1"/>
  <c r="AH378" i="1"/>
  <c r="AG378" i="1"/>
  <c r="AF378" i="1"/>
  <c r="AE378" i="1"/>
  <c r="AD378" i="1"/>
  <c r="AC378" i="1"/>
  <c r="AB378" i="1"/>
  <c r="AA378" i="1"/>
  <c r="Z378" i="1"/>
  <c r="AH377" i="1"/>
  <c r="AG377" i="1"/>
  <c r="AF377" i="1"/>
  <c r="AE377" i="1"/>
  <c r="AD377" i="1"/>
  <c r="AC377" i="1"/>
  <c r="AB377" i="1"/>
  <c r="AA377" i="1"/>
  <c r="Z377" i="1"/>
  <c r="AH376" i="1"/>
  <c r="AG376" i="1"/>
  <c r="AF376" i="1"/>
  <c r="AE376" i="1"/>
  <c r="AD376" i="1"/>
  <c r="AC376" i="1"/>
  <c r="AB376" i="1"/>
  <c r="AA376" i="1"/>
  <c r="Z376" i="1"/>
  <c r="AH375" i="1"/>
  <c r="AG375" i="1"/>
  <c r="AF375" i="1"/>
  <c r="AE375" i="1"/>
  <c r="AD375" i="1"/>
  <c r="AC375" i="1"/>
  <c r="AB375" i="1"/>
  <c r="AA375" i="1"/>
  <c r="Z375" i="1"/>
  <c r="AH374" i="1"/>
  <c r="AG374" i="1"/>
  <c r="AF374" i="1"/>
  <c r="AE374" i="1"/>
  <c r="AD374" i="1"/>
  <c r="AC374" i="1"/>
  <c r="AB374" i="1"/>
  <c r="AA374" i="1"/>
  <c r="Z374" i="1"/>
  <c r="AH373" i="1"/>
  <c r="AG373" i="1"/>
  <c r="AF373" i="1"/>
  <c r="AE373" i="1"/>
  <c r="AD373" i="1"/>
  <c r="AC373" i="1"/>
  <c r="AB373" i="1"/>
  <c r="AA373" i="1"/>
  <c r="Z373" i="1"/>
  <c r="AH372" i="1"/>
  <c r="AG372" i="1"/>
  <c r="AF372" i="1"/>
  <c r="AE372" i="1"/>
  <c r="AD372" i="1"/>
  <c r="AC372" i="1"/>
  <c r="AB372" i="1"/>
  <c r="AA372" i="1"/>
  <c r="Z372" i="1"/>
  <c r="AH371" i="1"/>
  <c r="AG371" i="1"/>
  <c r="AF371" i="1"/>
  <c r="AE371" i="1"/>
  <c r="AD371" i="1"/>
  <c r="AC371" i="1"/>
  <c r="AB371" i="1"/>
  <c r="AA371" i="1"/>
  <c r="Z371" i="1"/>
  <c r="AH370" i="1"/>
  <c r="AG370" i="1"/>
  <c r="AF370" i="1"/>
  <c r="AE370" i="1"/>
  <c r="AD370" i="1"/>
  <c r="AC370" i="1"/>
  <c r="AB370" i="1"/>
  <c r="AA370" i="1"/>
  <c r="Z370" i="1"/>
  <c r="AH369" i="1"/>
  <c r="AG369" i="1"/>
  <c r="AF369" i="1"/>
  <c r="AE369" i="1"/>
  <c r="AD369" i="1"/>
  <c r="AC369" i="1"/>
  <c r="AB369" i="1"/>
  <c r="AA369" i="1"/>
  <c r="Z369" i="1"/>
  <c r="AH368" i="1"/>
  <c r="AG368" i="1"/>
  <c r="AF368" i="1"/>
  <c r="AE368" i="1"/>
  <c r="AD368" i="1"/>
  <c r="AC368" i="1"/>
  <c r="AB368" i="1"/>
  <c r="AA368" i="1"/>
  <c r="Z368" i="1"/>
  <c r="AH367" i="1"/>
  <c r="AG367" i="1"/>
  <c r="AF367" i="1"/>
  <c r="AE367" i="1"/>
  <c r="AD367" i="1"/>
  <c r="AC367" i="1"/>
  <c r="AB367" i="1"/>
  <c r="AA367" i="1"/>
  <c r="Z367" i="1"/>
  <c r="AH366" i="1"/>
  <c r="AG366" i="1"/>
  <c r="AF366" i="1"/>
  <c r="AE366" i="1"/>
  <c r="AD366" i="1"/>
  <c r="AC366" i="1"/>
  <c r="AB366" i="1"/>
  <c r="AA366" i="1"/>
  <c r="Z366" i="1"/>
  <c r="AH365" i="1"/>
  <c r="AG365" i="1"/>
  <c r="AF365" i="1"/>
  <c r="AE365" i="1"/>
  <c r="AD365" i="1"/>
  <c r="AC365" i="1"/>
  <c r="AB365" i="1"/>
  <c r="AA365" i="1"/>
  <c r="Z365" i="1"/>
  <c r="AH364" i="1"/>
  <c r="AG364" i="1"/>
  <c r="AF364" i="1"/>
  <c r="AE364" i="1"/>
  <c r="AD364" i="1"/>
  <c r="AC364" i="1"/>
  <c r="AB364" i="1"/>
  <c r="AA364" i="1"/>
  <c r="Z364" i="1"/>
  <c r="AH363" i="1"/>
  <c r="AG363" i="1"/>
  <c r="AF363" i="1"/>
  <c r="AE363" i="1"/>
  <c r="AD363" i="1"/>
  <c r="AC363" i="1"/>
  <c r="AB363" i="1"/>
  <c r="AA363" i="1"/>
  <c r="Z363" i="1"/>
  <c r="AH362" i="1"/>
  <c r="AG362" i="1"/>
  <c r="AF362" i="1"/>
  <c r="AE362" i="1"/>
  <c r="AD362" i="1"/>
  <c r="AC362" i="1"/>
  <c r="AB362" i="1"/>
  <c r="AA362" i="1"/>
  <c r="Z362" i="1"/>
  <c r="AH361" i="1"/>
  <c r="AG361" i="1"/>
  <c r="AF361" i="1"/>
  <c r="AE361" i="1"/>
  <c r="AD361" i="1"/>
  <c r="AC361" i="1"/>
  <c r="AB361" i="1"/>
  <c r="AA361" i="1"/>
  <c r="Z361" i="1"/>
  <c r="AH360" i="1"/>
  <c r="AG360" i="1"/>
  <c r="AF360" i="1"/>
  <c r="AE360" i="1"/>
  <c r="AD360" i="1"/>
  <c r="AC360" i="1"/>
  <c r="AB360" i="1"/>
  <c r="AA360" i="1"/>
  <c r="Z360" i="1"/>
  <c r="AH359" i="1"/>
  <c r="AG359" i="1"/>
  <c r="AF359" i="1"/>
  <c r="AE359" i="1"/>
  <c r="AD359" i="1"/>
  <c r="AC359" i="1"/>
  <c r="AB359" i="1"/>
  <c r="AA359" i="1"/>
  <c r="Z359" i="1"/>
  <c r="AH358" i="1"/>
  <c r="AG358" i="1"/>
  <c r="AF358" i="1"/>
  <c r="AE358" i="1"/>
  <c r="AD358" i="1"/>
  <c r="AC358" i="1"/>
  <c r="AB358" i="1"/>
  <c r="AA358" i="1"/>
  <c r="Z358" i="1"/>
  <c r="AH357" i="1"/>
  <c r="AG357" i="1"/>
  <c r="AF357" i="1"/>
  <c r="AE357" i="1"/>
  <c r="AD357" i="1"/>
  <c r="AC357" i="1"/>
  <c r="AB357" i="1"/>
  <c r="AA357" i="1"/>
  <c r="Z357" i="1"/>
  <c r="AH356" i="1"/>
  <c r="AG356" i="1"/>
  <c r="AF356" i="1"/>
  <c r="AE356" i="1"/>
  <c r="AD356" i="1"/>
  <c r="AC356" i="1"/>
  <c r="AB356" i="1"/>
  <c r="AA356" i="1"/>
  <c r="Z356" i="1"/>
  <c r="AH355" i="1"/>
  <c r="AG355" i="1"/>
  <c r="AF355" i="1"/>
  <c r="AE355" i="1"/>
  <c r="AD355" i="1"/>
  <c r="AC355" i="1"/>
  <c r="AB355" i="1"/>
  <c r="AA355" i="1"/>
  <c r="Z355" i="1"/>
  <c r="AH354" i="1"/>
  <c r="AG354" i="1"/>
  <c r="AF354" i="1"/>
  <c r="AE354" i="1"/>
  <c r="AD354" i="1"/>
  <c r="AC354" i="1"/>
  <c r="AB354" i="1"/>
  <c r="AA354" i="1"/>
  <c r="Z354" i="1"/>
  <c r="AH353" i="1"/>
  <c r="AG353" i="1"/>
  <c r="AF353" i="1"/>
  <c r="AE353" i="1"/>
  <c r="AD353" i="1"/>
  <c r="AC353" i="1"/>
  <c r="AB353" i="1"/>
  <c r="AA353" i="1"/>
  <c r="Z353" i="1"/>
  <c r="AH352" i="1"/>
  <c r="AG352" i="1"/>
  <c r="AF352" i="1"/>
  <c r="AE352" i="1"/>
  <c r="AD352" i="1"/>
  <c r="AC352" i="1"/>
  <c r="AB352" i="1"/>
  <c r="AA352" i="1"/>
  <c r="Z352" i="1"/>
  <c r="AH351" i="1"/>
  <c r="AG351" i="1"/>
  <c r="AF351" i="1"/>
  <c r="AE351" i="1"/>
  <c r="AD351" i="1"/>
  <c r="AC351" i="1"/>
  <c r="AB351" i="1"/>
  <c r="AA351" i="1"/>
  <c r="Z351" i="1"/>
  <c r="AH350" i="1"/>
  <c r="AG350" i="1"/>
  <c r="AF350" i="1"/>
  <c r="AE350" i="1"/>
  <c r="AD350" i="1"/>
  <c r="AC350" i="1"/>
  <c r="AB350" i="1"/>
  <c r="AA350" i="1"/>
  <c r="Z350" i="1"/>
  <c r="AH349" i="1"/>
  <c r="AG349" i="1"/>
  <c r="AF349" i="1"/>
  <c r="AE349" i="1"/>
  <c r="AD349" i="1"/>
  <c r="AC349" i="1"/>
  <c r="AB349" i="1"/>
  <c r="AA349" i="1"/>
  <c r="Z349" i="1"/>
  <c r="AH348" i="1"/>
  <c r="AG348" i="1"/>
  <c r="AF348" i="1"/>
  <c r="AE348" i="1"/>
  <c r="AD348" i="1"/>
  <c r="AC348" i="1"/>
  <c r="AB348" i="1"/>
  <c r="AA348" i="1"/>
  <c r="Z348" i="1"/>
  <c r="AH347" i="1"/>
  <c r="AG347" i="1"/>
  <c r="AF347" i="1"/>
  <c r="AE347" i="1"/>
  <c r="AD347" i="1"/>
  <c r="AC347" i="1"/>
  <c r="AB347" i="1"/>
  <c r="AA347" i="1"/>
  <c r="Z347" i="1"/>
  <c r="AH346" i="1"/>
  <c r="AG346" i="1"/>
  <c r="AF346" i="1"/>
  <c r="AE346" i="1"/>
  <c r="AD346" i="1"/>
  <c r="AC346" i="1"/>
  <c r="AB346" i="1"/>
  <c r="AA346" i="1"/>
  <c r="Z346" i="1"/>
  <c r="AH345" i="1"/>
  <c r="AG345" i="1"/>
  <c r="AF345" i="1"/>
  <c r="AE345" i="1"/>
  <c r="AD345" i="1"/>
  <c r="AC345" i="1"/>
  <c r="AB345" i="1"/>
  <c r="AA345" i="1"/>
  <c r="Z345" i="1"/>
  <c r="AH344" i="1"/>
  <c r="AG344" i="1"/>
  <c r="AF344" i="1"/>
  <c r="AE344" i="1"/>
  <c r="AD344" i="1"/>
  <c r="AC344" i="1"/>
  <c r="AB344" i="1"/>
  <c r="AA344" i="1"/>
  <c r="Z344" i="1"/>
  <c r="AH343" i="1"/>
  <c r="AG343" i="1"/>
  <c r="AF343" i="1"/>
  <c r="AE343" i="1"/>
  <c r="AD343" i="1"/>
  <c r="AC343" i="1"/>
  <c r="AB343" i="1"/>
  <c r="AA343" i="1"/>
  <c r="Z343" i="1"/>
  <c r="AH342" i="1"/>
  <c r="AG342" i="1"/>
  <c r="AF342" i="1"/>
  <c r="AE342" i="1"/>
  <c r="AD342" i="1"/>
  <c r="AC342" i="1"/>
  <c r="AB342" i="1"/>
  <c r="AA342" i="1"/>
  <c r="Z342" i="1"/>
  <c r="AH341" i="1"/>
  <c r="AG341" i="1"/>
  <c r="AF341" i="1"/>
  <c r="AE341" i="1"/>
  <c r="AD341" i="1"/>
  <c r="AC341" i="1"/>
  <c r="AB341" i="1"/>
  <c r="AA341" i="1"/>
  <c r="Z341" i="1"/>
  <c r="AH340" i="1"/>
  <c r="AG340" i="1"/>
  <c r="AF340" i="1"/>
  <c r="AE340" i="1"/>
  <c r="AD340" i="1"/>
  <c r="AC340" i="1"/>
  <c r="AB340" i="1"/>
  <c r="AA340" i="1"/>
  <c r="Z340" i="1"/>
  <c r="AH339" i="1"/>
  <c r="AG339" i="1"/>
  <c r="AF339" i="1"/>
  <c r="AE339" i="1"/>
  <c r="AD339" i="1"/>
  <c r="AC339" i="1"/>
  <c r="AB339" i="1"/>
  <c r="AA339" i="1"/>
  <c r="Z339" i="1"/>
  <c r="AH338" i="1"/>
  <c r="AG338" i="1"/>
  <c r="AF338" i="1"/>
  <c r="AE338" i="1"/>
  <c r="AD338" i="1"/>
  <c r="AC338" i="1"/>
  <c r="AB338" i="1"/>
  <c r="AA338" i="1"/>
  <c r="Z338" i="1"/>
  <c r="AH337" i="1"/>
  <c r="AG337" i="1"/>
  <c r="AF337" i="1"/>
  <c r="AE337" i="1"/>
  <c r="AD337" i="1"/>
  <c r="AC337" i="1"/>
  <c r="AB337" i="1"/>
  <c r="AA337" i="1"/>
  <c r="Z337" i="1"/>
  <c r="AH336" i="1"/>
  <c r="AG336" i="1"/>
  <c r="AF336" i="1"/>
  <c r="AE336" i="1"/>
  <c r="AD336" i="1"/>
  <c r="AC336" i="1"/>
  <c r="AB336" i="1"/>
  <c r="AA336" i="1"/>
  <c r="Z336" i="1"/>
  <c r="AH335" i="1"/>
  <c r="AG335" i="1"/>
  <c r="AF335" i="1"/>
  <c r="AE335" i="1"/>
  <c r="AD335" i="1"/>
  <c r="AC335" i="1"/>
  <c r="AB335" i="1"/>
  <c r="AA335" i="1"/>
  <c r="Z335" i="1"/>
  <c r="AH334" i="1"/>
  <c r="AG334" i="1"/>
  <c r="AF334" i="1"/>
  <c r="AE334" i="1"/>
  <c r="AD334" i="1"/>
  <c r="AC334" i="1"/>
  <c r="AB334" i="1"/>
  <c r="AA334" i="1"/>
  <c r="Z334" i="1"/>
  <c r="AH333" i="1"/>
  <c r="AG333" i="1"/>
  <c r="AF333" i="1"/>
  <c r="AE333" i="1"/>
  <c r="AD333" i="1"/>
  <c r="AC333" i="1"/>
  <c r="AB333" i="1"/>
  <c r="AA333" i="1"/>
  <c r="Z333" i="1"/>
  <c r="AH332" i="1"/>
  <c r="AG332" i="1"/>
  <c r="AF332" i="1"/>
  <c r="AE332" i="1"/>
  <c r="AD332" i="1"/>
  <c r="AC332" i="1"/>
  <c r="AB332" i="1"/>
  <c r="AA332" i="1"/>
  <c r="Z332" i="1"/>
  <c r="AH331" i="1"/>
  <c r="AG331" i="1"/>
  <c r="AF331" i="1"/>
  <c r="AE331" i="1"/>
  <c r="AD331" i="1"/>
  <c r="AC331" i="1"/>
  <c r="AB331" i="1"/>
  <c r="AA331" i="1"/>
  <c r="Z331" i="1"/>
  <c r="AH330" i="1"/>
  <c r="AG330" i="1"/>
  <c r="AF330" i="1"/>
  <c r="AE330" i="1"/>
  <c r="AD330" i="1"/>
  <c r="AC330" i="1"/>
  <c r="AB330" i="1"/>
  <c r="AA330" i="1"/>
  <c r="Z330" i="1"/>
  <c r="AH329" i="1"/>
  <c r="AG329" i="1"/>
  <c r="AF329" i="1"/>
  <c r="AE329" i="1"/>
  <c r="AD329" i="1"/>
  <c r="AC329" i="1"/>
  <c r="AB329" i="1"/>
  <c r="AA329" i="1"/>
  <c r="Z329" i="1"/>
  <c r="AH328" i="1"/>
  <c r="AG328" i="1"/>
  <c r="AF328" i="1"/>
  <c r="AE328" i="1"/>
  <c r="AD328" i="1"/>
  <c r="AC328" i="1"/>
  <c r="AB328" i="1"/>
  <c r="AA328" i="1"/>
  <c r="Z328" i="1"/>
  <c r="AH327" i="1"/>
  <c r="AG327" i="1"/>
  <c r="AF327" i="1"/>
  <c r="AE327" i="1"/>
  <c r="AD327" i="1"/>
  <c r="AC327" i="1"/>
  <c r="AB327" i="1"/>
  <c r="AA327" i="1"/>
  <c r="Z327" i="1"/>
  <c r="AH326" i="1"/>
  <c r="AG326" i="1"/>
  <c r="AF326" i="1"/>
  <c r="AE326" i="1"/>
  <c r="AD326" i="1"/>
  <c r="AC326" i="1"/>
  <c r="AB326" i="1"/>
  <c r="AA326" i="1"/>
  <c r="Z326" i="1"/>
  <c r="AH325" i="1"/>
  <c r="AG325" i="1"/>
  <c r="AF325" i="1"/>
  <c r="AE325" i="1"/>
  <c r="AD325" i="1"/>
  <c r="AC325" i="1"/>
  <c r="AB325" i="1"/>
  <c r="AA325" i="1"/>
  <c r="Z325" i="1"/>
  <c r="AH324" i="1"/>
  <c r="AG324" i="1"/>
  <c r="AF324" i="1"/>
  <c r="AE324" i="1"/>
  <c r="AD324" i="1"/>
  <c r="AC324" i="1"/>
  <c r="AB324" i="1"/>
  <c r="AA324" i="1"/>
  <c r="Z324" i="1"/>
  <c r="AH323" i="1"/>
  <c r="AG323" i="1"/>
  <c r="AF323" i="1"/>
  <c r="AE323" i="1"/>
  <c r="AD323" i="1"/>
  <c r="AC323" i="1"/>
  <c r="AB323" i="1"/>
  <c r="AA323" i="1"/>
  <c r="Z323" i="1"/>
  <c r="AH322" i="1"/>
  <c r="AG322" i="1"/>
  <c r="AF322" i="1"/>
  <c r="AE322" i="1"/>
  <c r="AD322" i="1"/>
  <c r="AC322" i="1"/>
  <c r="AB322" i="1"/>
  <c r="AA322" i="1"/>
  <c r="Z322" i="1"/>
  <c r="AH321" i="1"/>
  <c r="AG321" i="1"/>
  <c r="AF321" i="1"/>
  <c r="AE321" i="1"/>
  <c r="AD321" i="1"/>
  <c r="AC321" i="1"/>
  <c r="AB321" i="1"/>
  <c r="AA321" i="1"/>
  <c r="Z321" i="1"/>
  <c r="AH320" i="1"/>
  <c r="AG320" i="1"/>
  <c r="AF320" i="1"/>
  <c r="AE320" i="1"/>
  <c r="AD320" i="1"/>
  <c r="AC320" i="1"/>
  <c r="AB320" i="1"/>
  <c r="AA320" i="1"/>
  <c r="Z320" i="1"/>
  <c r="AH319" i="1"/>
  <c r="AG319" i="1"/>
  <c r="AF319" i="1"/>
  <c r="AE319" i="1"/>
  <c r="AD319" i="1"/>
  <c r="AC319" i="1"/>
  <c r="AB319" i="1"/>
  <c r="AA319" i="1"/>
  <c r="Z319" i="1"/>
  <c r="AH318" i="1"/>
  <c r="AG318" i="1"/>
  <c r="AF318" i="1"/>
  <c r="AE318" i="1"/>
  <c r="AD318" i="1"/>
  <c r="AC318" i="1"/>
  <c r="AB318" i="1"/>
  <c r="AA318" i="1"/>
  <c r="Z318" i="1"/>
  <c r="AH317" i="1"/>
  <c r="AG317" i="1"/>
  <c r="AF317" i="1"/>
  <c r="AE317" i="1"/>
  <c r="AD317" i="1"/>
  <c r="AC317" i="1"/>
  <c r="AB317" i="1"/>
  <c r="AA317" i="1"/>
  <c r="Z317" i="1"/>
  <c r="AH316" i="1"/>
  <c r="AG316" i="1"/>
  <c r="AF316" i="1"/>
  <c r="AE316" i="1"/>
  <c r="AD316" i="1"/>
  <c r="AC316" i="1"/>
  <c r="AB316" i="1"/>
  <c r="AA316" i="1"/>
  <c r="Z316" i="1"/>
  <c r="AH315" i="1"/>
  <c r="AG315" i="1"/>
  <c r="AF315" i="1"/>
  <c r="AE315" i="1"/>
  <c r="AD315" i="1"/>
  <c r="AC315" i="1"/>
  <c r="AB315" i="1"/>
  <c r="AA315" i="1"/>
  <c r="Z315" i="1"/>
  <c r="AH314" i="1"/>
  <c r="AG314" i="1"/>
  <c r="AF314" i="1"/>
  <c r="AE314" i="1"/>
  <c r="AD314" i="1"/>
  <c r="AC314" i="1"/>
  <c r="AB314" i="1"/>
  <c r="AA314" i="1"/>
  <c r="Z314" i="1"/>
  <c r="AH313" i="1"/>
  <c r="AG313" i="1"/>
  <c r="AF313" i="1"/>
  <c r="AE313" i="1"/>
  <c r="AD313" i="1"/>
  <c r="AC313" i="1"/>
  <c r="AB313" i="1"/>
  <c r="AA313" i="1"/>
  <c r="Z313" i="1"/>
  <c r="AH312" i="1"/>
  <c r="AG312" i="1"/>
  <c r="AF312" i="1"/>
  <c r="AE312" i="1"/>
  <c r="AD312" i="1"/>
  <c r="AC312" i="1"/>
  <c r="AB312" i="1"/>
  <c r="AA312" i="1"/>
  <c r="Z312" i="1"/>
  <c r="AH311" i="1"/>
  <c r="AG311" i="1"/>
  <c r="AF311" i="1"/>
  <c r="AE311" i="1"/>
  <c r="AD311" i="1"/>
  <c r="AC311" i="1"/>
  <c r="AB311" i="1"/>
  <c r="AA311" i="1"/>
  <c r="Z311" i="1"/>
  <c r="AH310" i="1"/>
  <c r="AG310" i="1"/>
  <c r="AF310" i="1"/>
  <c r="AE310" i="1"/>
  <c r="AD310" i="1"/>
  <c r="AC310" i="1"/>
  <c r="AB310" i="1"/>
  <c r="AA310" i="1"/>
  <c r="Z310" i="1"/>
  <c r="AH309" i="1"/>
  <c r="AG309" i="1"/>
  <c r="AF309" i="1"/>
  <c r="AE309" i="1"/>
  <c r="AD309" i="1"/>
  <c r="AC309" i="1"/>
  <c r="AB309" i="1"/>
  <c r="AA309" i="1"/>
  <c r="Z309" i="1"/>
  <c r="AH308" i="1"/>
  <c r="AG308" i="1"/>
  <c r="AF308" i="1"/>
  <c r="AE308" i="1"/>
  <c r="AD308" i="1"/>
  <c r="AC308" i="1"/>
  <c r="AB308" i="1"/>
  <c r="AA308" i="1"/>
  <c r="Z308" i="1"/>
  <c r="AH307" i="1"/>
  <c r="AG307" i="1"/>
  <c r="AF307" i="1"/>
  <c r="AE307" i="1"/>
  <c r="AD307" i="1"/>
  <c r="AC307" i="1"/>
  <c r="AB307" i="1"/>
  <c r="AA307" i="1"/>
  <c r="Z307" i="1"/>
  <c r="AH306" i="1"/>
  <c r="AG306" i="1"/>
  <c r="AF306" i="1"/>
  <c r="AE306" i="1"/>
  <c r="AD306" i="1"/>
  <c r="AC306" i="1"/>
  <c r="AB306" i="1"/>
  <c r="AA306" i="1"/>
  <c r="Z306" i="1"/>
  <c r="AH305" i="1"/>
  <c r="AG305" i="1"/>
  <c r="AF305" i="1"/>
  <c r="AE305" i="1"/>
  <c r="AD305" i="1"/>
  <c r="AC305" i="1"/>
  <c r="AB305" i="1"/>
  <c r="AA305" i="1"/>
  <c r="Z305" i="1"/>
  <c r="AH304" i="1"/>
  <c r="AG304" i="1"/>
  <c r="AF304" i="1"/>
  <c r="AE304" i="1"/>
  <c r="AD304" i="1"/>
  <c r="AC304" i="1"/>
  <c r="AB304" i="1"/>
  <c r="AA304" i="1"/>
  <c r="Z304" i="1"/>
  <c r="AH303" i="1"/>
  <c r="AG303" i="1"/>
  <c r="AF303" i="1"/>
  <c r="AE303" i="1"/>
  <c r="AD303" i="1"/>
  <c r="AC303" i="1"/>
  <c r="AB303" i="1"/>
  <c r="AA303" i="1"/>
  <c r="Z303" i="1"/>
  <c r="AH302" i="1"/>
  <c r="AG302" i="1"/>
  <c r="AF302" i="1"/>
  <c r="AE302" i="1"/>
  <c r="AD302" i="1"/>
  <c r="AC302" i="1"/>
  <c r="AB302" i="1"/>
  <c r="AA302" i="1"/>
  <c r="Z302" i="1"/>
  <c r="AH301" i="1"/>
  <c r="AG301" i="1"/>
  <c r="AF301" i="1"/>
  <c r="AE301" i="1"/>
  <c r="AD301" i="1"/>
  <c r="AC301" i="1"/>
  <c r="AB301" i="1"/>
  <c r="AA301" i="1"/>
  <c r="Z301" i="1"/>
  <c r="AH300" i="1"/>
  <c r="AG300" i="1"/>
  <c r="AF300" i="1"/>
  <c r="AE300" i="1"/>
  <c r="AD300" i="1"/>
  <c r="AC300" i="1"/>
  <c r="AB300" i="1"/>
  <c r="AA300" i="1"/>
  <c r="Z300" i="1"/>
  <c r="AH299" i="1"/>
  <c r="AG299" i="1"/>
  <c r="AF299" i="1"/>
  <c r="AE299" i="1"/>
  <c r="AD299" i="1"/>
  <c r="AC299" i="1"/>
  <c r="AB299" i="1"/>
  <c r="AA299" i="1"/>
  <c r="Z299" i="1"/>
  <c r="AH298" i="1"/>
  <c r="AG298" i="1"/>
  <c r="AF298" i="1"/>
  <c r="AE298" i="1"/>
  <c r="AD298" i="1"/>
  <c r="AC298" i="1"/>
  <c r="AB298" i="1"/>
  <c r="AA298" i="1"/>
  <c r="Z298" i="1"/>
  <c r="AH297" i="1"/>
  <c r="AG297" i="1"/>
  <c r="AF297" i="1"/>
  <c r="AE297" i="1"/>
  <c r="AD297" i="1"/>
  <c r="AC297" i="1"/>
  <c r="AB297" i="1"/>
  <c r="AA297" i="1"/>
  <c r="Z297" i="1"/>
  <c r="AH296" i="1"/>
  <c r="AG296" i="1"/>
  <c r="AF296" i="1"/>
  <c r="AE296" i="1"/>
  <c r="AD296" i="1"/>
  <c r="AC296" i="1"/>
  <c r="AB296" i="1"/>
  <c r="AA296" i="1"/>
  <c r="Z296" i="1"/>
  <c r="AH295" i="1"/>
  <c r="AG295" i="1"/>
  <c r="AF295" i="1"/>
  <c r="AE295" i="1"/>
  <c r="AD295" i="1"/>
  <c r="AC295" i="1"/>
  <c r="AB295" i="1"/>
  <c r="AA295" i="1"/>
  <c r="Z295" i="1"/>
  <c r="AH294" i="1"/>
  <c r="AG294" i="1"/>
  <c r="AF294" i="1"/>
  <c r="AE294" i="1"/>
  <c r="AD294" i="1"/>
  <c r="AC294" i="1"/>
  <c r="AB294" i="1"/>
  <c r="AA294" i="1"/>
  <c r="Z294" i="1"/>
  <c r="AH293" i="1"/>
  <c r="AG293" i="1"/>
  <c r="AF293" i="1"/>
  <c r="AE293" i="1"/>
  <c r="AD293" i="1"/>
  <c r="AC293" i="1"/>
  <c r="AB293" i="1"/>
  <c r="AA293" i="1"/>
  <c r="Z293" i="1"/>
  <c r="AH292" i="1"/>
  <c r="AG292" i="1"/>
  <c r="AF292" i="1"/>
  <c r="AE292" i="1"/>
  <c r="AD292" i="1"/>
  <c r="AC292" i="1"/>
  <c r="AB292" i="1"/>
  <c r="AA292" i="1"/>
  <c r="Z292" i="1"/>
  <c r="AH291" i="1"/>
  <c r="AG291" i="1"/>
  <c r="AF291" i="1"/>
  <c r="AE291" i="1"/>
  <c r="AD291" i="1"/>
  <c r="AC291" i="1"/>
  <c r="AB291" i="1"/>
  <c r="AA291" i="1"/>
  <c r="Z291" i="1"/>
  <c r="AH290" i="1"/>
  <c r="AG290" i="1"/>
  <c r="AF290" i="1"/>
  <c r="AE290" i="1"/>
  <c r="AD290" i="1"/>
  <c r="AC290" i="1"/>
  <c r="AB290" i="1"/>
  <c r="AA290" i="1"/>
  <c r="Z290" i="1"/>
  <c r="AH289" i="1"/>
  <c r="AG289" i="1"/>
  <c r="AF289" i="1"/>
  <c r="AE289" i="1"/>
  <c r="AD289" i="1"/>
  <c r="AC289" i="1"/>
  <c r="AB289" i="1"/>
  <c r="AA289" i="1"/>
  <c r="Z289" i="1"/>
  <c r="AH288" i="1"/>
  <c r="AG288" i="1"/>
  <c r="AF288" i="1"/>
  <c r="AE288" i="1"/>
  <c r="AD288" i="1"/>
  <c r="AC288" i="1"/>
  <c r="AB288" i="1"/>
  <c r="AA288" i="1"/>
  <c r="Z288" i="1"/>
  <c r="AH287" i="1"/>
  <c r="AG287" i="1"/>
  <c r="AF287" i="1"/>
  <c r="AE287" i="1"/>
  <c r="AD287" i="1"/>
  <c r="AC287" i="1"/>
  <c r="AB287" i="1"/>
  <c r="AA287" i="1"/>
  <c r="Z287" i="1"/>
  <c r="AH40" i="1"/>
  <c r="AG40" i="1"/>
  <c r="AF40" i="1"/>
  <c r="AE40" i="1"/>
  <c r="AD40" i="1"/>
  <c r="AC40" i="1"/>
  <c r="AB40" i="1"/>
  <c r="AA40" i="1"/>
  <c r="Z40" i="1"/>
  <c r="AH286" i="1"/>
  <c r="AG286" i="1"/>
  <c r="AF286" i="1"/>
  <c r="AE286" i="1"/>
  <c r="AD286" i="1"/>
  <c r="AC286" i="1"/>
  <c r="AB286" i="1"/>
  <c r="AA286" i="1"/>
  <c r="Z286" i="1"/>
  <c r="AH285" i="1"/>
  <c r="AG285" i="1"/>
  <c r="AF285" i="1"/>
  <c r="AE285" i="1"/>
  <c r="AD285" i="1"/>
  <c r="AC285" i="1"/>
  <c r="AB285" i="1"/>
  <c r="AA285" i="1"/>
  <c r="Z285" i="1"/>
  <c r="AH284" i="1"/>
  <c r="AG284" i="1"/>
  <c r="AF284" i="1"/>
  <c r="AE284" i="1"/>
  <c r="AD284" i="1"/>
  <c r="AC284" i="1"/>
  <c r="AB284" i="1"/>
  <c r="AA284" i="1"/>
  <c r="Z284" i="1"/>
  <c r="AH283" i="1"/>
  <c r="AG283" i="1"/>
  <c r="AF283" i="1"/>
  <c r="AE283" i="1"/>
  <c r="AD283" i="1"/>
  <c r="AC283" i="1"/>
  <c r="AB283" i="1"/>
  <c r="AA283" i="1"/>
  <c r="Z283" i="1"/>
  <c r="AH282" i="1"/>
  <c r="AG282" i="1"/>
  <c r="AF282" i="1"/>
  <c r="AE282" i="1"/>
  <c r="AD282" i="1"/>
  <c r="AC282" i="1"/>
  <c r="AB282" i="1"/>
  <c r="AA282" i="1"/>
  <c r="Z282" i="1"/>
  <c r="AH281" i="1"/>
  <c r="AG281" i="1"/>
  <c r="AF281" i="1"/>
  <c r="AE281" i="1"/>
  <c r="AD281" i="1"/>
  <c r="AC281" i="1"/>
  <c r="AB281" i="1"/>
  <c r="AA281" i="1"/>
  <c r="Z281" i="1"/>
  <c r="AH280" i="1"/>
  <c r="AG280" i="1"/>
  <c r="AF280" i="1"/>
  <c r="AE280" i="1"/>
  <c r="AD280" i="1"/>
  <c r="AC280" i="1"/>
  <c r="AB280" i="1"/>
  <c r="AA280" i="1"/>
  <c r="Z280" i="1"/>
  <c r="AH279" i="1"/>
  <c r="AG279" i="1"/>
  <c r="AF279" i="1"/>
  <c r="AE279" i="1"/>
  <c r="AD279" i="1"/>
  <c r="AC279" i="1"/>
  <c r="AB279" i="1"/>
  <c r="AA279" i="1"/>
  <c r="Z279" i="1"/>
  <c r="AH278" i="1"/>
  <c r="AG278" i="1"/>
  <c r="AF278" i="1"/>
  <c r="AE278" i="1"/>
  <c r="AD278" i="1"/>
  <c r="AC278" i="1"/>
  <c r="AB278" i="1"/>
  <c r="AA278" i="1"/>
  <c r="Z278" i="1"/>
  <c r="AH277" i="1"/>
  <c r="AG277" i="1"/>
  <c r="AF277" i="1"/>
  <c r="AE277" i="1"/>
  <c r="AD277" i="1"/>
  <c r="AC277" i="1"/>
  <c r="AB277" i="1"/>
  <c r="AA277" i="1"/>
  <c r="Z277" i="1"/>
  <c r="AH276" i="1"/>
  <c r="AG276" i="1"/>
  <c r="AF276" i="1"/>
  <c r="AE276" i="1"/>
  <c r="AD276" i="1"/>
  <c r="AC276" i="1"/>
  <c r="AB276" i="1"/>
  <c r="AA276" i="1"/>
  <c r="Z276" i="1"/>
  <c r="AH275" i="1"/>
  <c r="AG275" i="1"/>
  <c r="AF275" i="1"/>
  <c r="AE275" i="1"/>
  <c r="AD275" i="1"/>
  <c r="AC275" i="1"/>
  <c r="AB275" i="1"/>
  <c r="AA275" i="1"/>
  <c r="Z275" i="1"/>
  <c r="AH274" i="1"/>
  <c r="AG274" i="1"/>
  <c r="AF274" i="1"/>
  <c r="AE274" i="1"/>
  <c r="AD274" i="1"/>
  <c r="AC274" i="1"/>
  <c r="AB274" i="1"/>
  <c r="AA274" i="1"/>
  <c r="Z274" i="1"/>
  <c r="AH273" i="1"/>
  <c r="AG273" i="1"/>
  <c r="AF273" i="1"/>
  <c r="AE273" i="1"/>
  <c r="AD273" i="1"/>
  <c r="AC273" i="1"/>
  <c r="AB273" i="1"/>
  <c r="AA273" i="1"/>
  <c r="Z273" i="1"/>
  <c r="AH272" i="1"/>
  <c r="AG272" i="1"/>
  <c r="AF272" i="1"/>
  <c r="AE272" i="1"/>
  <c r="AD272" i="1"/>
  <c r="AC272" i="1"/>
  <c r="AB272" i="1"/>
  <c r="AA272" i="1"/>
  <c r="Z272" i="1"/>
  <c r="AH271" i="1"/>
  <c r="AG271" i="1"/>
  <c r="AF271" i="1"/>
  <c r="AE271" i="1"/>
  <c r="AD271" i="1"/>
  <c r="AC271" i="1"/>
  <c r="AB271" i="1"/>
  <c r="AA271" i="1"/>
  <c r="Z271" i="1"/>
  <c r="AH270" i="1"/>
  <c r="AG270" i="1"/>
  <c r="AF270" i="1"/>
  <c r="AE270" i="1"/>
  <c r="AD270" i="1"/>
  <c r="AC270" i="1"/>
  <c r="AB270" i="1"/>
  <c r="AA270" i="1"/>
  <c r="Z270" i="1"/>
  <c r="AH269" i="1"/>
  <c r="AG269" i="1"/>
  <c r="AF269" i="1"/>
  <c r="AE269" i="1"/>
  <c r="AD269" i="1"/>
  <c r="AC269" i="1"/>
  <c r="AB269" i="1"/>
  <c r="AA269" i="1"/>
  <c r="Z269" i="1"/>
  <c r="AH268" i="1"/>
  <c r="AG268" i="1"/>
  <c r="AF268" i="1"/>
  <c r="AE268" i="1"/>
  <c r="AD268" i="1"/>
  <c r="AC268" i="1"/>
  <c r="AB268" i="1"/>
  <c r="AA268" i="1"/>
  <c r="Z268" i="1"/>
  <c r="AH267" i="1"/>
  <c r="AG267" i="1"/>
  <c r="AF267" i="1"/>
  <c r="AE267" i="1"/>
  <c r="AD267" i="1"/>
  <c r="AC267" i="1"/>
  <c r="AB267" i="1"/>
  <c r="AA267" i="1"/>
  <c r="Z267" i="1"/>
  <c r="AH266" i="1"/>
  <c r="AG266" i="1"/>
  <c r="AF266" i="1"/>
  <c r="AE266" i="1"/>
  <c r="AD266" i="1"/>
  <c r="AC266" i="1"/>
  <c r="AB266" i="1"/>
  <c r="AA266" i="1"/>
  <c r="Z266" i="1"/>
  <c r="AH265" i="1"/>
  <c r="AG265" i="1"/>
  <c r="AF265" i="1"/>
  <c r="AE265" i="1"/>
  <c r="AD265" i="1"/>
  <c r="AC265" i="1"/>
  <c r="AB265" i="1"/>
  <c r="AA265" i="1"/>
  <c r="Z265" i="1"/>
  <c r="AH264" i="1"/>
  <c r="AG264" i="1"/>
  <c r="AF264" i="1"/>
  <c r="AE264" i="1"/>
  <c r="AD264" i="1"/>
  <c r="AC264" i="1"/>
  <c r="AB264" i="1"/>
  <c r="AA264" i="1"/>
  <c r="Z264" i="1"/>
  <c r="AH263" i="1"/>
  <c r="AG263" i="1"/>
  <c r="AF263" i="1"/>
  <c r="AE263" i="1"/>
  <c r="AD263" i="1"/>
  <c r="AC263" i="1"/>
  <c r="AB263" i="1"/>
  <c r="AA263" i="1"/>
  <c r="Z263" i="1"/>
  <c r="AH262" i="1"/>
  <c r="AG262" i="1"/>
  <c r="AF262" i="1"/>
  <c r="AE262" i="1"/>
  <c r="AD262" i="1"/>
  <c r="AC262" i="1"/>
  <c r="AB262" i="1"/>
  <c r="AA262" i="1"/>
  <c r="Z262" i="1"/>
  <c r="AH261" i="1"/>
  <c r="AG261" i="1"/>
  <c r="AF261" i="1"/>
  <c r="AE261" i="1"/>
  <c r="AD261" i="1"/>
  <c r="AC261" i="1"/>
  <c r="AB261" i="1"/>
  <c r="AA261" i="1"/>
  <c r="Z261" i="1"/>
  <c r="AH260" i="1"/>
  <c r="AG260" i="1"/>
  <c r="AF260" i="1"/>
  <c r="AE260" i="1"/>
  <c r="AD260" i="1"/>
  <c r="AC260" i="1"/>
  <c r="AB260" i="1"/>
  <c r="AA260" i="1"/>
  <c r="Z260" i="1"/>
  <c r="AH259" i="1"/>
  <c r="AG259" i="1"/>
  <c r="AF259" i="1"/>
  <c r="AE259" i="1"/>
  <c r="AD259" i="1"/>
  <c r="AC259" i="1"/>
  <c r="AB259" i="1"/>
  <c r="AA259" i="1"/>
  <c r="Z259" i="1"/>
  <c r="AH258" i="1"/>
  <c r="AG258" i="1"/>
  <c r="AF258" i="1"/>
  <c r="AE258" i="1"/>
  <c r="AD258" i="1"/>
  <c r="AC258" i="1"/>
  <c r="AB258" i="1"/>
  <c r="AA258" i="1"/>
  <c r="Z258" i="1"/>
  <c r="AH257" i="1"/>
  <c r="AG257" i="1"/>
  <c r="AF257" i="1"/>
  <c r="AE257" i="1"/>
  <c r="AD257" i="1"/>
  <c r="AC257" i="1"/>
  <c r="AB257" i="1"/>
  <c r="AA257" i="1"/>
  <c r="Z257" i="1"/>
  <c r="AH256" i="1"/>
  <c r="AG256" i="1"/>
  <c r="AF256" i="1"/>
  <c r="AE256" i="1"/>
  <c r="AD256" i="1"/>
  <c r="AC256" i="1"/>
  <c r="AB256" i="1"/>
  <c r="AA256" i="1"/>
  <c r="Z256" i="1"/>
  <c r="AH255" i="1"/>
  <c r="AG255" i="1"/>
  <c r="AF255" i="1"/>
  <c r="AE255" i="1"/>
  <c r="AD255" i="1"/>
  <c r="AC255" i="1"/>
  <c r="AB255" i="1"/>
  <c r="AA255" i="1"/>
  <c r="Z255" i="1"/>
  <c r="AH254" i="1"/>
  <c r="AG254" i="1"/>
  <c r="AF254" i="1"/>
  <c r="AE254" i="1"/>
  <c r="AD254" i="1"/>
  <c r="AC254" i="1"/>
  <c r="AB254" i="1"/>
  <c r="AA254" i="1"/>
  <c r="Z254" i="1"/>
  <c r="AH253" i="1"/>
  <c r="AG253" i="1"/>
  <c r="AF253" i="1"/>
  <c r="AE253" i="1"/>
  <c r="AD253" i="1"/>
  <c r="AC253" i="1"/>
  <c r="AB253" i="1"/>
  <c r="AA253" i="1"/>
  <c r="Z253" i="1"/>
  <c r="AH252" i="1"/>
  <c r="AG252" i="1"/>
  <c r="AF252" i="1"/>
  <c r="AE252" i="1"/>
  <c r="AD252" i="1"/>
  <c r="AC252" i="1"/>
  <c r="AB252" i="1"/>
  <c r="AA252" i="1"/>
  <c r="Z252" i="1"/>
  <c r="AH251" i="1"/>
  <c r="AG251" i="1"/>
  <c r="AF251" i="1"/>
  <c r="AE251" i="1"/>
  <c r="AD251" i="1"/>
  <c r="AC251" i="1"/>
  <c r="AB251" i="1"/>
  <c r="AA251" i="1"/>
  <c r="Z251" i="1"/>
  <c r="AH250" i="1"/>
  <c r="AG250" i="1"/>
  <c r="AF250" i="1"/>
  <c r="AE250" i="1"/>
  <c r="AD250" i="1"/>
  <c r="AC250" i="1"/>
  <c r="AB250" i="1"/>
  <c r="AA250" i="1"/>
  <c r="Z250" i="1"/>
  <c r="AH249" i="1"/>
  <c r="AG249" i="1"/>
  <c r="AF249" i="1"/>
  <c r="AE249" i="1"/>
  <c r="AD249" i="1"/>
  <c r="AC249" i="1"/>
  <c r="AB249" i="1"/>
  <c r="AA249" i="1"/>
  <c r="Z249" i="1"/>
  <c r="AH248" i="1"/>
  <c r="AG248" i="1"/>
  <c r="AF248" i="1"/>
  <c r="AE248" i="1"/>
  <c r="AD248" i="1"/>
  <c r="AC248" i="1"/>
  <c r="AB248" i="1"/>
  <c r="AA248" i="1"/>
  <c r="Z248" i="1"/>
  <c r="AH247" i="1"/>
  <c r="AG247" i="1"/>
  <c r="AF247" i="1"/>
  <c r="AE247" i="1"/>
  <c r="AD247" i="1"/>
  <c r="AC247" i="1"/>
  <c r="AB247" i="1"/>
  <c r="AA247" i="1"/>
  <c r="Z247" i="1"/>
  <c r="AH246" i="1"/>
  <c r="AG246" i="1"/>
  <c r="AF246" i="1"/>
  <c r="AE246" i="1"/>
  <c r="AD246" i="1"/>
  <c r="AC246" i="1"/>
  <c r="AB246" i="1"/>
  <c r="AA246" i="1"/>
  <c r="Z246" i="1"/>
  <c r="AH245" i="1"/>
  <c r="AG245" i="1"/>
  <c r="AF245" i="1"/>
  <c r="AE245" i="1"/>
  <c r="AD245" i="1"/>
  <c r="AC245" i="1"/>
  <c r="AB245" i="1"/>
  <c r="AA245" i="1"/>
  <c r="Z245" i="1"/>
  <c r="AH244" i="1"/>
  <c r="AG244" i="1"/>
  <c r="AF244" i="1"/>
  <c r="AE244" i="1"/>
  <c r="AD244" i="1"/>
  <c r="AC244" i="1"/>
  <c r="AB244" i="1"/>
  <c r="AA244" i="1"/>
  <c r="Z244" i="1"/>
  <c r="AH243" i="1"/>
  <c r="AG243" i="1"/>
  <c r="AF243" i="1"/>
  <c r="AE243" i="1"/>
  <c r="AD243" i="1"/>
  <c r="AC243" i="1"/>
  <c r="AB243" i="1"/>
  <c r="AA243" i="1"/>
  <c r="Z243" i="1"/>
  <c r="AH242" i="1"/>
  <c r="AG242" i="1"/>
  <c r="AF242" i="1"/>
  <c r="AE242" i="1"/>
  <c r="AD242" i="1"/>
  <c r="AC242" i="1"/>
  <c r="AB242" i="1"/>
  <c r="AA242" i="1"/>
  <c r="Z242" i="1"/>
  <c r="AH241" i="1"/>
  <c r="AG241" i="1"/>
  <c r="AF241" i="1"/>
  <c r="AE241" i="1"/>
  <c r="AD241" i="1"/>
  <c r="AC241" i="1"/>
  <c r="AB241" i="1"/>
  <c r="AA241" i="1"/>
  <c r="Z241" i="1"/>
  <c r="AH240" i="1"/>
  <c r="AG240" i="1"/>
  <c r="AF240" i="1"/>
  <c r="AE240" i="1"/>
  <c r="AD240" i="1"/>
  <c r="AC240" i="1"/>
  <c r="AB240" i="1"/>
  <c r="AA240" i="1"/>
  <c r="Z240" i="1"/>
  <c r="AH239" i="1"/>
  <c r="AG239" i="1"/>
  <c r="AF239" i="1"/>
  <c r="AE239" i="1"/>
  <c r="AD239" i="1"/>
  <c r="AC239" i="1"/>
  <c r="AB239" i="1"/>
  <c r="AA239" i="1"/>
  <c r="Z239" i="1"/>
  <c r="AH238" i="1"/>
  <c r="AG238" i="1"/>
  <c r="AF238" i="1"/>
  <c r="AE238" i="1"/>
  <c r="AD238" i="1"/>
  <c r="AC238" i="1"/>
  <c r="AB238" i="1"/>
  <c r="AA238" i="1"/>
  <c r="Z238" i="1"/>
  <c r="AH237" i="1"/>
  <c r="AG237" i="1"/>
  <c r="AF237" i="1"/>
  <c r="AE237" i="1"/>
  <c r="AD237" i="1"/>
  <c r="AC237" i="1"/>
  <c r="AB237" i="1"/>
  <c r="AA237" i="1"/>
  <c r="Z237" i="1"/>
  <c r="AH236" i="1"/>
  <c r="AG236" i="1"/>
  <c r="AF236" i="1"/>
  <c r="AE236" i="1"/>
  <c r="AD236" i="1"/>
  <c r="AC236" i="1"/>
  <c r="AB236" i="1"/>
  <c r="AA236" i="1"/>
  <c r="Z236" i="1"/>
  <c r="AH235" i="1"/>
  <c r="AG235" i="1"/>
  <c r="AF235" i="1"/>
  <c r="AE235" i="1"/>
  <c r="AD235" i="1"/>
  <c r="AC235" i="1"/>
  <c r="AB235" i="1"/>
  <c r="AA235" i="1"/>
  <c r="Z235" i="1"/>
  <c r="AH234" i="1"/>
  <c r="AG234" i="1"/>
  <c r="AF234" i="1"/>
  <c r="AE234" i="1"/>
  <c r="AD234" i="1"/>
  <c r="AC234" i="1"/>
  <c r="AB234" i="1"/>
  <c r="AA234" i="1"/>
  <c r="Z234" i="1"/>
  <c r="AH233" i="1"/>
  <c r="AG233" i="1"/>
  <c r="AF233" i="1"/>
  <c r="AE233" i="1"/>
  <c r="AD233" i="1"/>
  <c r="AC233" i="1"/>
  <c r="AB233" i="1"/>
  <c r="AA233" i="1"/>
  <c r="Z233" i="1"/>
  <c r="AH232" i="1"/>
  <c r="AG232" i="1"/>
  <c r="AF232" i="1"/>
  <c r="AE232" i="1"/>
  <c r="AD232" i="1"/>
  <c r="AC232" i="1"/>
  <c r="AB232" i="1"/>
  <c r="AA232" i="1"/>
  <c r="Z232" i="1"/>
  <c r="AH231" i="1"/>
  <c r="AG231" i="1"/>
  <c r="AF231" i="1"/>
  <c r="AE231" i="1"/>
  <c r="AD231" i="1"/>
  <c r="AC231" i="1"/>
  <c r="AB231" i="1"/>
  <c r="AA231" i="1"/>
  <c r="Z231" i="1"/>
  <c r="AH230" i="1"/>
  <c r="AG230" i="1"/>
  <c r="AF230" i="1"/>
  <c r="AE230" i="1"/>
  <c r="AD230" i="1"/>
  <c r="AC230" i="1"/>
  <c r="AB230" i="1"/>
  <c r="AA230" i="1"/>
  <c r="Z230" i="1"/>
  <c r="AH229" i="1"/>
  <c r="AG229" i="1"/>
  <c r="AF229" i="1"/>
  <c r="AE229" i="1"/>
  <c r="AD229" i="1"/>
  <c r="AC229" i="1"/>
  <c r="AB229" i="1"/>
  <c r="AA229" i="1"/>
  <c r="Z229" i="1"/>
  <c r="AH228" i="1"/>
  <c r="AG228" i="1"/>
  <c r="AF228" i="1"/>
  <c r="AE228" i="1"/>
  <c r="AD228" i="1"/>
  <c r="AC228" i="1"/>
  <c r="AB228" i="1"/>
  <c r="AA228" i="1"/>
  <c r="Z228" i="1"/>
  <c r="AH227" i="1"/>
  <c r="AG227" i="1"/>
  <c r="AF227" i="1"/>
  <c r="AE227" i="1"/>
  <c r="AD227" i="1"/>
  <c r="AC227" i="1"/>
  <c r="AB227" i="1"/>
  <c r="AA227" i="1"/>
  <c r="Z227" i="1"/>
  <c r="AH226" i="1"/>
  <c r="AG226" i="1"/>
  <c r="AF226" i="1"/>
  <c r="AE226" i="1"/>
  <c r="AD226" i="1"/>
  <c r="AC226" i="1"/>
  <c r="AB226" i="1"/>
  <c r="AA226" i="1"/>
  <c r="Z226" i="1"/>
  <c r="AH225" i="1"/>
  <c r="AG225" i="1"/>
  <c r="AF225" i="1"/>
  <c r="AE225" i="1"/>
  <c r="AD225" i="1"/>
  <c r="AC225" i="1"/>
  <c r="AB225" i="1"/>
  <c r="AA225" i="1"/>
  <c r="Z225" i="1"/>
  <c r="AH224" i="1"/>
  <c r="AG224" i="1"/>
  <c r="AF224" i="1"/>
  <c r="AE224" i="1"/>
  <c r="AD224" i="1"/>
  <c r="AC224" i="1"/>
  <c r="AB224" i="1"/>
  <c r="AA224" i="1"/>
  <c r="Z224" i="1"/>
  <c r="AH223" i="1"/>
  <c r="AG223" i="1"/>
  <c r="AF223" i="1"/>
  <c r="AE223" i="1"/>
  <c r="AD223" i="1"/>
  <c r="AC223" i="1"/>
  <c r="AB223" i="1"/>
  <c r="AA223" i="1"/>
  <c r="Z223" i="1"/>
  <c r="AH222" i="1"/>
  <c r="AG222" i="1"/>
  <c r="AF222" i="1"/>
  <c r="AE222" i="1"/>
  <c r="AD222" i="1"/>
  <c r="AC222" i="1"/>
  <c r="AB222" i="1"/>
  <c r="AA222" i="1"/>
  <c r="Z222" i="1"/>
  <c r="AH221" i="1"/>
  <c r="AG221" i="1"/>
  <c r="AF221" i="1"/>
  <c r="AE221" i="1"/>
  <c r="AD221" i="1"/>
  <c r="AC221" i="1"/>
  <c r="AB221" i="1"/>
  <c r="AA221" i="1"/>
  <c r="Z221" i="1"/>
  <c r="AH220" i="1"/>
  <c r="AG220" i="1"/>
  <c r="AF220" i="1"/>
  <c r="AE220" i="1"/>
  <c r="AD220" i="1"/>
  <c r="AC220" i="1"/>
  <c r="AB220" i="1"/>
  <c r="AA220" i="1"/>
  <c r="Z220" i="1"/>
  <c r="AH219" i="1"/>
  <c r="AG219" i="1"/>
  <c r="AF219" i="1"/>
  <c r="AE219" i="1"/>
  <c r="AD219" i="1"/>
  <c r="AC219" i="1"/>
  <c r="AB219" i="1"/>
  <c r="AA219" i="1"/>
  <c r="Z219" i="1"/>
  <c r="AH218" i="1"/>
  <c r="AG218" i="1"/>
  <c r="AF218" i="1"/>
  <c r="AE218" i="1"/>
  <c r="AD218" i="1"/>
  <c r="AC218" i="1"/>
  <c r="AB218" i="1"/>
  <c r="AA218" i="1"/>
  <c r="Z218" i="1"/>
  <c r="AH217" i="1"/>
  <c r="AG217" i="1"/>
  <c r="AF217" i="1"/>
  <c r="AE217" i="1"/>
  <c r="AD217" i="1"/>
  <c r="AC217" i="1"/>
  <c r="AB217" i="1"/>
  <c r="AA217" i="1"/>
  <c r="Z217" i="1"/>
  <c r="AH216" i="1"/>
  <c r="AG216" i="1"/>
  <c r="AF216" i="1"/>
  <c r="AE216" i="1"/>
  <c r="AD216" i="1"/>
  <c r="AC216" i="1"/>
  <c r="AB216" i="1"/>
  <c r="AA216" i="1"/>
  <c r="Z216" i="1"/>
  <c r="AH215" i="1"/>
  <c r="AG215" i="1"/>
  <c r="AF215" i="1"/>
  <c r="AE215" i="1"/>
  <c r="AD215" i="1"/>
  <c r="AC215" i="1"/>
  <c r="AB215" i="1"/>
  <c r="AA215" i="1"/>
  <c r="Z215" i="1"/>
  <c r="AH214" i="1"/>
  <c r="AG214" i="1"/>
  <c r="AF214" i="1"/>
  <c r="AE214" i="1"/>
  <c r="AD214" i="1"/>
  <c r="AC214" i="1"/>
  <c r="AB214" i="1"/>
  <c r="AA214" i="1"/>
  <c r="Z214" i="1"/>
  <c r="AH213" i="1"/>
  <c r="AG213" i="1"/>
  <c r="AF213" i="1"/>
  <c r="AE213" i="1"/>
  <c r="AD213" i="1"/>
  <c r="AC213" i="1"/>
  <c r="AB213" i="1"/>
  <c r="AA213" i="1"/>
  <c r="Z213" i="1"/>
  <c r="AH212" i="1"/>
  <c r="AG212" i="1"/>
  <c r="AF212" i="1"/>
  <c r="AE212" i="1"/>
  <c r="AD212" i="1"/>
  <c r="AC212" i="1"/>
  <c r="AB212" i="1"/>
  <c r="AA212" i="1"/>
  <c r="Z212" i="1"/>
  <c r="AH211" i="1"/>
  <c r="AG211" i="1"/>
  <c r="AF211" i="1"/>
  <c r="AE211" i="1"/>
  <c r="AD211" i="1"/>
  <c r="AC211" i="1"/>
  <c r="AB211" i="1"/>
  <c r="AA211" i="1"/>
  <c r="Z211" i="1"/>
  <c r="AH210" i="1"/>
  <c r="AG210" i="1"/>
  <c r="AF210" i="1"/>
  <c r="AE210" i="1"/>
  <c r="AD210" i="1"/>
  <c r="AC210" i="1"/>
  <c r="AB210" i="1"/>
  <c r="AA210" i="1"/>
  <c r="Z210" i="1"/>
  <c r="AH209" i="1"/>
  <c r="AG209" i="1"/>
  <c r="AF209" i="1"/>
  <c r="AE209" i="1"/>
  <c r="AD209" i="1"/>
  <c r="AC209" i="1"/>
  <c r="AB209" i="1"/>
  <c r="AA209" i="1"/>
  <c r="Z209" i="1"/>
  <c r="AH208" i="1"/>
  <c r="AG208" i="1"/>
  <c r="AF208" i="1"/>
  <c r="AE208" i="1"/>
  <c r="AD208" i="1"/>
  <c r="AC208" i="1"/>
  <c r="AB208" i="1"/>
  <c r="AA208" i="1"/>
  <c r="Z208" i="1"/>
  <c r="AH207" i="1"/>
  <c r="AG207" i="1"/>
  <c r="AF207" i="1"/>
  <c r="AE207" i="1"/>
  <c r="AD207" i="1"/>
  <c r="AC207" i="1"/>
  <c r="AB207" i="1"/>
  <c r="AA207" i="1"/>
  <c r="Z207" i="1"/>
  <c r="AH206" i="1"/>
  <c r="AG206" i="1"/>
  <c r="AF206" i="1"/>
  <c r="AE206" i="1"/>
  <c r="AD206" i="1"/>
  <c r="AC206" i="1"/>
  <c r="AB206" i="1"/>
  <c r="AA206" i="1"/>
  <c r="Z206" i="1"/>
  <c r="AH205" i="1"/>
  <c r="AG205" i="1"/>
  <c r="AF205" i="1"/>
  <c r="AE205" i="1"/>
  <c r="AD205" i="1"/>
  <c r="AC205" i="1"/>
  <c r="AB205" i="1"/>
  <c r="AA205" i="1"/>
  <c r="Z205" i="1"/>
  <c r="AH204" i="1"/>
  <c r="AG204" i="1"/>
  <c r="AF204" i="1"/>
  <c r="AE204" i="1"/>
  <c r="AD204" i="1"/>
  <c r="AC204" i="1"/>
  <c r="AB204" i="1"/>
  <c r="AA204" i="1"/>
  <c r="Z204" i="1"/>
  <c r="AH203" i="1"/>
  <c r="AG203" i="1"/>
  <c r="AF203" i="1"/>
  <c r="AE203" i="1"/>
  <c r="AD203" i="1"/>
  <c r="AC203" i="1"/>
  <c r="AB203" i="1"/>
  <c r="AA203" i="1"/>
  <c r="Z203" i="1"/>
  <c r="AH202" i="1"/>
  <c r="AG202" i="1"/>
  <c r="AF202" i="1"/>
  <c r="AE202" i="1"/>
  <c r="AD202" i="1"/>
  <c r="AC202" i="1"/>
  <c r="AB202" i="1"/>
  <c r="AA202" i="1"/>
  <c r="Z202" i="1"/>
  <c r="AH201" i="1"/>
  <c r="AG201" i="1"/>
  <c r="AF201" i="1"/>
  <c r="AE201" i="1"/>
  <c r="AD201" i="1"/>
  <c r="AC201" i="1"/>
  <c r="AB201" i="1"/>
  <c r="AA201" i="1"/>
  <c r="Z201" i="1"/>
  <c r="AH200" i="1"/>
  <c r="AG200" i="1"/>
  <c r="AF200" i="1"/>
  <c r="AE200" i="1"/>
  <c r="AD200" i="1"/>
  <c r="AC200" i="1"/>
  <c r="AB200" i="1"/>
  <c r="AA200" i="1"/>
  <c r="Z200" i="1"/>
  <c r="AH199" i="1"/>
  <c r="AG199" i="1"/>
  <c r="AF199" i="1"/>
  <c r="AE199" i="1"/>
  <c r="AD199" i="1"/>
  <c r="AC199" i="1"/>
  <c r="AB199" i="1"/>
  <c r="AA199" i="1"/>
  <c r="Z199" i="1"/>
  <c r="AH198" i="1"/>
  <c r="AG198" i="1"/>
  <c r="AF198" i="1"/>
  <c r="AE198" i="1"/>
  <c r="AD198" i="1"/>
  <c r="AC198" i="1"/>
  <c r="AB198" i="1"/>
  <c r="AA198" i="1"/>
  <c r="Z198" i="1"/>
  <c r="AH197" i="1"/>
  <c r="AG197" i="1"/>
  <c r="AF197" i="1"/>
  <c r="AE197" i="1"/>
  <c r="AD197" i="1"/>
  <c r="AC197" i="1"/>
  <c r="AB197" i="1"/>
  <c r="AA197" i="1"/>
  <c r="Z197" i="1"/>
  <c r="AH196" i="1"/>
  <c r="AG196" i="1"/>
  <c r="AF196" i="1"/>
  <c r="AE196" i="1"/>
  <c r="AD196" i="1"/>
  <c r="AC196" i="1"/>
  <c r="AB196" i="1"/>
  <c r="AA196" i="1"/>
  <c r="Z196" i="1"/>
  <c r="AH195" i="1"/>
  <c r="AG195" i="1"/>
  <c r="AF195" i="1"/>
  <c r="AE195" i="1"/>
  <c r="AD195" i="1"/>
  <c r="AC195" i="1"/>
  <c r="AB195" i="1"/>
  <c r="AA195" i="1"/>
  <c r="Z195" i="1"/>
  <c r="AH194" i="1"/>
  <c r="AG194" i="1"/>
  <c r="AF194" i="1"/>
  <c r="AE194" i="1"/>
  <c r="AD194" i="1"/>
  <c r="AC194" i="1"/>
  <c r="AB194" i="1"/>
  <c r="AA194" i="1"/>
  <c r="Z194" i="1"/>
  <c r="AH193" i="1"/>
  <c r="AG193" i="1"/>
  <c r="AF193" i="1"/>
  <c r="AE193" i="1"/>
  <c r="AD193" i="1"/>
  <c r="AC193" i="1"/>
  <c r="AB193" i="1"/>
  <c r="AA193" i="1"/>
  <c r="Z193" i="1"/>
  <c r="AH192" i="1"/>
  <c r="AG192" i="1"/>
  <c r="AF192" i="1"/>
  <c r="AE192" i="1"/>
  <c r="AD192" i="1"/>
  <c r="AC192" i="1"/>
  <c r="AB192" i="1"/>
  <c r="AA192" i="1"/>
  <c r="Z192" i="1"/>
  <c r="AH191" i="1"/>
  <c r="AG191" i="1"/>
  <c r="AF191" i="1"/>
  <c r="AE191" i="1"/>
  <c r="AD191" i="1"/>
  <c r="AC191" i="1"/>
  <c r="AB191" i="1"/>
  <c r="AA191" i="1"/>
  <c r="Z191" i="1"/>
  <c r="AH190" i="1"/>
  <c r="AG190" i="1"/>
  <c r="AF190" i="1"/>
  <c r="AE190" i="1"/>
  <c r="AD190" i="1"/>
  <c r="AC190" i="1"/>
  <c r="AB190" i="1"/>
  <c r="AA190" i="1"/>
  <c r="Z190" i="1"/>
  <c r="AH189" i="1"/>
  <c r="AG189" i="1"/>
  <c r="AF189" i="1"/>
  <c r="AE189" i="1"/>
  <c r="AD189" i="1"/>
  <c r="AC189" i="1"/>
  <c r="AB189" i="1"/>
  <c r="AA189" i="1"/>
  <c r="Z189" i="1"/>
  <c r="AH188" i="1"/>
  <c r="AG188" i="1"/>
  <c r="AF188" i="1"/>
  <c r="AE188" i="1"/>
  <c r="AD188" i="1"/>
  <c r="AC188" i="1"/>
  <c r="AB188" i="1"/>
  <c r="AA188" i="1"/>
  <c r="Z188" i="1"/>
  <c r="AH187" i="1"/>
  <c r="AG187" i="1"/>
  <c r="AF187" i="1"/>
  <c r="AE187" i="1"/>
  <c r="AD187" i="1"/>
  <c r="AC187" i="1"/>
  <c r="AB187" i="1"/>
  <c r="AA187" i="1"/>
  <c r="Z187" i="1"/>
  <c r="AH186" i="1"/>
  <c r="AG186" i="1"/>
  <c r="AF186" i="1"/>
  <c r="AE186" i="1"/>
  <c r="AD186" i="1"/>
  <c r="AC186" i="1"/>
  <c r="AB186" i="1"/>
  <c r="AA186" i="1"/>
  <c r="Z186" i="1"/>
  <c r="AH185" i="1"/>
  <c r="AG185" i="1"/>
  <c r="AF185" i="1"/>
  <c r="AE185" i="1"/>
  <c r="AD185" i="1"/>
  <c r="AC185" i="1"/>
  <c r="AB185" i="1"/>
  <c r="AA185" i="1"/>
  <c r="Z185" i="1"/>
  <c r="AH184" i="1"/>
  <c r="AG184" i="1"/>
  <c r="AF184" i="1"/>
  <c r="AE184" i="1"/>
  <c r="AD184" i="1"/>
  <c r="AC184" i="1"/>
  <c r="AB184" i="1"/>
  <c r="AA184" i="1"/>
  <c r="Z184" i="1"/>
  <c r="AH183" i="1"/>
  <c r="AG183" i="1"/>
  <c r="AF183" i="1"/>
  <c r="AE183" i="1"/>
  <c r="AD183" i="1"/>
  <c r="AC183" i="1"/>
  <c r="AB183" i="1"/>
  <c r="AA183" i="1"/>
  <c r="Z183" i="1"/>
  <c r="AH182" i="1"/>
  <c r="AG182" i="1"/>
  <c r="AF182" i="1"/>
  <c r="AE182" i="1"/>
  <c r="AD182" i="1"/>
  <c r="AC182" i="1"/>
  <c r="AB182" i="1"/>
  <c r="AA182" i="1"/>
  <c r="Z182" i="1"/>
  <c r="AH181" i="1"/>
  <c r="AG181" i="1"/>
  <c r="AF181" i="1"/>
  <c r="AE181" i="1"/>
  <c r="AD181" i="1"/>
  <c r="AC181" i="1"/>
  <c r="AB181" i="1"/>
  <c r="AA181" i="1"/>
  <c r="Z181" i="1"/>
  <c r="AH180" i="1"/>
  <c r="AG180" i="1"/>
  <c r="AF180" i="1"/>
  <c r="AE180" i="1"/>
  <c r="AD180" i="1"/>
  <c r="AC180" i="1"/>
  <c r="AB180" i="1"/>
  <c r="AA180" i="1"/>
  <c r="Z180" i="1"/>
  <c r="AH179" i="1"/>
  <c r="AG179" i="1"/>
  <c r="AF179" i="1"/>
  <c r="AE179" i="1"/>
  <c r="AD179" i="1"/>
  <c r="AC179" i="1"/>
  <c r="AB179" i="1"/>
  <c r="AA179" i="1"/>
  <c r="Z179" i="1"/>
  <c r="AH178" i="1"/>
  <c r="AG178" i="1"/>
  <c r="AF178" i="1"/>
  <c r="AE178" i="1"/>
  <c r="AD178" i="1"/>
  <c r="AC178" i="1"/>
  <c r="AB178" i="1"/>
  <c r="AA178" i="1"/>
  <c r="Z178" i="1"/>
  <c r="AH177" i="1"/>
  <c r="AG177" i="1"/>
  <c r="AF177" i="1"/>
  <c r="AE177" i="1"/>
  <c r="AD177" i="1"/>
  <c r="AC177" i="1"/>
  <c r="AB177" i="1"/>
  <c r="AA177" i="1"/>
  <c r="Z177" i="1"/>
  <c r="AH176" i="1"/>
  <c r="AG176" i="1"/>
  <c r="AF176" i="1"/>
  <c r="AE176" i="1"/>
  <c r="AD176" i="1"/>
  <c r="AC176" i="1"/>
  <c r="AB176" i="1"/>
  <c r="AA176" i="1"/>
  <c r="Z176" i="1"/>
  <c r="AH175" i="1"/>
  <c r="AG175" i="1"/>
  <c r="AF175" i="1"/>
  <c r="AE175" i="1"/>
  <c r="AD175" i="1"/>
  <c r="AC175" i="1"/>
  <c r="AB175" i="1"/>
  <c r="AA175" i="1"/>
  <c r="Z175" i="1"/>
  <c r="AH174" i="1"/>
  <c r="AG174" i="1"/>
  <c r="AF174" i="1"/>
  <c r="AE174" i="1"/>
  <c r="AD174" i="1"/>
  <c r="AC174" i="1"/>
  <c r="AB174" i="1"/>
  <c r="AA174" i="1"/>
  <c r="Z174" i="1"/>
  <c r="AH173" i="1"/>
  <c r="AG173" i="1"/>
  <c r="AF173" i="1"/>
  <c r="AE173" i="1"/>
  <c r="AD173" i="1"/>
  <c r="AC173" i="1"/>
  <c r="AB173" i="1"/>
  <c r="AA173" i="1"/>
  <c r="Z173" i="1"/>
  <c r="AH172" i="1"/>
  <c r="AG172" i="1"/>
  <c r="AF172" i="1"/>
  <c r="AE172" i="1"/>
  <c r="AD172" i="1"/>
  <c r="AC172" i="1"/>
  <c r="AB172" i="1"/>
  <c r="AA172" i="1"/>
  <c r="Z172" i="1"/>
  <c r="AH171" i="1"/>
  <c r="AG171" i="1"/>
  <c r="AF171" i="1"/>
  <c r="AE171" i="1"/>
  <c r="AD171" i="1"/>
  <c r="AC171" i="1"/>
  <c r="AB171" i="1"/>
  <c r="AA171" i="1"/>
  <c r="Z171" i="1"/>
  <c r="AH170" i="1"/>
  <c r="AG170" i="1"/>
  <c r="AF170" i="1"/>
  <c r="AE170" i="1"/>
  <c r="AD170" i="1"/>
  <c r="AC170" i="1"/>
  <c r="AB170" i="1"/>
  <c r="AA170" i="1"/>
  <c r="Z170" i="1"/>
  <c r="AH169" i="1"/>
  <c r="AG169" i="1"/>
  <c r="AF169" i="1"/>
  <c r="AE169" i="1"/>
  <c r="AD169" i="1"/>
  <c r="AC169" i="1"/>
  <c r="AB169" i="1"/>
  <c r="AA169" i="1"/>
  <c r="Z169" i="1"/>
  <c r="AH168" i="1"/>
  <c r="AG168" i="1"/>
  <c r="AF168" i="1"/>
  <c r="AE168" i="1"/>
  <c r="AD168" i="1"/>
  <c r="AC168" i="1"/>
  <c r="AB168" i="1"/>
  <c r="AA168" i="1"/>
  <c r="Z168" i="1"/>
  <c r="AH167" i="1"/>
  <c r="AG167" i="1"/>
  <c r="AF167" i="1"/>
  <c r="AE167" i="1"/>
  <c r="AD167" i="1"/>
  <c r="AC167" i="1"/>
  <c r="AB167" i="1"/>
  <c r="AA167" i="1"/>
  <c r="Z167" i="1"/>
  <c r="AH166" i="1"/>
  <c r="AG166" i="1"/>
  <c r="AF166" i="1"/>
  <c r="AE166" i="1"/>
  <c r="AD166" i="1"/>
  <c r="AC166" i="1"/>
  <c r="AB166" i="1"/>
  <c r="AA166" i="1"/>
  <c r="Z166" i="1"/>
  <c r="AH165" i="1"/>
  <c r="AG165" i="1"/>
  <c r="AF165" i="1"/>
  <c r="AE165" i="1"/>
  <c r="AD165" i="1"/>
  <c r="AC165" i="1"/>
  <c r="AB165" i="1"/>
  <c r="AA165" i="1"/>
  <c r="Z165" i="1"/>
  <c r="AH164" i="1"/>
  <c r="AG164" i="1"/>
  <c r="AF164" i="1"/>
  <c r="AE164" i="1"/>
  <c r="AD164" i="1"/>
  <c r="AC164" i="1"/>
  <c r="AB164" i="1"/>
  <c r="AA164" i="1"/>
  <c r="Z164" i="1"/>
  <c r="AH163" i="1"/>
  <c r="AG163" i="1"/>
  <c r="AF163" i="1"/>
  <c r="AE163" i="1"/>
  <c r="AD163" i="1"/>
  <c r="AC163" i="1"/>
  <c r="AB163" i="1"/>
  <c r="AA163" i="1"/>
  <c r="Z163" i="1"/>
  <c r="AH162" i="1"/>
  <c r="AG162" i="1"/>
  <c r="AF162" i="1"/>
  <c r="AE162" i="1"/>
  <c r="AD162" i="1"/>
  <c r="AC162" i="1"/>
  <c r="AB162" i="1"/>
  <c r="AA162" i="1"/>
  <c r="Z162" i="1"/>
  <c r="AH161" i="1"/>
  <c r="AG161" i="1"/>
  <c r="AF161" i="1"/>
  <c r="AE161" i="1"/>
  <c r="AD161" i="1"/>
  <c r="AC161" i="1"/>
  <c r="AB161" i="1"/>
  <c r="AA161" i="1"/>
  <c r="Z161" i="1"/>
  <c r="AH160" i="1"/>
  <c r="AG160" i="1"/>
  <c r="AF160" i="1"/>
  <c r="AE160" i="1"/>
  <c r="AD160" i="1"/>
  <c r="AC160" i="1"/>
  <c r="AB160" i="1"/>
  <c r="AA160" i="1"/>
  <c r="Z160" i="1"/>
  <c r="AH159" i="1"/>
  <c r="AG159" i="1"/>
  <c r="AF159" i="1"/>
  <c r="AE159" i="1"/>
  <c r="AD159" i="1"/>
  <c r="AC159" i="1"/>
  <c r="AB159" i="1"/>
  <c r="AA159" i="1"/>
  <c r="Z159" i="1"/>
  <c r="AH158" i="1"/>
  <c r="AG158" i="1"/>
  <c r="AF158" i="1"/>
  <c r="AE158" i="1"/>
  <c r="AD158" i="1"/>
  <c r="AC158" i="1"/>
  <c r="AB158" i="1"/>
  <c r="AA158" i="1"/>
  <c r="Z158" i="1"/>
  <c r="AH157" i="1"/>
  <c r="AG157" i="1"/>
  <c r="AF157" i="1"/>
  <c r="AE157" i="1"/>
  <c r="AD157" i="1"/>
  <c r="AC157" i="1"/>
  <c r="AB157" i="1"/>
  <c r="AA157" i="1"/>
  <c r="Z157" i="1"/>
  <c r="AH156" i="1"/>
  <c r="AG156" i="1"/>
  <c r="AF156" i="1"/>
  <c r="AE156" i="1"/>
  <c r="AD156" i="1"/>
  <c r="AC156" i="1"/>
  <c r="AB156" i="1"/>
  <c r="AA156" i="1"/>
  <c r="Z156" i="1"/>
  <c r="AH155" i="1"/>
  <c r="AG155" i="1"/>
  <c r="AF155" i="1"/>
  <c r="AE155" i="1"/>
  <c r="AD155" i="1"/>
  <c r="AC155" i="1"/>
  <c r="AB155" i="1"/>
  <c r="AA155" i="1"/>
  <c r="Z155" i="1"/>
  <c r="AH154" i="1"/>
  <c r="AG154" i="1"/>
  <c r="AF154" i="1"/>
  <c r="AE154" i="1"/>
  <c r="AD154" i="1"/>
  <c r="AC154" i="1"/>
  <c r="AB154" i="1"/>
  <c r="AA154" i="1"/>
  <c r="Z154" i="1"/>
  <c r="AH153" i="1"/>
  <c r="AG153" i="1"/>
  <c r="AF153" i="1"/>
  <c r="AE153" i="1"/>
  <c r="AD153" i="1"/>
  <c r="AC153" i="1"/>
  <c r="AB153" i="1"/>
  <c r="AA153" i="1"/>
  <c r="Z153" i="1"/>
  <c r="AH152" i="1"/>
  <c r="AG152" i="1"/>
  <c r="AF152" i="1"/>
  <c r="AE152" i="1"/>
  <c r="AD152" i="1"/>
  <c r="AC152" i="1"/>
  <c r="AB152" i="1"/>
  <c r="AA152" i="1"/>
  <c r="Z152" i="1"/>
  <c r="AH151" i="1"/>
  <c r="AG151" i="1"/>
  <c r="AF151" i="1"/>
  <c r="AE151" i="1"/>
  <c r="AD151" i="1"/>
  <c r="AC151" i="1"/>
  <c r="AB151" i="1"/>
  <c r="AA151" i="1"/>
  <c r="Z151" i="1"/>
  <c r="AH150" i="1"/>
  <c r="AG150" i="1"/>
  <c r="AF150" i="1"/>
  <c r="AE150" i="1"/>
  <c r="AD150" i="1"/>
  <c r="AC150" i="1"/>
  <c r="AB150" i="1"/>
  <c r="AA150" i="1"/>
  <c r="Z150" i="1"/>
  <c r="AH149" i="1"/>
  <c r="AG149" i="1"/>
  <c r="AF149" i="1"/>
  <c r="AE149" i="1"/>
  <c r="AD149" i="1"/>
  <c r="AC149" i="1"/>
  <c r="AB149" i="1"/>
  <c r="AA149" i="1"/>
  <c r="Z149" i="1"/>
  <c r="AH148" i="1"/>
  <c r="AG148" i="1"/>
  <c r="AF148" i="1"/>
  <c r="AE148" i="1"/>
  <c r="AD148" i="1"/>
  <c r="AC148" i="1"/>
  <c r="AB148" i="1"/>
  <c r="AA148" i="1"/>
  <c r="Z148" i="1"/>
  <c r="AH147" i="1"/>
  <c r="AG147" i="1"/>
  <c r="AF147" i="1"/>
  <c r="AE147" i="1"/>
  <c r="AD147" i="1"/>
  <c r="AC147" i="1"/>
  <c r="AB147" i="1"/>
  <c r="AA147" i="1"/>
  <c r="Z147" i="1"/>
  <c r="AH146" i="1"/>
  <c r="AG146" i="1"/>
  <c r="AF146" i="1"/>
  <c r="AE146" i="1"/>
  <c r="AD146" i="1"/>
  <c r="AC146" i="1"/>
  <c r="AB146" i="1"/>
  <c r="AA146" i="1"/>
  <c r="Z146" i="1"/>
  <c r="AH145" i="1"/>
  <c r="AG145" i="1"/>
  <c r="AF145" i="1"/>
  <c r="AE145" i="1"/>
  <c r="AD145" i="1"/>
  <c r="AC145" i="1"/>
  <c r="AB145" i="1"/>
  <c r="AA145" i="1"/>
  <c r="Z145" i="1"/>
  <c r="AH144" i="1"/>
  <c r="AG144" i="1"/>
  <c r="AF144" i="1"/>
  <c r="AE144" i="1"/>
  <c r="AD144" i="1"/>
  <c r="AC144" i="1"/>
  <c r="AB144" i="1"/>
  <c r="AA144" i="1"/>
  <c r="Z144" i="1"/>
  <c r="AH143" i="1"/>
  <c r="AG143" i="1"/>
  <c r="AF143" i="1"/>
  <c r="AE143" i="1"/>
  <c r="AD143" i="1"/>
  <c r="AC143" i="1"/>
  <c r="AB143" i="1"/>
  <c r="AA143" i="1"/>
  <c r="Z143" i="1"/>
  <c r="AH142" i="1"/>
  <c r="AG142" i="1"/>
  <c r="AF142" i="1"/>
  <c r="AE142" i="1"/>
  <c r="AD142" i="1"/>
  <c r="AC142" i="1"/>
  <c r="AB142" i="1"/>
  <c r="AA142" i="1"/>
  <c r="Z142" i="1"/>
  <c r="AH141" i="1"/>
  <c r="AG141" i="1"/>
  <c r="AF141" i="1"/>
  <c r="AE141" i="1"/>
  <c r="AD141" i="1"/>
  <c r="AC141" i="1"/>
  <c r="AB141" i="1"/>
  <c r="AA141" i="1"/>
  <c r="Z141" i="1"/>
  <c r="AH140" i="1"/>
  <c r="AG140" i="1"/>
  <c r="AF140" i="1"/>
  <c r="AE140" i="1"/>
  <c r="AD140" i="1"/>
  <c r="AC140" i="1"/>
  <c r="AB140" i="1"/>
  <c r="AA140" i="1"/>
  <c r="Z140" i="1"/>
  <c r="AH139" i="1"/>
  <c r="AG139" i="1"/>
  <c r="AF139" i="1"/>
  <c r="AE139" i="1"/>
  <c r="AD139" i="1"/>
  <c r="AC139" i="1"/>
  <c r="AB139" i="1"/>
  <c r="AA139" i="1"/>
  <c r="Z139" i="1"/>
  <c r="AH138" i="1"/>
  <c r="AG138" i="1"/>
  <c r="AF138" i="1"/>
  <c r="AE138" i="1"/>
  <c r="AD138" i="1"/>
  <c r="AC138" i="1"/>
  <c r="AB138" i="1"/>
  <c r="AA138" i="1"/>
  <c r="Z138" i="1"/>
  <c r="AH137" i="1"/>
  <c r="AG137" i="1"/>
  <c r="AF137" i="1"/>
  <c r="AE137" i="1"/>
  <c r="AD137" i="1"/>
  <c r="AC137" i="1"/>
  <c r="AB137" i="1"/>
  <c r="AA137" i="1"/>
  <c r="Z137" i="1"/>
  <c r="AH136" i="1"/>
  <c r="AG136" i="1"/>
  <c r="AF136" i="1"/>
  <c r="AE136" i="1"/>
  <c r="AD136" i="1"/>
  <c r="AC136" i="1"/>
  <c r="AB136" i="1"/>
  <c r="AA136" i="1"/>
  <c r="Z136" i="1"/>
  <c r="AH135" i="1"/>
  <c r="AG135" i="1"/>
  <c r="AF135" i="1"/>
  <c r="AE135" i="1"/>
  <c r="AD135" i="1"/>
  <c r="AC135" i="1"/>
  <c r="AB135" i="1"/>
  <c r="AA135" i="1"/>
  <c r="Z135" i="1"/>
  <c r="AH134" i="1"/>
  <c r="AG134" i="1"/>
  <c r="AF134" i="1"/>
  <c r="AE134" i="1"/>
  <c r="AD134" i="1"/>
  <c r="AC134" i="1"/>
  <c r="AB134" i="1"/>
  <c r="AA134" i="1"/>
  <c r="Z134" i="1"/>
  <c r="AH133" i="1"/>
  <c r="AG133" i="1"/>
  <c r="AF133" i="1"/>
  <c r="AE133" i="1"/>
  <c r="AD133" i="1"/>
  <c r="AC133" i="1"/>
  <c r="AB133" i="1"/>
  <c r="AA133" i="1"/>
  <c r="Z133" i="1"/>
  <c r="AH132" i="1"/>
  <c r="AG132" i="1"/>
  <c r="AF132" i="1"/>
  <c r="AE132" i="1"/>
  <c r="AD132" i="1"/>
  <c r="AC132" i="1"/>
  <c r="AB132" i="1"/>
  <c r="AA132" i="1"/>
  <c r="Z132" i="1"/>
  <c r="AH131" i="1"/>
  <c r="AG131" i="1"/>
  <c r="AF131" i="1"/>
  <c r="AE131" i="1"/>
  <c r="AD131" i="1"/>
  <c r="AC131" i="1"/>
  <c r="AB131" i="1"/>
  <c r="AA131" i="1"/>
  <c r="Z131" i="1"/>
  <c r="AH130" i="1"/>
  <c r="AG130" i="1"/>
  <c r="AF130" i="1"/>
  <c r="AE130" i="1"/>
  <c r="AD130" i="1"/>
  <c r="AC130" i="1"/>
  <c r="AB130" i="1"/>
  <c r="AA130" i="1"/>
  <c r="Z130" i="1"/>
  <c r="AH129" i="1"/>
  <c r="AG129" i="1"/>
  <c r="AF129" i="1"/>
  <c r="AE129" i="1"/>
  <c r="AD129" i="1"/>
  <c r="AC129" i="1"/>
  <c r="AB129" i="1"/>
  <c r="AA129" i="1"/>
  <c r="Z129" i="1"/>
  <c r="AH128" i="1"/>
  <c r="AG128" i="1"/>
  <c r="AF128" i="1"/>
  <c r="AE128" i="1"/>
  <c r="AD128" i="1"/>
  <c r="AC128" i="1"/>
  <c r="AB128" i="1"/>
  <c r="AA128" i="1"/>
  <c r="Z128" i="1"/>
  <c r="AH127" i="1"/>
  <c r="AG127" i="1"/>
  <c r="AF127" i="1"/>
  <c r="AE127" i="1"/>
  <c r="AD127" i="1"/>
  <c r="AC127" i="1"/>
  <c r="AB127" i="1"/>
  <c r="AA127" i="1"/>
  <c r="Z127" i="1"/>
  <c r="AH126" i="1"/>
  <c r="AG126" i="1"/>
  <c r="AF126" i="1"/>
  <c r="AE126" i="1"/>
  <c r="AD126" i="1"/>
  <c r="AC126" i="1"/>
  <c r="AB126" i="1"/>
  <c r="AA126" i="1"/>
  <c r="Z126" i="1"/>
  <c r="AH125" i="1"/>
  <c r="AG125" i="1"/>
  <c r="AF125" i="1"/>
  <c r="AE125" i="1"/>
  <c r="AD125" i="1"/>
  <c r="AC125" i="1"/>
  <c r="AB125" i="1"/>
  <c r="AA125" i="1"/>
  <c r="Z125" i="1"/>
  <c r="AH124" i="1"/>
  <c r="AG124" i="1"/>
  <c r="AF124" i="1"/>
  <c r="AE124" i="1"/>
  <c r="AD124" i="1"/>
  <c r="AC124" i="1"/>
  <c r="AB124" i="1"/>
  <c r="AA124" i="1"/>
  <c r="Z124" i="1"/>
  <c r="AH123" i="1"/>
  <c r="AG123" i="1"/>
  <c r="AF123" i="1"/>
  <c r="AE123" i="1"/>
  <c r="AD123" i="1"/>
  <c r="AC123" i="1"/>
  <c r="AB123" i="1"/>
  <c r="AA123" i="1"/>
  <c r="Z123" i="1"/>
  <c r="AH122" i="1"/>
  <c r="AG122" i="1"/>
  <c r="AF122" i="1"/>
  <c r="AE122" i="1"/>
  <c r="AD122" i="1"/>
  <c r="AC122" i="1"/>
  <c r="AB122" i="1"/>
  <c r="AA122" i="1"/>
  <c r="Z122" i="1"/>
  <c r="AH121" i="1"/>
  <c r="AG121" i="1"/>
  <c r="AF121" i="1"/>
  <c r="AE121" i="1"/>
  <c r="AD121" i="1"/>
  <c r="AC121" i="1"/>
  <c r="AB121" i="1"/>
  <c r="AA121" i="1"/>
  <c r="Z121" i="1"/>
  <c r="AH120" i="1"/>
  <c r="AG120" i="1"/>
  <c r="AF120" i="1"/>
  <c r="AE120" i="1"/>
  <c r="AD120" i="1"/>
  <c r="AC120" i="1"/>
  <c r="AB120" i="1"/>
  <c r="AA120" i="1"/>
  <c r="Z120" i="1"/>
  <c r="AH119" i="1"/>
  <c r="AG119" i="1"/>
  <c r="AF119" i="1"/>
  <c r="AE119" i="1"/>
  <c r="AD119" i="1"/>
  <c r="AC119" i="1"/>
  <c r="AB119" i="1"/>
  <c r="AA119" i="1"/>
  <c r="Z119" i="1"/>
  <c r="AH118" i="1"/>
  <c r="AG118" i="1"/>
  <c r="AF118" i="1"/>
  <c r="AE118" i="1"/>
  <c r="AD118" i="1"/>
  <c r="AC118" i="1"/>
  <c r="AB118" i="1"/>
  <c r="AA118" i="1"/>
  <c r="Z118" i="1"/>
  <c r="AH117" i="1"/>
  <c r="AG117" i="1"/>
  <c r="AF117" i="1"/>
  <c r="AE117" i="1"/>
  <c r="AD117" i="1"/>
  <c r="AC117" i="1"/>
  <c r="AB117" i="1"/>
  <c r="AA117" i="1"/>
  <c r="Z117" i="1"/>
  <c r="AH116" i="1"/>
  <c r="AG116" i="1"/>
  <c r="AF116" i="1"/>
  <c r="AE116" i="1"/>
  <c r="AD116" i="1"/>
  <c r="AC116" i="1"/>
  <c r="AB116" i="1"/>
  <c r="AA116" i="1"/>
  <c r="Z116" i="1"/>
  <c r="AH115" i="1"/>
  <c r="AG115" i="1"/>
  <c r="AF115" i="1"/>
  <c r="AE115" i="1"/>
  <c r="AD115" i="1"/>
  <c r="AC115" i="1"/>
  <c r="AB115" i="1"/>
  <c r="AA115" i="1"/>
  <c r="Z115" i="1"/>
  <c r="AH114" i="1"/>
  <c r="AG114" i="1"/>
  <c r="AF114" i="1"/>
  <c r="AE114" i="1"/>
  <c r="AD114" i="1"/>
  <c r="AC114" i="1"/>
  <c r="AB114" i="1"/>
  <c r="AA114" i="1"/>
  <c r="Z114" i="1"/>
  <c r="AH113" i="1"/>
  <c r="AG113" i="1"/>
  <c r="AF113" i="1"/>
  <c r="AE113" i="1"/>
  <c r="AD113" i="1"/>
  <c r="AC113" i="1"/>
  <c r="AB113" i="1"/>
  <c r="AA113" i="1"/>
  <c r="Z113" i="1"/>
  <c r="AH112" i="1"/>
  <c r="AG112" i="1"/>
  <c r="AF112" i="1"/>
  <c r="AE112" i="1"/>
  <c r="AD112" i="1"/>
  <c r="AC112" i="1"/>
  <c r="AB112" i="1"/>
  <c r="AA112" i="1"/>
  <c r="Z112" i="1"/>
  <c r="AH111" i="1"/>
  <c r="AG111" i="1"/>
  <c r="AF111" i="1"/>
  <c r="AE111" i="1"/>
  <c r="AD111" i="1"/>
  <c r="AC111" i="1"/>
  <c r="AB111" i="1"/>
  <c r="AA111" i="1"/>
  <c r="Z111" i="1"/>
  <c r="AH110" i="1"/>
  <c r="AG110" i="1"/>
  <c r="AF110" i="1"/>
  <c r="AE110" i="1"/>
  <c r="AD110" i="1"/>
  <c r="AC110" i="1"/>
  <c r="AB110" i="1"/>
  <c r="AA110" i="1"/>
  <c r="Z110" i="1"/>
  <c r="AH109" i="1"/>
  <c r="AG109" i="1"/>
  <c r="AF109" i="1"/>
  <c r="AE109" i="1"/>
  <c r="AD109" i="1"/>
  <c r="AC109" i="1"/>
  <c r="AB109" i="1"/>
  <c r="AA109" i="1"/>
  <c r="Z109" i="1"/>
  <c r="AH108" i="1"/>
  <c r="AG108" i="1"/>
  <c r="AF108" i="1"/>
  <c r="AE108" i="1"/>
  <c r="AD108" i="1"/>
  <c r="AC108" i="1"/>
  <c r="AB108" i="1"/>
  <c r="AA108" i="1"/>
  <c r="Z108" i="1"/>
  <c r="AH107" i="1"/>
  <c r="AG107" i="1"/>
  <c r="AF107" i="1"/>
  <c r="AE107" i="1"/>
  <c r="AD107" i="1"/>
  <c r="AC107" i="1"/>
  <c r="AB107" i="1"/>
  <c r="AA107" i="1"/>
  <c r="Z107" i="1"/>
  <c r="AH106" i="1"/>
  <c r="AG106" i="1"/>
  <c r="AF106" i="1"/>
  <c r="AE106" i="1"/>
  <c r="AD106" i="1"/>
  <c r="AC106" i="1"/>
  <c r="AB106" i="1"/>
  <c r="AA106" i="1"/>
  <c r="Z106" i="1"/>
  <c r="AH105" i="1"/>
  <c r="AG105" i="1"/>
  <c r="AF105" i="1"/>
  <c r="AE105" i="1"/>
  <c r="AD105" i="1"/>
  <c r="AC105" i="1"/>
  <c r="AB105" i="1"/>
  <c r="AA105" i="1"/>
  <c r="Z105" i="1"/>
  <c r="AH104" i="1"/>
  <c r="AG104" i="1"/>
  <c r="AF104" i="1"/>
  <c r="AE104" i="1"/>
  <c r="AD104" i="1"/>
  <c r="AC104" i="1"/>
  <c r="AB104" i="1"/>
  <c r="AA104" i="1"/>
  <c r="Z104" i="1"/>
  <c r="AH103" i="1"/>
  <c r="AG103" i="1"/>
  <c r="AF103" i="1"/>
  <c r="AE103" i="1"/>
  <c r="AD103" i="1"/>
  <c r="AC103" i="1"/>
  <c r="AB103" i="1"/>
  <c r="AA103" i="1"/>
  <c r="Z103" i="1"/>
  <c r="AH102" i="1"/>
  <c r="AG102" i="1"/>
  <c r="AF102" i="1"/>
  <c r="AE102" i="1"/>
  <c r="AD102" i="1"/>
  <c r="AC102" i="1"/>
  <c r="AB102" i="1"/>
  <c r="AA102" i="1"/>
  <c r="Z102" i="1"/>
  <c r="AH101" i="1"/>
  <c r="AG101" i="1"/>
  <c r="AF101" i="1"/>
  <c r="AE101" i="1"/>
  <c r="AD101" i="1"/>
  <c r="AC101" i="1"/>
  <c r="AB101" i="1"/>
  <c r="AA101" i="1"/>
  <c r="Z101" i="1"/>
  <c r="AH100" i="1"/>
  <c r="AG100" i="1"/>
  <c r="AF100" i="1"/>
  <c r="AE100" i="1"/>
  <c r="AD100" i="1"/>
  <c r="AC100" i="1"/>
  <c r="AB100" i="1"/>
  <c r="AA100" i="1"/>
  <c r="Z100" i="1"/>
  <c r="AH99" i="1"/>
  <c r="AG99" i="1"/>
  <c r="AF99" i="1"/>
  <c r="AE99" i="1"/>
  <c r="AD99" i="1"/>
  <c r="AC99" i="1"/>
  <c r="AB99" i="1"/>
  <c r="AA99" i="1"/>
  <c r="Z99" i="1"/>
  <c r="AH98" i="1"/>
  <c r="AG98" i="1"/>
  <c r="AF98" i="1"/>
  <c r="AE98" i="1"/>
  <c r="AD98" i="1"/>
  <c r="AC98" i="1"/>
  <c r="AB98" i="1"/>
  <c r="AA98" i="1"/>
  <c r="Z98" i="1"/>
  <c r="AH97" i="1"/>
  <c r="AG97" i="1"/>
  <c r="AF97" i="1"/>
  <c r="AE97" i="1"/>
  <c r="AD97" i="1"/>
  <c r="AC97" i="1"/>
  <c r="AB97" i="1"/>
  <c r="AA97" i="1"/>
  <c r="Z97" i="1"/>
  <c r="AH96" i="1"/>
  <c r="AG96" i="1"/>
  <c r="AF96" i="1"/>
  <c r="AE96" i="1"/>
  <c r="AD96" i="1"/>
  <c r="AC96" i="1"/>
  <c r="AB96" i="1"/>
  <c r="AA96" i="1"/>
  <c r="Z96" i="1"/>
  <c r="AH95" i="1"/>
  <c r="AG95" i="1"/>
  <c r="AF95" i="1"/>
  <c r="AE95" i="1"/>
  <c r="AD95" i="1"/>
  <c r="AC95" i="1"/>
  <c r="AB95" i="1"/>
  <c r="AA95" i="1"/>
  <c r="Z95" i="1"/>
  <c r="AH94" i="1"/>
  <c r="AG94" i="1"/>
  <c r="AF94" i="1"/>
  <c r="AE94" i="1"/>
  <c r="AD94" i="1"/>
  <c r="AC94" i="1"/>
  <c r="AB94" i="1"/>
  <c r="AA94" i="1"/>
  <c r="Z94" i="1"/>
  <c r="AH93" i="1"/>
  <c r="AG93" i="1"/>
  <c r="AF93" i="1"/>
  <c r="AE93" i="1"/>
  <c r="AD93" i="1"/>
  <c r="AC93" i="1"/>
  <c r="AB93" i="1"/>
  <c r="AA93" i="1"/>
  <c r="Z93" i="1"/>
  <c r="AH92" i="1"/>
  <c r="AG92" i="1"/>
  <c r="AF92" i="1"/>
  <c r="AE92" i="1"/>
  <c r="AD92" i="1"/>
  <c r="AC92" i="1"/>
  <c r="AB92" i="1"/>
  <c r="AA92" i="1"/>
  <c r="Z92" i="1"/>
  <c r="AH91" i="1"/>
  <c r="AG91" i="1"/>
  <c r="AF91" i="1"/>
  <c r="AE91" i="1"/>
  <c r="AD91" i="1"/>
  <c r="AC91" i="1"/>
  <c r="AB91" i="1"/>
  <c r="AA91" i="1"/>
  <c r="Z91" i="1"/>
  <c r="AH90" i="1"/>
  <c r="AG90" i="1"/>
  <c r="AF90" i="1"/>
  <c r="AE90" i="1"/>
  <c r="AD90" i="1"/>
  <c r="AC90" i="1"/>
  <c r="AB90" i="1"/>
  <c r="AA90" i="1"/>
  <c r="Z90" i="1"/>
  <c r="AH89" i="1"/>
  <c r="AG89" i="1"/>
  <c r="AF89" i="1"/>
  <c r="AE89" i="1"/>
  <c r="AD89" i="1"/>
  <c r="AC89" i="1"/>
  <c r="AB89" i="1"/>
  <c r="AA89" i="1"/>
  <c r="Z89" i="1"/>
  <c r="AH88" i="1"/>
  <c r="AG88" i="1"/>
  <c r="AF88" i="1"/>
  <c r="AE88" i="1"/>
  <c r="AD88" i="1"/>
  <c r="AC88" i="1"/>
  <c r="AB88" i="1"/>
  <c r="AA88" i="1"/>
  <c r="Z88" i="1"/>
  <c r="AH87" i="1"/>
  <c r="AG87" i="1"/>
  <c r="AF87" i="1"/>
  <c r="AE87" i="1"/>
  <c r="AD87" i="1"/>
  <c r="AC87" i="1"/>
  <c r="AB87" i="1"/>
  <c r="AA87" i="1"/>
  <c r="Z87" i="1"/>
  <c r="AH86" i="1"/>
  <c r="AG86" i="1"/>
  <c r="AF86" i="1"/>
  <c r="AE86" i="1"/>
  <c r="AD86" i="1"/>
  <c r="AC86" i="1"/>
  <c r="AB86" i="1"/>
  <c r="AA86" i="1"/>
  <c r="Z86" i="1"/>
  <c r="AH85" i="1"/>
  <c r="AG85" i="1"/>
  <c r="AF85" i="1"/>
  <c r="AE85" i="1"/>
  <c r="AD85" i="1"/>
  <c r="AC85" i="1"/>
  <c r="AB85" i="1"/>
  <c r="AA85" i="1"/>
  <c r="Z85" i="1"/>
  <c r="AH84" i="1"/>
  <c r="AG84" i="1"/>
  <c r="AF84" i="1"/>
  <c r="AE84" i="1"/>
  <c r="AD84" i="1"/>
  <c r="AC84" i="1"/>
  <c r="AB84" i="1"/>
  <c r="AA84" i="1"/>
  <c r="Z84" i="1"/>
  <c r="AH83" i="1"/>
  <c r="AG83" i="1"/>
  <c r="AF83" i="1"/>
  <c r="AE83" i="1"/>
  <c r="AD83" i="1"/>
  <c r="AC83" i="1"/>
  <c r="AB83" i="1"/>
  <c r="AA83" i="1"/>
  <c r="Z83" i="1"/>
  <c r="AH82" i="1"/>
  <c r="AG82" i="1"/>
  <c r="AF82" i="1"/>
  <c r="AE82" i="1"/>
  <c r="AD82" i="1"/>
  <c r="AC82" i="1"/>
  <c r="AB82" i="1"/>
  <c r="AA82" i="1"/>
  <c r="Z82" i="1"/>
  <c r="AH81" i="1"/>
  <c r="AG81" i="1"/>
  <c r="AF81" i="1"/>
  <c r="AE81" i="1"/>
  <c r="AD81" i="1"/>
  <c r="AC81" i="1"/>
  <c r="AB81" i="1"/>
  <c r="AA81" i="1"/>
  <c r="Z81" i="1"/>
  <c r="AH80" i="1"/>
  <c r="AG80" i="1"/>
  <c r="AF80" i="1"/>
  <c r="AE80" i="1"/>
  <c r="AD80" i="1"/>
  <c r="AC80" i="1"/>
  <c r="AB80" i="1"/>
  <c r="AA80" i="1"/>
  <c r="Z80" i="1"/>
  <c r="AH79" i="1"/>
  <c r="AG79" i="1"/>
  <c r="AF79" i="1"/>
  <c r="AE79" i="1"/>
  <c r="AD79" i="1"/>
  <c r="AC79" i="1"/>
  <c r="AB79" i="1"/>
  <c r="AA79" i="1"/>
  <c r="Z79" i="1"/>
  <c r="AH78" i="1"/>
  <c r="AG78" i="1"/>
  <c r="AF78" i="1"/>
  <c r="AE78" i="1"/>
  <c r="AD78" i="1"/>
  <c r="AC78" i="1"/>
  <c r="AB78" i="1"/>
  <c r="AA78" i="1"/>
  <c r="Z78" i="1"/>
  <c r="AH77" i="1"/>
  <c r="AG77" i="1"/>
  <c r="AF77" i="1"/>
  <c r="AE77" i="1"/>
  <c r="AD77" i="1"/>
  <c r="AC77" i="1"/>
  <c r="AB77" i="1"/>
  <c r="AA77" i="1"/>
  <c r="Z77" i="1"/>
  <c r="AH76" i="1"/>
  <c r="AG76" i="1"/>
  <c r="AF76" i="1"/>
  <c r="AE76" i="1"/>
  <c r="AD76" i="1"/>
  <c r="AC76" i="1"/>
  <c r="AB76" i="1"/>
  <c r="AA76" i="1"/>
  <c r="Z76" i="1"/>
  <c r="AH75" i="1"/>
  <c r="AG75" i="1"/>
  <c r="AF75" i="1"/>
  <c r="AE75" i="1"/>
  <c r="AD75" i="1"/>
  <c r="AC75" i="1"/>
  <c r="AB75" i="1"/>
  <c r="AA75" i="1"/>
  <c r="Z75" i="1"/>
  <c r="AH74" i="1"/>
  <c r="AG74" i="1"/>
  <c r="AF74" i="1"/>
  <c r="AE74" i="1"/>
  <c r="AD74" i="1"/>
  <c r="AC74" i="1"/>
  <c r="AB74" i="1"/>
  <c r="AA74" i="1"/>
  <c r="Z74" i="1"/>
  <c r="AH73" i="1"/>
  <c r="AG73" i="1"/>
  <c r="AF73" i="1"/>
  <c r="AE73" i="1"/>
  <c r="AD73" i="1"/>
  <c r="AC73" i="1"/>
  <c r="AB73" i="1"/>
  <c r="AA73" i="1"/>
  <c r="Z73" i="1"/>
  <c r="AH72" i="1"/>
  <c r="AG72" i="1"/>
  <c r="AF72" i="1"/>
  <c r="AE72" i="1"/>
  <c r="AD72" i="1"/>
  <c r="AC72" i="1"/>
  <c r="AB72" i="1"/>
  <c r="AA72" i="1"/>
  <c r="Z72" i="1"/>
  <c r="AH71" i="1"/>
  <c r="AG71" i="1"/>
  <c r="AF71" i="1"/>
  <c r="AE71" i="1"/>
  <c r="AD71" i="1"/>
  <c r="AC71" i="1"/>
  <c r="AB71" i="1"/>
  <c r="AA71" i="1"/>
  <c r="Z71" i="1"/>
  <c r="AH70" i="1"/>
  <c r="AG70" i="1"/>
  <c r="AF70" i="1"/>
  <c r="AE70" i="1"/>
  <c r="AD70" i="1"/>
  <c r="AC70" i="1"/>
  <c r="AB70" i="1"/>
  <c r="AA70" i="1"/>
  <c r="Z70" i="1"/>
  <c r="AH69" i="1"/>
  <c r="AG69" i="1"/>
  <c r="AF69" i="1"/>
  <c r="AE69" i="1"/>
  <c r="AD69" i="1"/>
  <c r="AC69" i="1"/>
  <c r="AB69" i="1"/>
  <c r="AA69" i="1"/>
  <c r="Z69" i="1"/>
  <c r="AH68" i="1"/>
  <c r="AG68" i="1"/>
  <c r="AF68" i="1"/>
  <c r="AE68" i="1"/>
  <c r="AD68" i="1"/>
  <c r="AC68" i="1"/>
  <c r="AB68" i="1"/>
  <c r="AA68" i="1"/>
  <c r="Z68" i="1"/>
  <c r="AH67" i="1"/>
  <c r="AG67" i="1"/>
  <c r="AF67" i="1"/>
  <c r="AE67" i="1"/>
  <c r="AD67" i="1"/>
  <c r="AC67" i="1"/>
  <c r="AB67" i="1"/>
  <c r="AA67" i="1"/>
  <c r="Z67" i="1"/>
  <c r="AH66" i="1"/>
  <c r="AG66" i="1"/>
  <c r="AF66" i="1"/>
  <c r="AE66" i="1"/>
  <c r="AD66" i="1"/>
  <c r="AC66" i="1"/>
  <c r="AB66" i="1"/>
  <c r="AA66" i="1"/>
  <c r="Z66" i="1"/>
  <c r="AH65" i="1"/>
  <c r="AG65" i="1"/>
  <c r="AF65" i="1"/>
  <c r="AE65" i="1"/>
  <c r="AD65" i="1"/>
  <c r="AC65" i="1"/>
  <c r="AB65" i="1"/>
  <c r="AA65" i="1"/>
  <c r="Z65" i="1"/>
  <c r="AH64" i="1"/>
  <c r="AG64" i="1"/>
  <c r="AF64" i="1"/>
  <c r="AE64" i="1"/>
  <c r="AD64" i="1"/>
  <c r="AC64" i="1"/>
  <c r="AB64" i="1"/>
  <c r="AA64" i="1"/>
  <c r="Z64" i="1"/>
  <c r="AH63" i="1"/>
  <c r="AG63" i="1"/>
  <c r="AF63" i="1"/>
  <c r="AE63" i="1"/>
  <c r="AD63" i="1"/>
  <c r="AC63" i="1"/>
  <c r="AB63" i="1"/>
  <c r="AA63" i="1"/>
  <c r="Z63" i="1"/>
  <c r="AH62" i="1"/>
  <c r="AG62" i="1"/>
  <c r="AF62" i="1"/>
  <c r="AE62" i="1"/>
  <c r="AD62" i="1"/>
  <c r="AC62" i="1"/>
  <c r="AB62" i="1"/>
  <c r="AA62" i="1"/>
  <c r="Z62" i="1"/>
  <c r="AH61" i="1"/>
  <c r="AG61" i="1"/>
  <c r="AF61" i="1"/>
  <c r="AE61" i="1"/>
  <c r="AD61" i="1"/>
  <c r="AC61" i="1"/>
  <c r="AB61" i="1"/>
  <c r="AA61" i="1"/>
  <c r="Z61" i="1"/>
  <c r="AH60" i="1"/>
  <c r="AG60" i="1"/>
  <c r="AF60" i="1"/>
  <c r="AE60" i="1"/>
  <c r="AD60" i="1"/>
  <c r="AC60" i="1"/>
  <c r="AB60" i="1"/>
  <c r="AA60" i="1"/>
  <c r="Z60" i="1"/>
  <c r="AH59" i="1"/>
  <c r="AG59" i="1"/>
  <c r="AF59" i="1"/>
  <c r="AE59" i="1"/>
  <c r="AD59" i="1"/>
  <c r="AC59" i="1"/>
  <c r="AB59" i="1"/>
  <c r="AA59" i="1"/>
  <c r="Z59" i="1"/>
  <c r="AH58" i="1"/>
  <c r="AG58" i="1"/>
  <c r="AF58" i="1"/>
  <c r="AE58" i="1"/>
  <c r="AD58" i="1"/>
  <c r="AC58" i="1"/>
  <c r="AB58" i="1"/>
  <c r="AA58" i="1"/>
  <c r="Z58" i="1"/>
  <c r="AH57" i="1"/>
  <c r="AG57" i="1"/>
  <c r="AF57" i="1"/>
  <c r="AE57" i="1"/>
  <c r="AD57" i="1"/>
  <c r="AC57" i="1"/>
  <c r="AB57" i="1"/>
  <c r="AA57" i="1"/>
  <c r="Z57" i="1"/>
  <c r="AH56" i="1"/>
  <c r="AG56" i="1"/>
  <c r="AF56" i="1"/>
  <c r="AE56" i="1"/>
  <c r="AD56" i="1"/>
  <c r="AC56" i="1"/>
  <c r="AB56" i="1"/>
  <c r="AA56" i="1"/>
  <c r="Z56" i="1"/>
  <c r="AH55" i="1"/>
  <c r="AG55" i="1"/>
  <c r="AF55" i="1"/>
  <c r="AE55" i="1"/>
  <c r="AD55" i="1"/>
  <c r="AC55" i="1"/>
  <c r="AB55" i="1"/>
  <c r="AA55" i="1"/>
  <c r="Z55" i="1"/>
  <c r="AH54" i="1"/>
  <c r="AG54" i="1"/>
  <c r="AF54" i="1"/>
  <c r="AE54" i="1"/>
  <c r="AD54" i="1"/>
  <c r="AC54" i="1"/>
  <c r="AB54" i="1"/>
  <c r="AA54" i="1"/>
  <c r="Z54" i="1"/>
  <c r="AH53" i="1"/>
  <c r="AG53" i="1"/>
  <c r="AF53" i="1"/>
  <c r="AE53" i="1"/>
  <c r="AD53" i="1"/>
  <c r="AC53" i="1"/>
  <c r="AB53" i="1"/>
  <c r="AA53" i="1"/>
  <c r="Z53" i="1"/>
  <c r="AH52" i="1"/>
  <c r="AG52" i="1"/>
  <c r="AF52" i="1"/>
  <c r="AE52" i="1"/>
  <c r="AD52" i="1"/>
  <c r="AC52" i="1"/>
  <c r="AB52" i="1"/>
  <c r="AA52" i="1"/>
  <c r="Z52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9" i="1"/>
  <c r="AG49" i="1"/>
  <c r="AF49" i="1"/>
  <c r="AE49" i="1"/>
  <c r="AD49" i="1"/>
  <c r="AC49" i="1"/>
  <c r="AB49" i="1"/>
  <c r="AA49" i="1"/>
  <c r="Z49" i="1"/>
  <c r="AH48" i="1"/>
  <c r="AG48" i="1"/>
  <c r="AF48" i="1"/>
  <c r="AE48" i="1"/>
  <c r="AD48" i="1"/>
  <c r="AC48" i="1"/>
  <c r="AB48" i="1"/>
  <c r="AA48" i="1"/>
  <c r="Z48" i="1"/>
  <c r="AH47" i="1"/>
  <c r="AG47" i="1"/>
  <c r="AF47" i="1"/>
  <c r="AE47" i="1"/>
  <c r="AD47" i="1"/>
  <c r="AC47" i="1"/>
  <c r="AB47" i="1"/>
  <c r="AA47" i="1"/>
  <c r="Z47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42" i="1"/>
  <c r="AG42" i="1"/>
  <c r="AF42" i="1"/>
  <c r="AE42" i="1"/>
  <c r="AD42" i="1"/>
  <c r="AC42" i="1"/>
  <c r="AB42" i="1"/>
  <c r="AA42" i="1"/>
  <c r="Z42" i="1"/>
  <c r="AH41" i="1"/>
  <c r="AG41" i="1"/>
  <c r="AF41" i="1"/>
  <c r="AE41" i="1"/>
  <c r="AD41" i="1"/>
  <c r="AC41" i="1"/>
  <c r="AB41" i="1"/>
  <c r="AA41" i="1"/>
  <c r="Z41" i="1"/>
  <c r="AH39" i="1"/>
  <c r="AG39" i="1"/>
  <c r="AF39" i="1"/>
  <c r="AE39" i="1"/>
  <c r="AD39" i="1"/>
  <c r="AC39" i="1"/>
  <c r="AB39" i="1"/>
  <c r="AA39" i="1"/>
  <c r="Z39" i="1"/>
  <c r="AH38" i="1"/>
  <c r="AG38" i="1"/>
  <c r="AF38" i="1"/>
  <c r="AE38" i="1"/>
  <c r="AD38" i="1"/>
  <c r="AC38" i="1"/>
  <c r="AB38" i="1"/>
  <c r="AA38" i="1"/>
  <c r="Z38" i="1"/>
  <c r="AH37" i="1"/>
  <c r="AG37" i="1"/>
  <c r="AF37" i="1"/>
  <c r="AE37" i="1"/>
  <c r="AD37" i="1"/>
  <c r="AC37" i="1"/>
  <c r="AB37" i="1"/>
  <c r="AA37" i="1"/>
  <c r="Z37" i="1"/>
  <c r="AH36" i="1"/>
  <c r="AG36" i="1"/>
  <c r="AF36" i="1"/>
  <c r="AE36" i="1"/>
  <c r="AD36" i="1"/>
  <c r="AC36" i="1"/>
  <c r="AB36" i="1"/>
  <c r="AA36" i="1"/>
  <c r="Z36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3" i="1"/>
  <c r="AG33" i="1"/>
  <c r="AF33" i="1"/>
  <c r="AE33" i="1"/>
  <c r="AD33" i="1"/>
  <c r="AC33" i="1"/>
  <c r="AB33" i="1"/>
  <c r="AA33" i="1"/>
  <c r="Z33" i="1"/>
  <c r="AH32" i="1"/>
  <c r="AG32" i="1"/>
  <c r="AF32" i="1"/>
  <c r="AE32" i="1"/>
  <c r="AD32" i="1"/>
  <c r="AC32" i="1"/>
  <c r="AB32" i="1"/>
  <c r="AA32" i="1"/>
  <c r="Z32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8" i="1"/>
  <c r="AG28" i="1"/>
  <c r="AF28" i="1"/>
  <c r="AE28" i="1"/>
  <c r="AD28" i="1"/>
  <c r="AC28" i="1"/>
  <c r="AB28" i="1"/>
  <c r="AA28" i="1"/>
  <c r="Z28" i="1"/>
  <c r="AH27" i="1"/>
  <c r="AG27" i="1"/>
  <c r="AF27" i="1"/>
  <c r="AE27" i="1"/>
  <c r="AD27" i="1"/>
  <c r="AC27" i="1"/>
  <c r="AB27" i="1"/>
  <c r="AA27" i="1"/>
  <c r="Z27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3" i="1"/>
  <c r="AG23" i="1"/>
  <c r="AF23" i="1"/>
  <c r="AE23" i="1"/>
  <c r="AD23" i="1"/>
  <c r="AC23" i="1"/>
  <c r="AB23" i="1"/>
  <c r="AA23" i="1"/>
  <c r="Z23" i="1"/>
  <c r="AH22" i="1"/>
  <c r="AG22" i="1"/>
  <c r="AF22" i="1"/>
  <c r="AE22" i="1"/>
  <c r="AD22" i="1"/>
  <c r="AC22" i="1"/>
  <c r="AB22" i="1"/>
  <c r="AA22" i="1"/>
  <c r="Z22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AH6" i="1"/>
  <c r="AG6" i="1"/>
  <c r="AF6" i="1"/>
  <c r="AE6" i="1"/>
  <c r="AD6" i="1"/>
  <c r="AC6" i="1"/>
  <c r="AB6" i="1"/>
  <c r="AA6" i="1"/>
  <c r="Z6" i="1"/>
  <c r="X853" i="1"/>
  <c r="W853" i="1"/>
  <c r="X852" i="1"/>
  <c r="W852" i="1"/>
  <c r="X851" i="1"/>
  <c r="W851" i="1"/>
  <c r="X850" i="1"/>
  <c r="W850" i="1"/>
  <c r="X849" i="1"/>
  <c r="W849" i="1"/>
  <c r="X848" i="1"/>
  <c r="W848" i="1"/>
  <c r="X847" i="1"/>
  <c r="W847" i="1"/>
  <c r="X846" i="1"/>
  <c r="W846" i="1"/>
  <c r="X845" i="1"/>
  <c r="W845" i="1"/>
  <c r="X844" i="1"/>
  <c r="W844" i="1"/>
  <c r="X843" i="1"/>
  <c r="W843" i="1"/>
  <c r="X842" i="1"/>
  <c r="W842" i="1"/>
  <c r="X841" i="1"/>
  <c r="W841" i="1"/>
  <c r="X840" i="1"/>
  <c r="W840" i="1"/>
  <c r="X839" i="1"/>
  <c r="W839" i="1"/>
  <c r="X838" i="1"/>
  <c r="W838" i="1"/>
  <c r="X837" i="1"/>
  <c r="W837" i="1"/>
  <c r="X836" i="1"/>
  <c r="W836" i="1"/>
  <c r="X835" i="1"/>
  <c r="W835" i="1"/>
  <c r="X834" i="1"/>
  <c r="W834" i="1"/>
  <c r="X833" i="1"/>
  <c r="W833" i="1"/>
  <c r="X832" i="1"/>
  <c r="W832" i="1"/>
  <c r="X831" i="1"/>
  <c r="W831" i="1"/>
  <c r="X830" i="1"/>
  <c r="W830" i="1"/>
  <c r="X829" i="1"/>
  <c r="W829" i="1"/>
  <c r="X828" i="1"/>
  <c r="W828" i="1"/>
  <c r="X827" i="1"/>
  <c r="W827" i="1"/>
  <c r="X826" i="1"/>
  <c r="W826" i="1"/>
  <c r="X825" i="1"/>
  <c r="W825" i="1"/>
  <c r="X824" i="1"/>
  <c r="W824" i="1"/>
  <c r="X823" i="1"/>
  <c r="W823" i="1"/>
  <c r="X822" i="1"/>
  <c r="W822" i="1"/>
  <c r="X821" i="1"/>
  <c r="W821" i="1"/>
  <c r="X820" i="1"/>
  <c r="W820" i="1"/>
  <c r="X819" i="1"/>
  <c r="W819" i="1"/>
  <c r="X818" i="1"/>
  <c r="W818" i="1"/>
  <c r="X817" i="1"/>
  <c r="W817" i="1"/>
  <c r="X816" i="1"/>
  <c r="W816" i="1"/>
  <c r="X815" i="1"/>
  <c r="W815" i="1"/>
  <c r="X814" i="1"/>
  <c r="W814" i="1"/>
  <c r="X813" i="1"/>
  <c r="W813" i="1"/>
  <c r="X812" i="1"/>
  <c r="W812" i="1"/>
  <c r="X811" i="1"/>
  <c r="W811" i="1"/>
  <c r="X810" i="1"/>
  <c r="W810" i="1"/>
  <c r="X809" i="1"/>
  <c r="W809" i="1"/>
  <c r="X808" i="1"/>
  <c r="W808" i="1"/>
  <c r="X807" i="1"/>
  <c r="W807" i="1"/>
  <c r="X806" i="1"/>
  <c r="W806" i="1"/>
  <c r="X805" i="1"/>
  <c r="W805" i="1"/>
  <c r="X804" i="1"/>
  <c r="W804" i="1"/>
  <c r="X803" i="1"/>
  <c r="W803" i="1"/>
  <c r="X802" i="1"/>
  <c r="W802" i="1"/>
  <c r="X801" i="1"/>
  <c r="W801" i="1"/>
  <c r="X800" i="1"/>
  <c r="W800" i="1"/>
  <c r="X799" i="1"/>
  <c r="W799" i="1"/>
  <c r="X798" i="1"/>
  <c r="W798" i="1"/>
  <c r="X797" i="1"/>
  <c r="W797" i="1"/>
  <c r="X796" i="1"/>
  <c r="W796" i="1"/>
  <c r="X795" i="1"/>
  <c r="W795" i="1"/>
  <c r="X794" i="1"/>
  <c r="W794" i="1"/>
  <c r="X793" i="1"/>
  <c r="W793" i="1"/>
  <c r="X782" i="1"/>
  <c r="W782" i="1"/>
  <c r="X781" i="1"/>
  <c r="W781" i="1"/>
  <c r="X784" i="1"/>
  <c r="W784" i="1"/>
  <c r="X783" i="1"/>
  <c r="W783" i="1"/>
  <c r="X778" i="1"/>
  <c r="W778" i="1"/>
  <c r="X777" i="1"/>
  <c r="W777" i="1"/>
  <c r="X780" i="1"/>
  <c r="W780" i="1"/>
  <c r="X779" i="1"/>
  <c r="W779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58" i="1"/>
  <c r="W758" i="1"/>
  <c r="X757" i="1"/>
  <c r="W757" i="1"/>
  <c r="X762" i="1"/>
  <c r="W762" i="1"/>
  <c r="X761" i="1"/>
  <c r="W761" i="1"/>
  <c r="X760" i="1"/>
  <c r="W760" i="1"/>
  <c r="X759" i="1"/>
  <c r="W759" i="1"/>
  <c r="X764" i="1"/>
  <c r="W764" i="1"/>
  <c r="X763" i="1"/>
  <c r="W763" i="1"/>
  <c r="X768" i="1"/>
  <c r="W768" i="1"/>
  <c r="X767" i="1"/>
  <c r="W767" i="1"/>
  <c r="X766" i="1"/>
  <c r="W766" i="1"/>
  <c r="X765" i="1"/>
  <c r="W765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52" i="1"/>
  <c r="W652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1" i="1"/>
  <c r="W651" i="1"/>
  <c r="X650" i="1"/>
  <c r="W650" i="1"/>
  <c r="X639" i="1"/>
  <c r="W639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8" i="1"/>
  <c r="W638" i="1"/>
  <c r="X637" i="1"/>
  <c r="W637" i="1"/>
  <c r="X626" i="1"/>
  <c r="W626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5" i="1"/>
  <c r="W625" i="1"/>
  <c r="X624" i="1"/>
  <c r="W624" i="1"/>
  <c r="X613" i="1"/>
  <c r="W613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2" i="1"/>
  <c r="W612" i="1"/>
  <c r="X611" i="1"/>
  <c r="W611" i="1"/>
  <c r="X600" i="1"/>
  <c r="W600" i="1"/>
  <c r="X610" i="1"/>
  <c r="W610" i="1"/>
  <c r="X609" i="1"/>
  <c r="W609" i="1"/>
  <c r="X608" i="1"/>
  <c r="W608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599" i="1"/>
  <c r="W599" i="1"/>
  <c r="X598" i="1"/>
  <c r="W598" i="1"/>
  <c r="X587" i="1"/>
  <c r="W587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6" i="1"/>
  <c r="W586" i="1"/>
  <c r="X585" i="1"/>
  <c r="W585" i="1"/>
  <c r="X574" i="1"/>
  <c r="W574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3" i="1"/>
  <c r="W573" i="1"/>
  <c r="X572" i="1"/>
  <c r="W572" i="1"/>
  <c r="X561" i="1"/>
  <c r="W561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71" i="1"/>
  <c r="W471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0" i="1"/>
  <c r="W470" i="1"/>
  <c r="X469" i="1"/>
  <c r="W469" i="1"/>
  <c r="X458" i="1"/>
  <c r="W458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7" i="1"/>
  <c r="W457" i="1"/>
  <c r="X456" i="1"/>
  <c r="W456" i="1"/>
  <c r="X445" i="1"/>
  <c r="W445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4" i="1"/>
  <c r="W444" i="1"/>
  <c r="X443" i="1"/>
  <c r="W443" i="1"/>
  <c r="X432" i="1"/>
  <c r="W432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1" i="1"/>
  <c r="W431" i="1"/>
  <c r="X430" i="1"/>
  <c r="W430" i="1"/>
  <c r="X419" i="1"/>
  <c r="W419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8" i="1"/>
  <c r="W418" i="1"/>
  <c r="X417" i="1"/>
  <c r="W417" i="1"/>
  <c r="X406" i="1"/>
  <c r="W406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5" i="1"/>
  <c r="W405" i="1"/>
  <c r="X404" i="1"/>
  <c r="W404" i="1"/>
  <c r="X393" i="1"/>
  <c r="W393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40" i="1"/>
  <c r="W40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T853" i="1"/>
  <c r="B853" i="1" s="1"/>
  <c r="S853" i="1"/>
  <c r="C853" i="1" s="1"/>
  <c r="T852" i="1"/>
  <c r="S852" i="1"/>
  <c r="T851" i="1"/>
  <c r="B851" i="1" s="1"/>
  <c r="S851" i="1"/>
  <c r="C851" i="1" s="1"/>
  <c r="T850" i="1"/>
  <c r="B850" i="1" s="1"/>
  <c r="S850" i="1"/>
  <c r="C850" i="1" s="1"/>
  <c r="T849" i="1"/>
  <c r="S849" i="1"/>
  <c r="C849" i="1" s="1"/>
  <c r="T848" i="1"/>
  <c r="S848" i="1"/>
  <c r="C848" i="1" s="1"/>
  <c r="T847" i="1"/>
  <c r="S847" i="1"/>
  <c r="C847" i="1" s="1"/>
  <c r="T846" i="1"/>
  <c r="S846" i="1"/>
  <c r="T845" i="1"/>
  <c r="B845" i="1" s="1"/>
  <c r="S845" i="1"/>
  <c r="C845" i="1" s="1"/>
  <c r="T844" i="1"/>
  <c r="B844" i="1" s="1"/>
  <c r="S844" i="1"/>
  <c r="C844" i="1" s="1"/>
  <c r="T843" i="1"/>
  <c r="S843" i="1"/>
  <c r="T842" i="1"/>
  <c r="B842" i="1" s="1"/>
  <c r="S842" i="1"/>
  <c r="C842" i="1" s="1"/>
  <c r="T841" i="1"/>
  <c r="S841" i="1"/>
  <c r="T840" i="1"/>
  <c r="S840" i="1"/>
  <c r="T839" i="1"/>
  <c r="S839" i="1"/>
  <c r="T838" i="1"/>
  <c r="S838" i="1"/>
  <c r="T837" i="1"/>
  <c r="B837" i="1" s="1"/>
  <c r="S837" i="1"/>
  <c r="C837" i="1" s="1"/>
  <c r="T836" i="1"/>
  <c r="S836" i="1"/>
  <c r="T835" i="1"/>
  <c r="B835" i="1" s="1"/>
  <c r="S835" i="1"/>
  <c r="C835" i="1" s="1"/>
  <c r="T834" i="1"/>
  <c r="B834" i="1" s="1"/>
  <c r="S834" i="1"/>
  <c r="C834" i="1" s="1"/>
  <c r="T833" i="1"/>
  <c r="S833" i="1"/>
  <c r="C833" i="1" s="1"/>
  <c r="T832" i="1"/>
  <c r="S832" i="1"/>
  <c r="C832" i="1" s="1"/>
  <c r="T831" i="1"/>
  <c r="S831" i="1"/>
  <c r="C831" i="1" s="1"/>
  <c r="T830" i="1"/>
  <c r="S830" i="1"/>
  <c r="T829" i="1"/>
  <c r="B829" i="1" s="1"/>
  <c r="S829" i="1"/>
  <c r="C829" i="1" s="1"/>
  <c r="T828" i="1"/>
  <c r="B828" i="1" s="1"/>
  <c r="S828" i="1"/>
  <c r="C828" i="1" s="1"/>
  <c r="T827" i="1"/>
  <c r="S827" i="1"/>
  <c r="T826" i="1"/>
  <c r="B826" i="1" s="1"/>
  <c r="S826" i="1"/>
  <c r="C826" i="1" s="1"/>
  <c r="T825" i="1"/>
  <c r="S825" i="1"/>
  <c r="T824" i="1"/>
  <c r="S824" i="1"/>
  <c r="T823" i="1"/>
  <c r="S823" i="1"/>
  <c r="T822" i="1"/>
  <c r="S822" i="1"/>
  <c r="T821" i="1"/>
  <c r="B821" i="1" s="1"/>
  <c r="S821" i="1"/>
  <c r="C821" i="1" s="1"/>
  <c r="T820" i="1"/>
  <c r="S820" i="1"/>
  <c r="T819" i="1"/>
  <c r="B819" i="1" s="1"/>
  <c r="S819" i="1"/>
  <c r="C819" i="1" s="1"/>
  <c r="T818" i="1"/>
  <c r="B818" i="1" s="1"/>
  <c r="S818" i="1"/>
  <c r="C818" i="1" s="1"/>
  <c r="T817" i="1"/>
  <c r="S817" i="1"/>
  <c r="C817" i="1" s="1"/>
  <c r="T816" i="1"/>
  <c r="S816" i="1"/>
  <c r="C816" i="1" s="1"/>
  <c r="T815" i="1"/>
  <c r="S815" i="1"/>
  <c r="C815" i="1" s="1"/>
  <c r="T814" i="1"/>
  <c r="S814" i="1"/>
  <c r="T813" i="1"/>
  <c r="B813" i="1" s="1"/>
  <c r="S813" i="1"/>
  <c r="C813" i="1" s="1"/>
  <c r="T812" i="1"/>
  <c r="B812" i="1" s="1"/>
  <c r="S812" i="1"/>
  <c r="C812" i="1" s="1"/>
  <c r="T811" i="1"/>
  <c r="S811" i="1"/>
  <c r="T810" i="1"/>
  <c r="B810" i="1" s="1"/>
  <c r="S810" i="1"/>
  <c r="C810" i="1" s="1"/>
  <c r="T809" i="1"/>
  <c r="S809" i="1"/>
  <c r="C809" i="1" s="1"/>
  <c r="T808" i="1"/>
  <c r="S808" i="1"/>
  <c r="T807" i="1"/>
  <c r="S807" i="1"/>
  <c r="T806" i="1"/>
  <c r="S806" i="1"/>
  <c r="T805" i="1"/>
  <c r="B805" i="1" s="1"/>
  <c r="S805" i="1"/>
  <c r="C805" i="1" s="1"/>
  <c r="T804" i="1"/>
  <c r="S804" i="1"/>
  <c r="T803" i="1"/>
  <c r="B803" i="1" s="1"/>
  <c r="S803" i="1"/>
  <c r="C803" i="1" s="1"/>
  <c r="T802" i="1"/>
  <c r="B802" i="1" s="1"/>
  <c r="S802" i="1"/>
  <c r="C802" i="1" s="1"/>
  <c r="T801" i="1"/>
  <c r="S801" i="1"/>
  <c r="C801" i="1" s="1"/>
  <c r="T800" i="1"/>
  <c r="B800" i="1" s="1"/>
  <c r="S800" i="1"/>
  <c r="C800" i="1" s="1"/>
  <c r="T799" i="1"/>
  <c r="S799" i="1"/>
  <c r="C799" i="1" s="1"/>
  <c r="T798" i="1"/>
  <c r="S798" i="1"/>
  <c r="T797" i="1"/>
  <c r="B797" i="1" s="1"/>
  <c r="S797" i="1"/>
  <c r="C797" i="1" s="1"/>
  <c r="T796" i="1"/>
  <c r="B796" i="1" s="1"/>
  <c r="S796" i="1"/>
  <c r="C796" i="1" s="1"/>
  <c r="T795" i="1"/>
  <c r="S795" i="1"/>
  <c r="T794" i="1"/>
  <c r="B794" i="1" s="1"/>
  <c r="S794" i="1"/>
  <c r="C794" i="1" s="1"/>
  <c r="T793" i="1"/>
  <c r="S793" i="1"/>
  <c r="T782" i="1"/>
  <c r="S782" i="1"/>
  <c r="T781" i="1"/>
  <c r="S781" i="1"/>
  <c r="T784" i="1"/>
  <c r="S784" i="1"/>
  <c r="T783" i="1"/>
  <c r="B783" i="1" s="1"/>
  <c r="S783" i="1"/>
  <c r="C783" i="1" s="1"/>
  <c r="T778" i="1"/>
  <c r="S778" i="1"/>
  <c r="T777" i="1"/>
  <c r="B777" i="1" s="1"/>
  <c r="S777" i="1"/>
  <c r="C777" i="1" s="1"/>
  <c r="T780" i="1"/>
  <c r="B780" i="1" s="1"/>
  <c r="S780" i="1"/>
  <c r="C780" i="1" s="1"/>
  <c r="T779" i="1"/>
  <c r="S779" i="1"/>
  <c r="C779" i="1" s="1"/>
  <c r="T792" i="1"/>
  <c r="S792" i="1"/>
  <c r="C792" i="1" s="1"/>
  <c r="T791" i="1"/>
  <c r="S791" i="1"/>
  <c r="C791" i="1" s="1"/>
  <c r="T790" i="1"/>
  <c r="S790" i="1"/>
  <c r="T789" i="1"/>
  <c r="B789" i="1" s="1"/>
  <c r="S789" i="1"/>
  <c r="C789" i="1" s="1"/>
  <c r="T788" i="1"/>
  <c r="B788" i="1" s="1"/>
  <c r="S788" i="1"/>
  <c r="C788" i="1" s="1"/>
  <c r="T787" i="1"/>
  <c r="S787" i="1"/>
  <c r="T786" i="1"/>
  <c r="B786" i="1" s="1"/>
  <c r="S786" i="1"/>
  <c r="C786" i="1" s="1"/>
  <c r="T785" i="1"/>
  <c r="S785" i="1"/>
  <c r="T774" i="1"/>
  <c r="S774" i="1"/>
  <c r="T773" i="1"/>
  <c r="S773" i="1"/>
  <c r="T770" i="1"/>
  <c r="S770" i="1"/>
  <c r="T769" i="1"/>
  <c r="S769" i="1"/>
  <c r="T758" i="1"/>
  <c r="B758" i="1" s="1"/>
  <c r="S758" i="1"/>
  <c r="T757" i="1"/>
  <c r="S757" i="1"/>
  <c r="T762" i="1"/>
  <c r="S762" i="1"/>
  <c r="T761" i="1"/>
  <c r="S761" i="1"/>
  <c r="T760" i="1"/>
  <c r="S760" i="1"/>
  <c r="T759" i="1"/>
  <c r="B759" i="1" s="1"/>
  <c r="S759" i="1"/>
  <c r="T764" i="1"/>
  <c r="S764" i="1"/>
  <c r="T763" i="1"/>
  <c r="S763" i="1"/>
  <c r="T768" i="1"/>
  <c r="S768" i="1"/>
  <c r="T767" i="1"/>
  <c r="S767" i="1"/>
  <c r="T766" i="1"/>
  <c r="S766" i="1"/>
  <c r="T765" i="1"/>
  <c r="S765" i="1"/>
  <c r="T756" i="1"/>
  <c r="S756" i="1"/>
  <c r="T755" i="1"/>
  <c r="B755" i="1" s="1"/>
  <c r="S755" i="1"/>
  <c r="C755" i="1" s="1"/>
  <c r="T754" i="1"/>
  <c r="T753" i="1"/>
  <c r="T752" i="1"/>
  <c r="T751" i="1"/>
  <c r="T750" i="1"/>
  <c r="T749" i="1"/>
  <c r="T748" i="1"/>
  <c r="T747" i="1"/>
  <c r="T746" i="1"/>
  <c r="B746" i="1" s="1"/>
  <c r="T745" i="1"/>
  <c r="T744" i="1"/>
  <c r="T743" i="1"/>
  <c r="T742" i="1"/>
  <c r="T741" i="1"/>
  <c r="T740" i="1"/>
  <c r="T739" i="1"/>
  <c r="B739" i="1" s="1"/>
  <c r="T738" i="1"/>
  <c r="T737" i="1"/>
  <c r="T736" i="1"/>
  <c r="T735" i="1"/>
  <c r="T734" i="1"/>
  <c r="T733" i="1"/>
  <c r="T732" i="1"/>
  <c r="T731" i="1"/>
  <c r="T730" i="1"/>
  <c r="B730" i="1" s="1"/>
  <c r="T729" i="1"/>
  <c r="T728" i="1"/>
  <c r="T727" i="1"/>
  <c r="T726" i="1"/>
  <c r="T725" i="1"/>
  <c r="T724" i="1"/>
  <c r="T723" i="1"/>
  <c r="B723" i="1" s="1"/>
  <c r="T722" i="1"/>
  <c r="T721" i="1"/>
  <c r="T720" i="1"/>
  <c r="T719" i="1"/>
  <c r="T718" i="1"/>
  <c r="T717" i="1"/>
  <c r="T716" i="1"/>
  <c r="T715" i="1"/>
  <c r="T714" i="1"/>
  <c r="B714" i="1" s="1"/>
  <c r="T713" i="1"/>
  <c r="T712" i="1"/>
  <c r="T711" i="1"/>
  <c r="T710" i="1"/>
  <c r="T709" i="1"/>
  <c r="T708" i="1"/>
  <c r="T707" i="1"/>
  <c r="B707" i="1" s="1"/>
  <c r="T706" i="1"/>
  <c r="T705" i="1"/>
  <c r="T704" i="1"/>
  <c r="T703" i="1"/>
  <c r="T702" i="1"/>
  <c r="T701" i="1"/>
  <c r="T700" i="1"/>
  <c r="T699" i="1"/>
  <c r="T698" i="1"/>
  <c r="B698" i="1" s="1"/>
  <c r="T697" i="1"/>
  <c r="T696" i="1"/>
  <c r="T695" i="1"/>
  <c r="T694" i="1"/>
  <c r="T693" i="1"/>
  <c r="T692" i="1"/>
  <c r="T691" i="1"/>
  <c r="B691" i="1" s="1"/>
  <c r="T690" i="1"/>
  <c r="T689" i="1"/>
  <c r="T688" i="1"/>
  <c r="T687" i="1"/>
  <c r="T686" i="1"/>
  <c r="T685" i="1"/>
  <c r="T684" i="1"/>
  <c r="T683" i="1"/>
  <c r="T682" i="1"/>
  <c r="B682" i="1" s="1"/>
  <c r="T681" i="1"/>
  <c r="T680" i="1"/>
  <c r="T679" i="1"/>
  <c r="T678" i="1"/>
  <c r="T677" i="1"/>
  <c r="T676" i="1"/>
  <c r="T675" i="1"/>
  <c r="B675" i="1" s="1"/>
  <c r="T674" i="1"/>
  <c r="T673" i="1"/>
  <c r="T672" i="1"/>
  <c r="B672" i="1" s="1"/>
  <c r="T671" i="1"/>
  <c r="T670" i="1"/>
  <c r="T669" i="1"/>
  <c r="T668" i="1"/>
  <c r="T667" i="1"/>
  <c r="T666" i="1"/>
  <c r="B666" i="1" s="1"/>
  <c r="S666" i="1"/>
  <c r="C666" i="1" s="1"/>
  <c r="T665" i="1"/>
  <c r="S665" i="1"/>
  <c r="T664" i="1"/>
  <c r="S664" i="1"/>
  <c r="T663" i="1"/>
  <c r="S663" i="1"/>
  <c r="T652" i="1"/>
  <c r="S652" i="1"/>
  <c r="T662" i="1"/>
  <c r="B662" i="1" s="1"/>
  <c r="S662" i="1"/>
  <c r="C662" i="1" s="1"/>
  <c r="T661" i="1"/>
  <c r="T660" i="1"/>
  <c r="B660" i="1" s="1"/>
  <c r="T659" i="1"/>
  <c r="T658" i="1"/>
  <c r="T657" i="1"/>
  <c r="B657" i="1" s="1"/>
  <c r="T656" i="1"/>
  <c r="T655" i="1"/>
  <c r="T654" i="1"/>
  <c r="T653" i="1"/>
  <c r="T651" i="1"/>
  <c r="T650" i="1"/>
  <c r="T639" i="1"/>
  <c r="S639" i="1"/>
  <c r="T649" i="1"/>
  <c r="S649" i="1"/>
  <c r="T648" i="1"/>
  <c r="T647" i="1"/>
  <c r="T646" i="1"/>
  <c r="T645" i="1"/>
  <c r="T644" i="1"/>
  <c r="B644" i="1" s="1"/>
  <c r="T643" i="1"/>
  <c r="B643" i="1" s="1"/>
  <c r="T642" i="1"/>
  <c r="T641" i="1"/>
  <c r="B641" i="1" s="1"/>
  <c r="T640" i="1"/>
  <c r="T638" i="1"/>
  <c r="T637" i="1"/>
  <c r="T626" i="1"/>
  <c r="S626" i="1"/>
  <c r="C626" i="1" s="1"/>
  <c r="T636" i="1"/>
  <c r="B636" i="1" s="1"/>
  <c r="S636" i="1"/>
  <c r="T635" i="1"/>
  <c r="T634" i="1"/>
  <c r="T633" i="1"/>
  <c r="T632" i="1"/>
  <c r="T631" i="1"/>
  <c r="T630" i="1"/>
  <c r="T629" i="1"/>
  <c r="T628" i="1"/>
  <c r="B628" i="1" s="1"/>
  <c r="T627" i="1"/>
  <c r="T625" i="1"/>
  <c r="T624" i="1"/>
  <c r="T613" i="1"/>
  <c r="S613" i="1"/>
  <c r="T623" i="1"/>
  <c r="S623" i="1"/>
  <c r="T622" i="1"/>
  <c r="T621" i="1"/>
  <c r="T620" i="1"/>
  <c r="T619" i="1"/>
  <c r="T618" i="1"/>
  <c r="T617" i="1"/>
  <c r="T616" i="1"/>
  <c r="T615" i="1"/>
  <c r="T614" i="1"/>
  <c r="T612" i="1"/>
  <c r="T611" i="1"/>
  <c r="B611" i="1" s="1"/>
  <c r="T600" i="1"/>
  <c r="S600" i="1"/>
  <c r="T610" i="1"/>
  <c r="S610" i="1"/>
  <c r="T609" i="1"/>
  <c r="T608" i="1"/>
  <c r="T607" i="1"/>
  <c r="T606" i="1"/>
  <c r="T605" i="1"/>
  <c r="B605" i="1" s="1"/>
  <c r="T604" i="1"/>
  <c r="T603" i="1"/>
  <c r="T602" i="1"/>
  <c r="T601" i="1"/>
  <c r="T599" i="1"/>
  <c r="T598" i="1"/>
  <c r="T587" i="1"/>
  <c r="S587" i="1"/>
  <c r="T597" i="1"/>
  <c r="S597" i="1"/>
  <c r="T596" i="1"/>
  <c r="B596" i="1" s="1"/>
  <c r="T595" i="1"/>
  <c r="T594" i="1"/>
  <c r="T593" i="1"/>
  <c r="B593" i="1" s="1"/>
  <c r="T592" i="1"/>
  <c r="T591" i="1"/>
  <c r="T590" i="1"/>
  <c r="T589" i="1"/>
  <c r="T588" i="1"/>
  <c r="T586" i="1"/>
  <c r="B586" i="1" s="1"/>
  <c r="T585" i="1"/>
  <c r="T574" i="1"/>
  <c r="S574" i="1"/>
  <c r="T584" i="1"/>
  <c r="S584" i="1"/>
  <c r="T583" i="1"/>
  <c r="T582" i="1"/>
  <c r="B582" i="1" s="1"/>
  <c r="T581" i="1"/>
  <c r="T580" i="1"/>
  <c r="B580" i="1" s="1"/>
  <c r="T579" i="1"/>
  <c r="T578" i="1"/>
  <c r="T577" i="1"/>
  <c r="T576" i="1"/>
  <c r="T575" i="1"/>
  <c r="T573" i="1"/>
  <c r="T572" i="1"/>
  <c r="T561" i="1"/>
  <c r="S561" i="1"/>
  <c r="T571" i="1"/>
  <c r="S571" i="1"/>
  <c r="T570" i="1"/>
  <c r="T569" i="1"/>
  <c r="T568" i="1"/>
  <c r="T567" i="1"/>
  <c r="T566" i="1"/>
  <c r="T565" i="1"/>
  <c r="T564" i="1"/>
  <c r="B564" i="1" s="1"/>
  <c r="T563" i="1"/>
  <c r="T562" i="1"/>
  <c r="T560" i="1"/>
  <c r="T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B547" i="1" s="1"/>
  <c r="S547" i="1"/>
  <c r="C547" i="1" s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B531" i="1" s="1"/>
  <c r="S531" i="1"/>
  <c r="C531" i="1" s="1"/>
  <c r="T530" i="1"/>
  <c r="S530" i="1"/>
  <c r="T529" i="1"/>
  <c r="S529" i="1"/>
  <c r="T528" i="1"/>
  <c r="S528" i="1"/>
  <c r="T527" i="1"/>
  <c r="S527" i="1"/>
  <c r="T526" i="1"/>
  <c r="S526" i="1"/>
  <c r="T523" i="1"/>
  <c r="T522" i="1"/>
  <c r="T519" i="1"/>
  <c r="T518" i="1"/>
  <c r="T515" i="1"/>
  <c r="B515" i="1" s="1"/>
  <c r="T514" i="1"/>
  <c r="T511" i="1"/>
  <c r="T510" i="1"/>
  <c r="T507" i="1"/>
  <c r="B507" i="1" s="1"/>
  <c r="T506" i="1"/>
  <c r="T503" i="1"/>
  <c r="T502" i="1"/>
  <c r="T499" i="1"/>
  <c r="B499" i="1" s="1"/>
  <c r="T498" i="1"/>
  <c r="T495" i="1"/>
  <c r="T494" i="1"/>
  <c r="T491" i="1"/>
  <c r="T490" i="1"/>
  <c r="T487" i="1"/>
  <c r="T486" i="1"/>
  <c r="T483" i="1"/>
  <c r="B483" i="1" s="1"/>
  <c r="T482" i="1"/>
  <c r="T471" i="1"/>
  <c r="S471" i="1"/>
  <c r="T481" i="1"/>
  <c r="S481" i="1"/>
  <c r="T480" i="1"/>
  <c r="T479" i="1"/>
  <c r="T478" i="1"/>
  <c r="T477" i="1"/>
  <c r="T476" i="1"/>
  <c r="T475" i="1"/>
  <c r="T474" i="1"/>
  <c r="T473" i="1"/>
  <c r="T472" i="1"/>
  <c r="T470" i="1"/>
  <c r="T469" i="1"/>
  <c r="T458" i="1"/>
  <c r="S458" i="1"/>
  <c r="T468" i="1"/>
  <c r="B468" i="1" s="1"/>
  <c r="S468" i="1"/>
  <c r="C468" i="1" s="1"/>
  <c r="T467" i="1"/>
  <c r="T466" i="1"/>
  <c r="T465" i="1"/>
  <c r="T464" i="1"/>
  <c r="T463" i="1"/>
  <c r="T462" i="1"/>
  <c r="T461" i="1"/>
  <c r="T460" i="1"/>
  <c r="T459" i="1"/>
  <c r="T457" i="1"/>
  <c r="T456" i="1"/>
  <c r="T445" i="1"/>
  <c r="S445" i="1"/>
  <c r="T455" i="1"/>
  <c r="S455" i="1"/>
  <c r="T454" i="1"/>
  <c r="B454" i="1" s="1"/>
  <c r="T453" i="1"/>
  <c r="T452" i="1"/>
  <c r="B452" i="1" s="1"/>
  <c r="T451" i="1"/>
  <c r="T450" i="1"/>
  <c r="T449" i="1"/>
  <c r="T448" i="1"/>
  <c r="T447" i="1"/>
  <c r="T446" i="1"/>
  <c r="T444" i="1"/>
  <c r="T443" i="1"/>
  <c r="T432" i="1"/>
  <c r="S432" i="1"/>
  <c r="T442" i="1"/>
  <c r="S442" i="1"/>
  <c r="T441" i="1"/>
  <c r="T440" i="1"/>
  <c r="T439" i="1"/>
  <c r="T438" i="1"/>
  <c r="T437" i="1"/>
  <c r="T436" i="1"/>
  <c r="B436" i="1" s="1"/>
  <c r="T435" i="1"/>
  <c r="T434" i="1"/>
  <c r="T433" i="1"/>
  <c r="T431" i="1"/>
  <c r="T430" i="1"/>
  <c r="T419" i="1"/>
  <c r="S419" i="1"/>
  <c r="T429" i="1"/>
  <c r="S429" i="1"/>
  <c r="C429" i="1" s="1"/>
  <c r="T428" i="1"/>
  <c r="T427" i="1"/>
  <c r="T426" i="1"/>
  <c r="T425" i="1"/>
  <c r="T424" i="1"/>
  <c r="T423" i="1"/>
  <c r="T422" i="1"/>
  <c r="T421" i="1"/>
  <c r="T420" i="1"/>
  <c r="B420" i="1" s="1"/>
  <c r="T418" i="1"/>
  <c r="T417" i="1"/>
  <c r="T406" i="1"/>
  <c r="S406" i="1"/>
  <c r="T416" i="1"/>
  <c r="S416" i="1"/>
  <c r="T415" i="1"/>
  <c r="T414" i="1"/>
  <c r="B414" i="1" s="1"/>
  <c r="T413" i="1"/>
  <c r="T412" i="1"/>
  <c r="T411" i="1"/>
  <c r="T410" i="1"/>
  <c r="T409" i="1"/>
  <c r="T408" i="1"/>
  <c r="T407" i="1"/>
  <c r="T405" i="1"/>
  <c r="T404" i="1"/>
  <c r="T393" i="1"/>
  <c r="S393" i="1"/>
  <c r="C393" i="1" s="1"/>
  <c r="T403" i="1"/>
  <c r="S403" i="1"/>
  <c r="T402" i="1"/>
  <c r="T401" i="1"/>
  <c r="T400" i="1"/>
  <c r="T399" i="1"/>
  <c r="T398" i="1"/>
  <c r="B398" i="1" s="1"/>
  <c r="T397" i="1"/>
  <c r="T396" i="1"/>
  <c r="T395" i="1"/>
  <c r="T394" i="1"/>
  <c r="T392" i="1"/>
  <c r="T391" i="1"/>
  <c r="T390" i="1"/>
  <c r="S390" i="1"/>
  <c r="T389" i="1"/>
  <c r="S389" i="1"/>
  <c r="T388" i="1"/>
  <c r="S388" i="1"/>
  <c r="T387" i="1"/>
  <c r="B387" i="1" s="1"/>
  <c r="S387" i="1"/>
  <c r="C387" i="1" s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B379" i="1" s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B371" i="1" s="1"/>
  <c r="S371" i="1"/>
  <c r="C371" i="1" s="1"/>
  <c r="T370" i="1"/>
  <c r="S370" i="1"/>
  <c r="T369" i="1"/>
  <c r="S369" i="1"/>
  <c r="T368" i="1"/>
  <c r="S368" i="1"/>
  <c r="T367" i="1"/>
  <c r="S367" i="1"/>
  <c r="T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B355" i="1" s="1"/>
  <c r="S355" i="1"/>
  <c r="C355" i="1" s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B339" i="1" s="1"/>
  <c r="S339" i="1"/>
  <c r="C339" i="1" s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6" i="1"/>
  <c r="T325" i="1"/>
  <c r="T322" i="1"/>
  <c r="T321" i="1"/>
  <c r="T318" i="1"/>
  <c r="T317" i="1"/>
  <c r="T314" i="1"/>
  <c r="T313" i="1"/>
  <c r="T310" i="1"/>
  <c r="T309" i="1"/>
  <c r="T308" i="1"/>
  <c r="T307" i="1"/>
  <c r="B307" i="1" s="1"/>
  <c r="T306" i="1"/>
  <c r="T305" i="1"/>
  <c r="T302" i="1"/>
  <c r="T301" i="1"/>
  <c r="T298" i="1"/>
  <c r="T297" i="1"/>
  <c r="T294" i="1"/>
  <c r="T293" i="1"/>
  <c r="T290" i="1"/>
  <c r="B290" i="1" s="1"/>
  <c r="T289" i="1"/>
  <c r="T288" i="1"/>
  <c r="S288" i="1"/>
  <c r="T40" i="1"/>
  <c r="S40" i="1"/>
  <c r="T286" i="1"/>
  <c r="S286" i="1"/>
  <c r="T285" i="1"/>
  <c r="S285" i="1"/>
  <c r="T284" i="1"/>
  <c r="S284" i="1"/>
  <c r="T283" i="1"/>
  <c r="S283" i="1"/>
  <c r="T282" i="1"/>
  <c r="S282" i="1"/>
  <c r="T281" i="1"/>
  <c r="T280" i="1"/>
  <c r="T279" i="1"/>
  <c r="T278" i="1"/>
  <c r="T277" i="1"/>
  <c r="T276" i="1"/>
  <c r="B276" i="1" s="1"/>
  <c r="T275" i="1"/>
  <c r="T274" i="1"/>
  <c r="T273" i="1"/>
  <c r="T272" i="1"/>
  <c r="T271" i="1"/>
  <c r="T270" i="1"/>
  <c r="T269" i="1"/>
  <c r="B269" i="1" s="1"/>
  <c r="T268" i="1"/>
  <c r="T267" i="1"/>
  <c r="T266" i="1"/>
  <c r="T265" i="1"/>
  <c r="T264" i="1"/>
  <c r="T263" i="1"/>
  <c r="T262" i="1"/>
  <c r="T261" i="1"/>
  <c r="T260" i="1"/>
  <c r="B260" i="1" s="1"/>
  <c r="T259" i="1"/>
  <c r="T258" i="1"/>
  <c r="T257" i="1"/>
  <c r="T256" i="1"/>
  <c r="T255" i="1"/>
  <c r="T254" i="1"/>
  <c r="T253" i="1"/>
  <c r="B253" i="1" s="1"/>
  <c r="T252" i="1"/>
  <c r="T251" i="1"/>
  <c r="T250" i="1"/>
  <c r="T249" i="1"/>
  <c r="T248" i="1"/>
  <c r="T247" i="1"/>
  <c r="T246" i="1"/>
  <c r="T245" i="1"/>
  <c r="T244" i="1"/>
  <c r="B244" i="1" s="1"/>
  <c r="T243" i="1"/>
  <c r="T242" i="1"/>
  <c r="T241" i="1"/>
  <c r="T240" i="1"/>
  <c r="T239" i="1"/>
  <c r="T238" i="1"/>
  <c r="T237" i="1"/>
  <c r="B237" i="1" s="1"/>
  <c r="T236" i="1"/>
  <c r="T235" i="1"/>
  <c r="T234" i="1"/>
  <c r="T233" i="1"/>
  <c r="T232" i="1"/>
  <c r="T231" i="1"/>
  <c r="T230" i="1"/>
  <c r="T229" i="1"/>
  <c r="T228" i="1"/>
  <c r="B228" i="1" s="1"/>
  <c r="T227" i="1"/>
  <c r="T226" i="1"/>
  <c r="T225" i="1"/>
  <c r="T224" i="1"/>
  <c r="T223" i="1"/>
  <c r="T222" i="1"/>
  <c r="T221" i="1"/>
  <c r="B221" i="1" s="1"/>
  <c r="T220" i="1"/>
  <c r="T219" i="1"/>
  <c r="T218" i="1"/>
  <c r="T217" i="1"/>
  <c r="T216" i="1"/>
  <c r="T215" i="1"/>
  <c r="T214" i="1"/>
  <c r="T213" i="1"/>
  <c r="T212" i="1"/>
  <c r="B212" i="1" s="1"/>
  <c r="T211" i="1"/>
  <c r="T210" i="1"/>
  <c r="T209" i="1"/>
  <c r="T208" i="1"/>
  <c r="T207" i="1"/>
  <c r="T206" i="1"/>
  <c r="T205" i="1"/>
  <c r="B205" i="1" s="1"/>
  <c r="T204" i="1"/>
  <c r="T203" i="1"/>
  <c r="T202" i="1"/>
  <c r="T201" i="1"/>
  <c r="T200" i="1"/>
  <c r="T199" i="1"/>
  <c r="T198" i="1"/>
  <c r="T197" i="1"/>
  <c r="T196" i="1"/>
  <c r="B196" i="1" s="1"/>
  <c r="T195" i="1"/>
  <c r="T194" i="1"/>
  <c r="T193" i="1"/>
  <c r="T192" i="1"/>
  <c r="T191" i="1"/>
  <c r="T190" i="1"/>
  <c r="T189" i="1"/>
  <c r="B189" i="1" s="1"/>
  <c r="T188" i="1"/>
  <c r="T187" i="1"/>
  <c r="T186" i="1"/>
  <c r="T185" i="1"/>
  <c r="T184" i="1"/>
  <c r="T183" i="1"/>
  <c r="T182" i="1"/>
  <c r="T181" i="1"/>
  <c r="T180" i="1"/>
  <c r="B180" i="1" s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B164" i="1" s="1"/>
  <c r="T163" i="1"/>
  <c r="T162" i="1"/>
  <c r="T161" i="1"/>
  <c r="T160" i="1"/>
  <c r="T159" i="1"/>
  <c r="T158" i="1"/>
  <c r="T157" i="1"/>
  <c r="B157" i="1" s="1"/>
  <c r="T156" i="1"/>
  <c r="T155" i="1"/>
  <c r="T154" i="1"/>
  <c r="T153" i="1"/>
  <c r="T152" i="1"/>
  <c r="T151" i="1"/>
  <c r="T150" i="1"/>
  <c r="T149" i="1"/>
  <c r="T148" i="1"/>
  <c r="B148" i="1" s="1"/>
  <c r="T147" i="1"/>
  <c r="T146" i="1"/>
  <c r="T145" i="1"/>
  <c r="T144" i="1"/>
  <c r="T143" i="1"/>
  <c r="T142" i="1"/>
  <c r="T141" i="1"/>
  <c r="B141" i="1" s="1"/>
  <c r="T140" i="1"/>
  <c r="T139" i="1"/>
  <c r="T138" i="1"/>
  <c r="T137" i="1"/>
  <c r="T136" i="1"/>
  <c r="T135" i="1"/>
  <c r="T134" i="1"/>
  <c r="T133" i="1"/>
  <c r="T132" i="1"/>
  <c r="B132" i="1" s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B116" i="1" s="1"/>
  <c r="T115" i="1"/>
  <c r="T114" i="1"/>
  <c r="T113" i="1"/>
  <c r="T112" i="1"/>
  <c r="T111" i="1"/>
  <c r="T110" i="1"/>
  <c r="T109" i="1"/>
  <c r="B109" i="1" s="1"/>
  <c r="T108" i="1"/>
  <c r="T107" i="1"/>
  <c r="T106" i="1"/>
  <c r="T105" i="1"/>
  <c r="T104" i="1"/>
  <c r="T103" i="1"/>
  <c r="T102" i="1"/>
  <c r="T101" i="1"/>
  <c r="T100" i="1"/>
  <c r="B100" i="1" s="1"/>
  <c r="T99" i="1"/>
  <c r="T98" i="1"/>
  <c r="T97" i="1"/>
  <c r="T96" i="1"/>
  <c r="T95" i="1"/>
  <c r="T94" i="1"/>
  <c r="T93" i="1"/>
  <c r="B93" i="1" s="1"/>
  <c r="T92" i="1"/>
  <c r="T91" i="1"/>
  <c r="T90" i="1"/>
  <c r="T89" i="1"/>
  <c r="T88" i="1"/>
  <c r="T87" i="1"/>
  <c r="T86" i="1"/>
  <c r="T85" i="1"/>
  <c r="T84" i="1"/>
  <c r="B84" i="1" s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B68" i="1" s="1"/>
  <c r="T67" i="1"/>
  <c r="T66" i="1"/>
  <c r="T65" i="1"/>
  <c r="T64" i="1"/>
  <c r="T63" i="1"/>
  <c r="T62" i="1"/>
  <c r="T61" i="1"/>
  <c r="B61" i="1" s="1"/>
  <c r="T60" i="1"/>
  <c r="T59" i="1"/>
  <c r="T58" i="1"/>
  <c r="T57" i="1"/>
  <c r="T56" i="1"/>
  <c r="T55" i="1"/>
  <c r="T54" i="1"/>
  <c r="T53" i="1"/>
  <c r="T52" i="1"/>
  <c r="B52" i="1" s="1"/>
  <c r="T51" i="1"/>
  <c r="T50" i="1"/>
  <c r="T49" i="1"/>
  <c r="T48" i="1"/>
  <c r="T47" i="1"/>
  <c r="T46" i="1"/>
  <c r="T45" i="1"/>
  <c r="T44" i="1"/>
  <c r="T43" i="1"/>
  <c r="T42" i="1"/>
  <c r="T41" i="1"/>
  <c r="T39" i="1"/>
  <c r="T38" i="1"/>
  <c r="T37" i="1"/>
  <c r="T36" i="1"/>
  <c r="T35" i="1"/>
  <c r="B35" i="1" s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B19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F73" i="3"/>
  <c r="S747" i="1" s="1"/>
  <c r="F72" i="3"/>
  <c r="F71" i="3"/>
  <c r="F70" i="3"/>
  <c r="S729" i="1" s="1"/>
  <c r="F69" i="3"/>
  <c r="F68" i="3"/>
  <c r="F67" i="3"/>
  <c r="F66" i="3"/>
  <c r="F65" i="3"/>
  <c r="S407" i="1" s="1"/>
  <c r="BG20" i="10"/>
  <c r="BG19" i="10"/>
  <c r="BG18" i="10"/>
  <c r="BG17" i="10"/>
  <c r="BG16" i="10"/>
  <c r="BG15" i="10"/>
  <c r="BG14" i="10"/>
  <c r="BG13" i="10"/>
  <c r="BG12" i="10"/>
  <c r="BG11" i="10"/>
  <c r="BG10" i="10"/>
  <c r="BG9" i="10"/>
  <c r="BG8" i="10"/>
  <c r="BG7" i="10"/>
  <c r="BG6" i="10"/>
  <c r="BE20" i="10"/>
  <c r="BE19" i="10"/>
  <c r="BE18" i="10"/>
  <c r="BE17" i="10"/>
  <c r="BE6" i="10"/>
  <c r="BE13" i="10"/>
  <c r="BE16" i="10"/>
  <c r="BF12" i="10"/>
  <c r="BF11" i="10"/>
  <c r="BF10" i="10"/>
  <c r="BF9" i="10"/>
  <c r="BF6" i="10"/>
  <c r="BA6" i="10"/>
  <c r="BE15" i="10"/>
  <c r="BE14" i="10"/>
  <c r="BF20" i="10"/>
  <c r="BF19" i="10"/>
  <c r="BF18" i="10"/>
  <c r="BF17" i="10"/>
  <c r="BF16" i="10"/>
  <c r="BF15" i="10"/>
  <c r="BF13" i="10"/>
  <c r="BF14" i="10"/>
  <c r="BF8" i="10"/>
  <c r="BF7" i="10"/>
  <c r="BE12" i="10"/>
  <c r="BE11" i="10"/>
  <c r="BE10" i="10"/>
  <c r="BE9" i="10"/>
  <c r="BE8" i="10"/>
  <c r="BE7" i="10"/>
  <c r="I20" i="10"/>
  <c r="I19" i="10"/>
  <c r="I18" i="10"/>
  <c r="I17" i="10"/>
  <c r="I12" i="10"/>
  <c r="I11" i="10"/>
  <c r="I10" i="10"/>
  <c r="I9" i="10"/>
  <c r="I6" i="10"/>
  <c r="P20" i="10"/>
  <c r="AW20" i="10" s="1"/>
  <c r="P19" i="10"/>
  <c r="AV19" i="10" s="1"/>
  <c r="P18" i="10"/>
  <c r="AE18" i="10" s="1"/>
  <c r="P17" i="10"/>
  <c r="AC17" i="10" s="1"/>
  <c r="P16" i="10"/>
  <c r="Y16" i="10" s="1"/>
  <c r="P15" i="10"/>
  <c r="AA15" i="10" s="1"/>
  <c r="P14" i="10"/>
  <c r="AC14" i="10" s="1"/>
  <c r="P13" i="10"/>
  <c r="AD13" i="10" s="1"/>
  <c r="P12" i="10"/>
  <c r="AV12" i="10" s="1"/>
  <c r="P11" i="10"/>
  <c r="Z11" i="10" s="1"/>
  <c r="P10" i="10"/>
  <c r="AD10" i="10" s="1"/>
  <c r="P9" i="10"/>
  <c r="AC9" i="10" s="1"/>
  <c r="P8" i="10"/>
  <c r="AA8" i="10" s="1"/>
  <c r="P7" i="10"/>
  <c r="AW7" i="10" s="1"/>
  <c r="P6" i="10"/>
  <c r="AW6" i="10" s="1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6" i="10"/>
  <c r="X6" i="10"/>
  <c r="V6" i="10" s="1"/>
  <c r="X7" i="10"/>
  <c r="W7" i="10" s="1"/>
  <c r="X8" i="10"/>
  <c r="V8" i="10" s="1"/>
  <c r="X9" i="10"/>
  <c r="V9" i="10" s="1"/>
  <c r="X10" i="10"/>
  <c r="W10" i="10" s="1"/>
  <c r="X11" i="10"/>
  <c r="W11" i="10" s="1"/>
  <c r="X12" i="10"/>
  <c r="W12" i="10" s="1"/>
  <c r="N6" i="10"/>
  <c r="AV20" i="10"/>
  <c r="AL20" i="10"/>
  <c r="W20" i="10"/>
  <c r="V20" i="10"/>
  <c r="AW19" i="10"/>
  <c r="AL19" i="10"/>
  <c r="AE19" i="10"/>
  <c r="W19" i="10"/>
  <c r="V19" i="10"/>
  <c r="AL18" i="10"/>
  <c r="W18" i="10"/>
  <c r="V18" i="10"/>
  <c r="AL17" i="10"/>
  <c r="W17" i="10"/>
  <c r="V17" i="10"/>
  <c r="AL16" i="10"/>
  <c r="AB16" i="10"/>
  <c r="AA16" i="10"/>
  <c r="Z16" i="10"/>
  <c r="W16" i="10"/>
  <c r="V16" i="10"/>
  <c r="AL15" i="10"/>
  <c r="W15" i="10"/>
  <c r="V15" i="10"/>
  <c r="AL14" i="10"/>
  <c r="Z14" i="10"/>
  <c r="W14" i="10"/>
  <c r="V14" i="10"/>
  <c r="AL13" i="10"/>
  <c r="W13" i="10"/>
  <c r="V13" i="10"/>
  <c r="AL12" i="10"/>
  <c r="V12" i="10"/>
  <c r="AW11" i="10"/>
  <c r="AL11" i="10"/>
  <c r="AE11" i="10"/>
  <c r="AD11" i="10"/>
  <c r="AC11" i="10"/>
  <c r="AV10" i="10"/>
  <c r="AL10" i="10"/>
  <c r="AF10" i="10"/>
  <c r="AE10" i="10"/>
  <c r="AB10" i="10"/>
  <c r="Y10" i="10"/>
  <c r="V10" i="10"/>
  <c r="AV9" i="10"/>
  <c r="AL9" i="10"/>
  <c r="Y9" i="10"/>
  <c r="AL8" i="10"/>
  <c r="AD8" i="10"/>
  <c r="AB8" i="10"/>
  <c r="AL7" i="10"/>
  <c r="Y7" i="10"/>
  <c r="AL6" i="10"/>
  <c r="N20" i="10"/>
  <c r="N19" i="10"/>
  <c r="N18" i="10"/>
  <c r="N17" i="10"/>
  <c r="N16" i="10"/>
  <c r="N15" i="10"/>
  <c r="N14" i="10"/>
  <c r="N13" i="10"/>
  <c r="N10" i="10"/>
  <c r="N9" i="10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40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755" i="1"/>
  <c r="AX756" i="1"/>
  <c r="AX394" i="1"/>
  <c r="AX397" i="1"/>
  <c r="AX396" i="1"/>
  <c r="AX398" i="1"/>
  <c r="AX399" i="1"/>
  <c r="AX400" i="1"/>
  <c r="AX402" i="1"/>
  <c r="AX401" i="1"/>
  <c r="AX395" i="1"/>
  <c r="AX404" i="1"/>
  <c r="AX405" i="1"/>
  <c r="AX765" i="1"/>
  <c r="AX766" i="1"/>
  <c r="AX407" i="1"/>
  <c r="AX410" i="1"/>
  <c r="AX409" i="1"/>
  <c r="AX411" i="1"/>
  <c r="AX412" i="1"/>
  <c r="AX413" i="1"/>
  <c r="AX415" i="1"/>
  <c r="AX414" i="1"/>
  <c r="AX408" i="1"/>
  <c r="AX417" i="1"/>
  <c r="AX418" i="1"/>
  <c r="AX767" i="1"/>
  <c r="AX768" i="1"/>
  <c r="AX420" i="1"/>
  <c r="AX423" i="1"/>
  <c r="AX422" i="1"/>
  <c r="AX424" i="1"/>
  <c r="AX425" i="1"/>
  <c r="AX426" i="1"/>
  <c r="AX428" i="1"/>
  <c r="AX427" i="1"/>
  <c r="AX421" i="1"/>
  <c r="AX430" i="1"/>
  <c r="AX431" i="1"/>
  <c r="AX763" i="1"/>
  <c r="AX764" i="1"/>
  <c r="AX433" i="1"/>
  <c r="AX436" i="1"/>
  <c r="AX435" i="1"/>
  <c r="AX437" i="1"/>
  <c r="AX438" i="1"/>
  <c r="AX439" i="1"/>
  <c r="AX441" i="1"/>
  <c r="AX440" i="1"/>
  <c r="AX434" i="1"/>
  <c r="AX443" i="1"/>
  <c r="AX444" i="1"/>
  <c r="AX759" i="1"/>
  <c r="AX760" i="1"/>
  <c r="AX446" i="1"/>
  <c r="AX449" i="1"/>
  <c r="AX448" i="1"/>
  <c r="AX450" i="1"/>
  <c r="AX451" i="1"/>
  <c r="AX452" i="1"/>
  <c r="AX454" i="1"/>
  <c r="AX453" i="1"/>
  <c r="AX447" i="1"/>
  <c r="AX456" i="1"/>
  <c r="AX457" i="1"/>
  <c r="AX761" i="1"/>
  <c r="AX762" i="1"/>
  <c r="AX459" i="1"/>
  <c r="AX462" i="1"/>
  <c r="AX461" i="1"/>
  <c r="AX463" i="1"/>
  <c r="AX464" i="1"/>
  <c r="AX465" i="1"/>
  <c r="AX467" i="1"/>
  <c r="AX466" i="1"/>
  <c r="AX460" i="1"/>
  <c r="AX469" i="1"/>
  <c r="AX470" i="1"/>
  <c r="AX757" i="1"/>
  <c r="AX758" i="1"/>
  <c r="AX472" i="1"/>
  <c r="AX475" i="1"/>
  <c r="AX474" i="1"/>
  <c r="AX476" i="1"/>
  <c r="AX477" i="1"/>
  <c r="AX478" i="1"/>
  <c r="AX480" i="1"/>
  <c r="AX479" i="1"/>
  <c r="AX473" i="1"/>
  <c r="AX482" i="1"/>
  <c r="AX483" i="1"/>
  <c r="AX484" i="1"/>
  <c r="AX485" i="1"/>
  <c r="AX486" i="1"/>
  <c r="AX487" i="1"/>
  <c r="AX488" i="1"/>
  <c r="AX489" i="1"/>
  <c r="AX769" i="1"/>
  <c r="AX770" i="1"/>
  <c r="AX771" i="1"/>
  <c r="AX772" i="1"/>
  <c r="AX773" i="1"/>
  <c r="AX774" i="1"/>
  <c r="AX775" i="1"/>
  <c r="AX776" i="1"/>
  <c r="AX490" i="1"/>
  <c r="AX491" i="1"/>
  <c r="AX492" i="1"/>
  <c r="AX493" i="1"/>
  <c r="AX502" i="1"/>
  <c r="AX503" i="1"/>
  <c r="AX504" i="1"/>
  <c r="AX505" i="1"/>
  <c r="AX498" i="1"/>
  <c r="AX499" i="1"/>
  <c r="AX500" i="1"/>
  <c r="AX501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22" i="1"/>
  <c r="AX523" i="1"/>
  <c r="AX524" i="1"/>
  <c r="AX525" i="1"/>
  <c r="AX518" i="1"/>
  <c r="AX519" i="1"/>
  <c r="AX520" i="1"/>
  <c r="AX521" i="1"/>
  <c r="AX494" i="1"/>
  <c r="AX495" i="1"/>
  <c r="AX496" i="1"/>
  <c r="AX497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785" i="1"/>
  <c r="AX786" i="1"/>
  <c r="AX562" i="1"/>
  <c r="AX565" i="1"/>
  <c r="AX564" i="1"/>
  <c r="AX566" i="1"/>
  <c r="AX567" i="1"/>
  <c r="AX568" i="1"/>
  <c r="AX570" i="1"/>
  <c r="AX569" i="1"/>
  <c r="AX563" i="1"/>
  <c r="AX572" i="1"/>
  <c r="AX573" i="1"/>
  <c r="AX787" i="1"/>
  <c r="AX788" i="1"/>
  <c r="AX575" i="1"/>
  <c r="AX578" i="1"/>
  <c r="AX577" i="1"/>
  <c r="AX579" i="1"/>
  <c r="AX580" i="1"/>
  <c r="AX581" i="1"/>
  <c r="AX583" i="1"/>
  <c r="AX582" i="1"/>
  <c r="AX576" i="1"/>
  <c r="AX585" i="1"/>
  <c r="AX586" i="1"/>
  <c r="AX789" i="1"/>
  <c r="AX790" i="1"/>
  <c r="AX588" i="1"/>
  <c r="AX591" i="1"/>
  <c r="AX590" i="1"/>
  <c r="AX592" i="1"/>
  <c r="AX593" i="1"/>
  <c r="AX594" i="1"/>
  <c r="AX596" i="1"/>
  <c r="AX595" i="1"/>
  <c r="AX589" i="1"/>
  <c r="AX598" i="1"/>
  <c r="AX599" i="1"/>
  <c r="AX791" i="1"/>
  <c r="AX792" i="1"/>
  <c r="AX601" i="1"/>
  <c r="AX604" i="1"/>
  <c r="AX603" i="1"/>
  <c r="AX605" i="1"/>
  <c r="AX606" i="1"/>
  <c r="AX607" i="1"/>
  <c r="AX609" i="1"/>
  <c r="AX608" i="1"/>
  <c r="AX602" i="1"/>
  <c r="AX611" i="1"/>
  <c r="AX612" i="1"/>
  <c r="AX779" i="1"/>
  <c r="AX780" i="1"/>
  <c r="AX614" i="1"/>
  <c r="AX617" i="1"/>
  <c r="AX616" i="1"/>
  <c r="AX618" i="1"/>
  <c r="AX619" i="1"/>
  <c r="AX620" i="1"/>
  <c r="AX622" i="1"/>
  <c r="AX621" i="1"/>
  <c r="AX615" i="1"/>
  <c r="AX624" i="1"/>
  <c r="AX625" i="1"/>
  <c r="AX777" i="1"/>
  <c r="AX778" i="1"/>
  <c r="AX627" i="1"/>
  <c r="AX630" i="1"/>
  <c r="AX629" i="1"/>
  <c r="AX631" i="1"/>
  <c r="AX632" i="1"/>
  <c r="AX633" i="1"/>
  <c r="AX635" i="1"/>
  <c r="AX634" i="1"/>
  <c r="AX628" i="1"/>
  <c r="AX637" i="1"/>
  <c r="AX638" i="1"/>
  <c r="AX783" i="1"/>
  <c r="AX784" i="1"/>
  <c r="AX640" i="1"/>
  <c r="AX643" i="1"/>
  <c r="AX642" i="1"/>
  <c r="AX644" i="1"/>
  <c r="AX645" i="1"/>
  <c r="AX646" i="1"/>
  <c r="AX648" i="1"/>
  <c r="AX647" i="1"/>
  <c r="AX641" i="1"/>
  <c r="AX650" i="1"/>
  <c r="AX651" i="1"/>
  <c r="AX781" i="1"/>
  <c r="AX782" i="1"/>
  <c r="AX653" i="1"/>
  <c r="AX656" i="1"/>
  <c r="AX655" i="1"/>
  <c r="AX657" i="1"/>
  <c r="AX658" i="1"/>
  <c r="AX659" i="1"/>
  <c r="AX661" i="1"/>
  <c r="AX660" i="1"/>
  <c r="AX654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683" i="1"/>
  <c r="AX684" i="1"/>
  <c r="AX685" i="1"/>
  <c r="AX686" i="1"/>
  <c r="AX687" i="1"/>
  <c r="AX688" i="1"/>
  <c r="AX689" i="1"/>
  <c r="AX690" i="1"/>
  <c r="AX707" i="1"/>
  <c r="AX708" i="1"/>
  <c r="AX709" i="1"/>
  <c r="AX710" i="1"/>
  <c r="AX711" i="1"/>
  <c r="AX712" i="1"/>
  <c r="AX713" i="1"/>
  <c r="AX714" i="1"/>
  <c r="AX699" i="1"/>
  <c r="AX700" i="1"/>
  <c r="AX701" i="1"/>
  <c r="AX702" i="1"/>
  <c r="AX703" i="1"/>
  <c r="AX704" i="1"/>
  <c r="AX705" i="1"/>
  <c r="AX706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47" i="1"/>
  <c r="AX748" i="1"/>
  <c r="AX749" i="1"/>
  <c r="AX750" i="1"/>
  <c r="AX751" i="1"/>
  <c r="AX752" i="1"/>
  <c r="AX753" i="1"/>
  <c r="AX754" i="1"/>
  <c r="AX739" i="1"/>
  <c r="AX740" i="1"/>
  <c r="AX741" i="1"/>
  <c r="AX742" i="1"/>
  <c r="AX743" i="1"/>
  <c r="AX744" i="1"/>
  <c r="AX745" i="1"/>
  <c r="AX746" i="1"/>
  <c r="AX691" i="1"/>
  <c r="AX692" i="1"/>
  <c r="AX693" i="1"/>
  <c r="AX694" i="1"/>
  <c r="AX695" i="1"/>
  <c r="AX696" i="1"/>
  <c r="AX697" i="1"/>
  <c r="AX69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5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40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755" i="1"/>
  <c r="AW756" i="1"/>
  <c r="AW394" i="1"/>
  <c r="AW397" i="1"/>
  <c r="AW396" i="1"/>
  <c r="AW398" i="1"/>
  <c r="AW399" i="1"/>
  <c r="AW400" i="1"/>
  <c r="AW402" i="1"/>
  <c r="AW401" i="1"/>
  <c r="AW395" i="1"/>
  <c r="AW404" i="1"/>
  <c r="AW405" i="1"/>
  <c r="AW765" i="1"/>
  <c r="AW766" i="1"/>
  <c r="AW407" i="1"/>
  <c r="AW410" i="1"/>
  <c r="AW409" i="1"/>
  <c r="AW411" i="1"/>
  <c r="AW412" i="1"/>
  <c r="AW413" i="1"/>
  <c r="AW415" i="1"/>
  <c r="AW414" i="1"/>
  <c r="AW408" i="1"/>
  <c r="AW417" i="1"/>
  <c r="AW418" i="1"/>
  <c r="AW767" i="1"/>
  <c r="AW768" i="1"/>
  <c r="AW420" i="1"/>
  <c r="AW423" i="1"/>
  <c r="AW422" i="1"/>
  <c r="AW424" i="1"/>
  <c r="AW425" i="1"/>
  <c r="AW426" i="1"/>
  <c r="AW428" i="1"/>
  <c r="AW427" i="1"/>
  <c r="AW421" i="1"/>
  <c r="AW430" i="1"/>
  <c r="AW431" i="1"/>
  <c r="AW763" i="1"/>
  <c r="AW764" i="1"/>
  <c r="AW433" i="1"/>
  <c r="AW436" i="1"/>
  <c r="AW435" i="1"/>
  <c r="AW437" i="1"/>
  <c r="AW438" i="1"/>
  <c r="AW439" i="1"/>
  <c r="AW441" i="1"/>
  <c r="AW440" i="1"/>
  <c r="AW434" i="1"/>
  <c r="AW443" i="1"/>
  <c r="AW444" i="1"/>
  <c r="AW759" i="1"/>
  <c r="AW760" i="1"/>
  <c r="AW446" i="1"/>
  <c r="AW449" i="1"/>
  <c r="AW448" i="1"/>
  <c r="AW450" i="1"/>
  <c r="AW451" i="1"/>
  <c r="AW452" i="1"/>
  <c r="AW454" i="1"/>
  <c r="AW453" i="1"/>
  <c r="AW447" i="1"/>
  <c r="AW456" i="1"/>
  <c r="AW457" i="1"/>
  <c r="AW761" i="1"/>
  <c r="AW762" i="1"/>
  <c r="AW459" i="1"/>
  <c r="AW462" i="1"/>
  <c r="AW461" i="1"/>
  <c r="AW463" i="1"/>
  <c r="AW464" i="1"/>
  <c r="AW465" i="1"/>
  <c r="AW467" i="1"/>
  <c r="AW466" i="1"/>
  <c r="AW460" i="1"/>
  <c r="AW469" i="1"/>
  <c r="AW470" i="1"/>
  <c r="AW757" i="1"/>
  <c r="AW758" i="1"/>
  <c r="AW472" i="1"/>
  <c r="AW475" i="1"/>
  <c r="AW474" i="1"/>
  <c r="AW476" i="1"/>
  <c r="AW477" i="1"/>
  <c r="AW478" i="1"/>
  <c r="AW480" i="1"/>
  <c r="AW479" i="1"/>
  <c r="AW473" i="1"/>
  <c r="AW482" i="1"/>
  <c r="AW483" i="1"/>
  <c r="AW484" i="1"/>
  <c r="AW485" i="1"/>
  <c r="AW486" i="1"/>
  <c r="AW487" i="1"/>
  <c r="AW488" i="1"/>
  <c r="AW489" i="1"/>
  <c r="AW769" i="1"/>
  <c r="AW770" i="1"/>
  <c r="AW771" i="1"/>
  <c r="AW772" i="1"/>
  <c r="AW773" i="1"/>
  <c r="AW774" i="1"/>
  <c r="AW775" i="1"/>
  <c r="AW776" i="1"/>
  <c r="AW490" i="1"/>
  <c r="AW491" i="1"/>
  <c r="AW492" i="1"/>
  <c r="AW493" i="1"/>
  <c r="AW502" i="1"/>
  <c r="AW503" i="1"/>
  <c r="AW504" i="1"/>
  <c r="AW505" i="1"/>
  <c r="AW498" i="1"/>
  <c r="AW499" i="1"/>
  <c r="AW500" i="1"/>
  <c r="AW501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22" i="1"/>
  <c r="AW523" i="1"/>
  <c r="AW524" i="1"/>
  <c r="AW525" i="1"/>
  <c r="AW518" i="1"/>
  <c r="AW519" i="1"/>
  <c r="AW520" i="1"/>
  <c r="AW521" i="1"/>
  <c r="AW494" i="1"/>
  <c r="AW495" i="1"/>
  <c r="AW496" i="1"/>
  <c r="AW497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785" i="1"/>
  <c r="AW786" i="1"/>
  <c r="AW562" i="1"/>
  <c r="AW565" i="1"/>
  <c r="AW564" i="1"/>
  <c r="AW566" i="1"/>
  <c r="AW567" i="1"/>
  <c r="AW568" i="1"/>
  <c r="AW570" i="1"/>
  <c r="AW569" i="1"/>
  <c r="AW563" i="1"/>
  <c r="AW572" i="1"/>
  <c r="AW573" i="1"/>
  <c r="AW787" i="1"/>
  <c r="AW788" i="1"/>
  <c r="AW575" i="1"/>
  <c r="AW578" i="1"/>
  <c r="AW577" i="1"/>
  <c r="AW579" i="1"/>
  <c r="AW580" i="1"/>
  <c r="AW581" i="1"/>
  <c r="AW583" i="1"/>
  <c r="AW582" i="1"/>
  <c r="AW576" i="1"/>
  <c r="AW585" i="1"/>
  <c r="AW586" i="1"/>
  <c r="AW789" i="1"/>
  <c r="AW790" i="1"/>
  <c r="AW588" i="1"/>
  <c r="AW591" i="1"/>
  <c r="AW590" i="1"/>
  <c r="AW592" i="1"/>
  <c r="AW593" i="1"/>
  <c r="AW594" i="1"/>
  <c r="AW596" i="1"/>
  <c r="AW595" i="1"/>
  <c r="AW589" i="1"/>
  <c r="AW598" i="1"/>
  <c r="AW599" i="1"/>
  <c r="AW791" i="1"/>
  <c r="AW792" i="1"/>
  <c r="AW601" i="1"/>
  <c r="AW604" i="1"/>
  <c r="AW603" i="1"/>
  <c r="AW605" i="1"/>
  <c r="AW606" i="1"/>
  <c r="AW607" i="1"/>
  <c r="AW609" i="1"/>
  <c r="AW608" i="1"/>
  <c r="AW602" i="1"/>
  <c r="AW611" i="1"/>
  <c r="AW612" i="1"/>
  <c r="AW779" i="1"/>
  <c r="AW780" i="1"/>
  <c r="AW614" i="1"/>
  <c r="AW617" i="1"/>
  <c r="AW616" i="1"/>
  <c r="AW618" i="1"/>
  <c r="AW619" i="1"/>
  <c r="AW620" i="1"/>
  <c r="AW622" i="1"/>
  <c r="AW621" i="1"/>
  <c r="AW615" i="1"/>
  <c r="AW624" i="1"/>
  <c r="AW625" i="1"/>
  <c r="AW777" i="1"/>
  <c r="AW778" i="1"/>
  <c r="AW627" i="1"/>
  <c r="AW630" i="1"/>
  <c r="AW629" i="1"/>
  <c r="AW631" i="1"/>
  <c r="AW632" i="1"/>
  <c r="AW633" i="1"/>
  <c r="AW635" i="1"/>
  <c r="AW634" i="1"/>
  <c r="AW628" i="1"/>
  <c r="AW637" i="1"/>
  <c r="AW638" i="1"/>
  <c r="AW783" i="1"/>
  <c r="AW784" i="1"/>
  <c r="AW640" i="1"/>
  <c r="AW643" i="1"/>
  <c r="AW642" i="1"/>
  <c r="AW644" i="1"/>
  <c r="AW645" i="1"/>
  <c r="AW646" i="1"/>
  <c r="AW648" i="1"/>
  <c r="AW647" i="1"/>
  <c r="AW641" i="1"/>
  <c r="AW650" i="1"/>
  <c r="AW651" i="1"/>
  <c r="AW781" i="1"/>
  <c r="AW782" i="1"/>
  <c r="AW653" i="1"/>
  <c r="AW656" i="1"/>
  <c r="AW655" i="1"/>
  <c r="AW657" i="1"/>
  <c r="AW658" i="1"/>
  <c r="AW659" i="1"/>
  <c r="AW661" i="1"/>
  <c r="AW660" i="1"/>
  <c r="AW654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683" i="1"/>
  <c r="AW684" i="1"/>
  <c r="AW685" i="1"/>
  <c r="AW686" i="1"/>
  <c r="AW687" i="1"/>
  <c r="AW688" i="1"/>
  <c r="AW689" i="1"/>
  <c r="AW690" i="1"/>
  <c r="AW707" i="1"/>
  <c r="AW708" i="1"/>
  <c r="AW709" i="1"/>
  <c r="AW710" i="1"/>
  <c r="AW711" i="1"/>
  <c r="AW712" i="1"/>
  <c r="AW713" i="1"/>
  <c r="AW714" i="1"/>
  <c r="AW699" i="1"/>
  <c r="AW700" i="1"/>
  <c r="AW701" i="1"/>
  <c r="AW702" i="1"/>
  <c r="AW703" i="1"/>
  <c r="AW704" i="1"/>
  <c r="AW705" i="1"/>
  <c r="AW706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47" i="1"/>
  <c r="AW748" i="1"/>
  <c r="AW749" i="1"/>
  <c r="AW750" i="1"/>
  <c r="AW751" i="1"/>
  <c r="AW752" i="1"/>
  <c r="AW753" i="1"/>
  <c r="AW754" i="1"/>
  <c r="AW739" i="1"/>
  <c r="AW740" i="1"/>
  <c r="AW741" i="1"/>
  <c r="AW742" i="1"/>
  <c r="AW743" i="1"/>
  <c r="AW744" i="1"/>
  <c r="AW745" i="1"/>
  <c r="AW746" i="1"/>
  <c r="AW691" i="1"/>
  <c r="AW692" i="1"/>
  <c r="AW693" i="1"/>
  <c r="AW694" i="1"/>
  <c r="AW695" i="1"/>
  <c r="AW696" i="1"/>
  <c r="AW697" i="1"/>
  <c r="AW69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5" i="1"/>
  <c r="AM5" i="1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62" i="3"/>
  <c r="F63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75" i="3"/>
  <c r="S2" i="1" s="1"/>
  <c r="F76" i="3"/>
  <c r="S26" i="1" s="1"/>
  <c r="C26" i="1" s="1"/>
  <c r="F77" i="3"/>
  <c r="F78" i="3"/>
  <c r="F79" i="3"/>
  <c r="F81" i="3"/>
  <c r="S10" i="1" s="1"/>
  <c r="C10" i="1" s="1"/>
  <c r="F82" i="3"/>
  <c r="F83" i="3"/>
  <c r="F84" i="3"/>
  <c r="F85" i="3"/>
  <c r="F95" i="3"/>
  <c r="F96" i="3"/>
  <c r="F97" i="3"/>
  <c r="F98" i="3"/>
  <c r="F99" i="3"/>
  <c r="F100" i="3"/>
  <c r="F101" i="3"/>
  <c r="S233" i="1" s="1"/>
  <c r="C233" i="1" s="1"/>
  <c r="F102" i="3"/>
  <c r="T5" i="1"/>
  <c r="X5" i="1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G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2" i="6"/>
  <c r="W5" i="1"/>
  <c r="E110" i="3"/>
  <c r="F110" i="3" s="1"/>
  <c r="E104" i="3"/>
  <c r="E105" i="3"/>
  <c r="E106" i="3"/>
  <c r="F106" i="3" s="1"/>
  <c r="E107" i="3"/>
  <c r="F107" i="3" s="1"/>
  <c r="E108" i="3"/>
  <c r="F108" i="3" s="1"/>
  <c r="E109" i="3"/>
  <c r="F109" i="3" s="1"/>
  <c r="E103" i="3"/>
  <c r="R11" i="10" s="1"/>
  <c r="U492" i="1"/>
  <c r="U295" i="1"/>
  <c r="U291" i="1"/>
  <c r="U771" i="1"/>
  <c r="U500" i="1"/>
  <c r="U496" i="1"/>
  <c r="U775" i="1"/>
  <c r="U516" i="1"/>
  <c r="U512" i="1"/>
  <c r="U508" i="1"/>
  <c r="U524" i="1"/>
  <c r="U484" i="1"/>
  <c r="U319" i="1"/>
  <c r="U504" i="1"/>
  <c r="U323" i="1"/>
  <c r="U327" i="1"/>
  <c r="U311" i="1"/>
  <c r="U299" i="1"/>
  <c r="U303" i="1"/>
  <c r="S303" i="1" s="1"/>
  <c r="U488" i="1"/>
  <c r="U315" i="1"/>
  <c r="U520" i="1"/>
  <c r="U287" i="1"/>
  <c r="U296" i="1"/>
  <c r="U292" i="1"/>
  <c r="U772" i="1"/>
  <c r="U493" i="1"/>
  <c r="U316" i="1"/>
  <c r="U489" i="1"/>
  <c r="U304" i="1"/>
  <c r="U300" i="1"/>
  <c r="U312" i="1"/>
  <c r="U328" i="1"/>
  <c r="U324" i="1"/>
  <c r="U505" i="1"/>
  <c r="U320" i="1"/>
  <c r="U485" i="1"/>
  <c r="U525" i="1"/>
  <c r="U509" i="1"/>
  <c r="U513" i="1"/>
  <c r="U517" i="1"/>
  <c r="U776" i="1"/>
  <c r="U497" i="1"/>
  <c r="U501" i="1"/>
  <c r="U521" i="1"/>
  <c r="AA5" i="1"/>
  <c r="AB5" i="1"/>
  <c r="AD5" i="1"/>
  <c r="Z5" i="1"/>
  <c r="AC5" i="1"/>
  <c r="AE5" i="1"/>
  <c r="AF5" i="1"/>
  <c r="AG5" i="1"/>
  <c r="AH5" i="1"/>
  <c r="C458" i="1" l="1"/>
  <c r="C286" i="1"/>
  <c r="C773" i="1"/>
  <c r="C778" i="1"/>
  <c r="C804" i="1"/>
  <c r="C820" i="1"/>
  <c r="C836" i="1"/>
  <c r="C852" i="1"/>
  <c r="B661" i="1"/>
  <c r="B778" i="1"/>
  <c r="B804" i="1"/>
  <c r="B820" i="1"/>
  <c r="B836" i="1"/>
  <c r="B852" i="1"/>
  <c r="S3" i="1"/>
  <c r="C3" i="1" s="1"/>
  <c r="B3" i="1"/>
  <c r="C2" i="1"/>
  <c r="B2" i="1"/>
  <c r="B124" i="1"/>
  <c r="B252" i="1"/>
  <c r="C283" i="1"/>
  <c r="B563" i="1"/>
  <c r="B619" i="1"/>
  <c r="C370" i="1"/>
  <c r="C378" i="1"/>
  <c r="C386" i="1"/>
  <c r="C330" i="1"/>
  <c r="C338" i="1"/>
  <c r="C346" i="1"/>
  <c r="C354" i="1"/>
  <c r="C362" i="1"/>
  <c r="C530" i="1"/>
  <c r="C538" i="1"/>
  <c r="C546" i="1"/>
  <c r="C554" i="1"/>
  <c r="C764" i="1"/>
  <c r="C770" i="1"/>
  <c r="B754" i="1"/>
  <c r="B764" i="1"/>
  <c r="B770" i="1"/>
  <c r="C432" i="1"/>
  <c r="C403" i="1"/>
  <c r="C600" i="1"/>
  <c r="C571" i="1"/>
  <c r="B393" i="1"/>
  <c r="B469" i="1"/>
  <c r="B773" i="1"/>
  <c r="B637" i="1"/>
  <c r="B677" i="1"/>
  <c r="B693" i="1"/>
  <c r="B709" i="1"/>
  <c r="B725" i="1"/>
  <c r="B741" i="1"/>
  <c r="B373" i="1"/>
  <c r="B587" i="1"/>
  <c r="B654" i="1"/>
  <c r="B333" i="1"/>
  <c r="B341" i="1"/>
  <c r="B349" i="1"/>
  <c r="B357" i="1"/>
  <c r="B365" i="1"/>
  <c r="B446" i="1"/>
  <c r="B533" i="1"/>
  <c r="B541" i="1"/>
  <c r="B549" i="1"/>
  <c r="B557" i="1"/>
  <c r="B765" i="1"/>
  <c r="B761" i="1"/>
  <c r="B614" i="1"/>
  <c r="B630" i="1"/>
  <c r="B325" i="1"/>
  <c r="B590" i="1"/>
  <c r="B646" i="1"/>
  <c r="B669" i="1"/>
  <c r="B685" i="1"/>
  <c r="B701" i="1"/>
  <c r="B717" i="1"/>
  <c r="B733" i="1"/>
  <c r="B749" i="1"/>
  <c r="B438" i="1"/>
  <c r="B46" i="1"/>
  <c r="B110" i="1"/>
  <c r="B126" i="1"/>
  <c r="B158" i="1"/>
  <c r="B174" i="1"/>
  <c r="B190" i="1"/>
  <c r="B206" i="1"/>
  <c r="B222" i="1"/>
  <c r="B238" i="1"/>
  <c r="B254" i="1"/>
  <c r="B270" i="1"/>
  <c r="B301" i="1"/>
  <c r="B606" i="1"/>
  <c r="B566" i="1"/>
  <c r="B622" i="1"/>
  <c r="C758" i="1"/>
  <c r="C481" i="1"/>
  <c r="B471" i="1"/>
  <c r="B572" i="1"/>
  <c r="B629" i="1"/>
  <c r="B769" i="1"/>
  <c r="C406" i="1"/>
  <c r="C288" i="1"/>
  <c r="C368" i="1"/>
  <c r="C384" i="1"/>
  <c r="C336" i="1"/>
  <c r="C352" i="1"/>
  <c r="C528" i="1"/>
  <c r="C544" i="1"/>
  <c r="B309" i="1"/>
  <c r="B317" i="1"/>
  <c r="B405" i="1"/>
  <c r="B462" i="1"/>
  <c r="B658" i="1"/>
  <c r="B422" i="1"/>
  <c r="B478" i="1"/>
  <c r="B562" i="1"/>
  <c r="B618" i="1"/>
  <c r="B594" i="1"/>
  <c r="B673" i="1"/>
  <c r="B689" i="1"/>
  <c r="B705" i="1"/>
  <c r="B721" i="1"/>
  <c r="C664" i="1"/>
  <c r="C782" i="1"/>
  <c r="C808" i="1"/>
  <c r="C824" i="1"/>
  <c r="C840" i="1"/>
  <c r="C574" i="1"/>
  <c r="B574" i="1"/>
  <c r="B680" i="1"/>
  <c r="B744" i="1"/>
  <c r="B601" i="1"/>
  <c r="C376" i="1"/>
  <c r="B450" i="1"/>
  <c r="C344" i="1"/>
  <c r="C360" i="1"/>
  <c r="C536" i="1"/>
  <c r="C552" i="1"/>
  <c r="C768" i="1"/>
  <c r="B466" i="1"/>
  <c r="B768" i="1"/>
  <c r="C649" i="1"/>
  <c r="B441" i="1"/>
  <c r="B370" i="1"/>
  <c r="B378" i="1"/>
  <c r="B386" i="1"/>
  <c r="B413" i="1"/>
  <c r="B427" i="1"/>
  <c r="C471" i="1"/>
  <c r="B285" i="1"/>
  <c r="B306" i="1"/>
  <c r="B330" i="1"/>
  <c r="B338" i="1"/>
  <c r="B346" i="1"/>
  <c r="B354" i="1"/>
  <c r="B362" i="1"/>
  <c r="B530" i="1"/>
  <c r="B538" i="1"/>
  <c r="B546" i="1"/>
  <c r="B554" i="1"/>
  <c r="B581" i="1"/>
  <c r="B595" i="1"/>
  <c r="B674" i="1"/>
  <c r="B690" i="1"/>
  <c r="B706" i="1"/>
  <c r="B722" i="1"/>
  <c r="B738" i="1"/>
  <c r="B458" i="1"/>
  <c r="B482" i="1"/>
  <c r="B514" i="1"/>
  <c r="B18" i="1"/>
  <c r="B34" i="1"/>
  <c r="B51" i="1"/>
  <c r="B67" i="1"/>
  <c r="B83" i="1"/>
  <c r="B99" i="1"/>
  <c r="B131" i="1"/>
  <c r="B147" i="1"/>
  <c r="B163" i="1"/>
  <c r="B179" i="1"/>
  <c r="B195" i="1"/>
  <c r="B211" i="1"/>
  <c r="B227" i="1"/>
  <c r="B243" i="1"/>
  <c r="B259" i="1"/>
  <c r="B275" i="1"/>
  <c r="B308" i="1"/>
  <c r="B429" i="1"/>
  <c r="B626" i="1"/>
  <c r="B650" i="1"/>
  <c r="B676" i="1"/>
  <c r="B692" i="1"/>
  <c r="B708" i="1"/>
  <c r="B724" i="1"/>
  <c r="B740" i="1"/>
  <c r="B372" i="1"/>
  <c r="B380" i="1"/>
  <c r="B388" i="1"/>
  <c r="B432" i="1"/>
  <c r="B597" i="1"/>
  <c r="B36" i="1"/>
  <c r="B101" i="1"/>
  <c r="B133" i="1"/>
  <c r="B149" i="1"/>
  <c r="B181" i="1"/>
  <c r="B197" i="1"/>
  <c r="B213" i="1"/>
  <c r="B229" i="1"/>
  <c r="B245" i="1"/>
  <c r="B261" i="1"/>
  <c r="B277" i="1"/>
  <c r="B332" i="1"/>
  <c r="B340" i="1"/>
  <c r="B348" i="1"/>
  <c r="B356" i="1"/>
  <c r="B364" i="1"/>
  <c r="B403" i="1"/>
  <c r="B532" i="1"/>
  <c r="B540" i="1"/>
  <c r="B548" i="1"/>
  <c r="B556" i="1"/>
  <c r="B600" i="1"/>
  <c r="B653" i="1"/>
  <c r="B756" i="1"/>
  <c r="B760" i="1"/>
  <c r="B444" i="1"/>
  <c r="B459" i="1"/>
  <c r="B490" i="1"/>
  <c r="B522" i="1"/>
  <c r="B571" i="1"/>
  <c r="B314" i="1"/>
  <c r="B612" i="1"/>
  <c r="B627" i="1"/>
  <c r="B404" i="1"/>
  <c r="B418" i="1"/>
  <c r="B461" i="1"/>
  <c r="B475" i="1"/>
  <c r="B421" i="1"/>
  <c r="B435" i="1"/>
  <c r="B477" i="1"/>
  <c r="B498" i="1"/>
  <c r="B10" i="1"/>
  <c r="B26" i="1"/>
  <c r="B43" i="1"/>
  <c r="B59" i="1"/>
  <c r="B75" i="1"/>
  <c r="B91" i="1"/>
  <c r="B107" i="1"/>
  <c r="B123" i="1"/>
  <c r="B139" i="1"/>
  <c r="B155" i="1"/>
  <c r="B171" i="1"/>
  <c r="B187" i="1"/>
  <c r="B203" i="1"/>
  <c r="B219" i="1"/>
  <c r="B235" i="1"/>
  <c r="B251" i="1"/>
  <c r="B267" i="1"/>
  <c r="B322" i="1"/>
  <c r="B589" i="1"/>
  <c r="B603" i="1"/>
  <c r="B645" i="1"/>
  <c r="B659" i="1"/>
  <c r="B668" i="1"/>
  <c r="B684" i="1"/>
  <c r="B700" i="1"/>
  <c r="B716" i="1"/>
  <c r="B732" i="1"/>
  <c r="B748" i="1"/>
  <c r="B395" i="1"/>
  <c r="B437" i="1"/>
  <c r="B451" i="1"/>
  <c r="B283" i="1"/>
  <c r="B298" i="1"/>
  <c r="B397" i="1"/>
  <c r="B411" i="1"/>
  <c r="B453" i="1"/>
  <c r="B467" i="1"/>
  <c r="B506" i="1"/>
  <c r="B565" i="1"/>
  <c r="B579" i="1"/>
  <c r="B621" i="1"/>
  <c r="B635" i="1"/>
  <c r="B286" i="1"/>
  <c r="C419" i="1"/>
  <c r="C373" i="1"/>
  <c r="C381" i="1"/>
  <c r="C389" i="1"/>
  <c r="B419" i="1"/>
  <c r="C587" i="1"/>
  <c r="B21" i="1"/>
  <c r="B54" i="1"/>
  <c r="B70" i="1"/>
  <c r="B102" i="1"/>
  <c r="B118" i="1"/>
  <c r="B150" i="1"/>
  <c r="B166" i="1"/>
  <c r="B182" i="1"/>
  <c r="B198" i="1"/>
  <c r="B214" i="1"/>
  <c r="B230" i="1"/>
  <c r="B246" i="1"/>
  <c r="B262" i="1"/>
  <c r="B278" i="1"/>
  <c r="C333" i="1"/>
  <c r="C341" i="1"/>
  <c r="C349" i="1"/>
  <c r="C357" i="1"/>
  <c r="C365" i="1"/>
  <c r="B381" i="1"/>
  <c r="B389" i="1"/>
  <c r="C533" i="1"/>
  <c r="C541" i="1"/>
  <c r="C549" i="1"/>
  <c r="C557" i="1"/>
  <c r="C765" i="1"/>
  <c r="C761" i="1"/>
  <c r="B293" i="1"/>
  <c r="B573" i="1"/>
  <c r="B433" i="1"/>
  <c r="B392" i="1"/>
  <c r="B449" i="1"/>
  <c r="B576" i="1"/>
  <c r="B336" i="1"/>
  <c r="B344" i="1"/>
  <c r="B352" i="1"/>
  <c r="B360" i="1"/>
  <c r="B480" i="1"/>
  <c r="B481" i="1"/>
  <c r="C285" i="1"/>
  <c r="C40" i="1"/>
  <c r="C526" i="1"/>
  <c r="C534" i="1"/>
  <c r="C542" i="1"/>
  <c r="C550" i="1"/>
  <c r="C558" i="1"/>
  <c r="C774" i="1"/>
  <c r="C839" i="1"/>
  <c r="B321" i="1"/>
  <c r="B410" i="1"/>
  <c r="C652" i="1"/>
  <c r="C790" i="1"/>
  <c r="C784" i="1"/>
  <c r="C798" i="1"/>
  <c r="C806" i="1"/>
  <c r="C814" i="1"/>
  <c r="C822" i="1"/>
  <c r="C830" i="1"/>
  <c r="C838" i="1"/>
  <c r="C846" i="1"/>
  <c r="C372" i="1"/>
  <c r="C380" i="1"/>
  <c r="C388" i="1"/>
  <c r="C416" i="1"/>
  <c r="C597" i="1"/>
  <c r="C613" i="1"/>
  <c r="C332" i="1"/>
  <c r="C340" i="1"/>
  <c r="C348" i="1"/>
  <c r="C356" i="1"/>
  <c r="C364" i="1"/>
  <c r="C532" i="1"/>
  <c r="C540" i="1"/>
  <c r="C548" i="1"/>
  <c r="C556" i="1"/>
  <c r="C756" i="1"/>
  <c r="C760" i="1"/>
  <c r="C383" i="1"/>
  <c r="C335" i="1"/>
  <c r="C351" i="1"/>
  <c r="C527" i="1"/>
  <c r="C543" i="1"/>
  <c r="C757" i="1"/>
  <c r="C369" i="1"/>
  <c r="C385" i="1"/>
  <c r="C529" i="1"/>
  <c r="C545" i="1"/>
  <c r="C769" i="1"/>
  <c r="C623" i="1"/>
  <c r="B473" i="1"/>
  <c r="S510" i="1"/>
  <c r="C510" i="1" s="1"/>
  <c r="C766" i="1"/>
  <c r="C762" i="1"/>
  <c r="C442" i="1"/>
  <c r="B785" i="1"/>
  <c r="B809" i="1"/>
  <c r="B825" i="1"/>
  <c r="B369" i="1"/>
  <c r="B385" i="1"/>
  <c r="B337" i="1"/>
  <c r="B353" i="1"/>
  <c r="B578" i="1"/>
  <c r="B305" i="1"/>
  <c r="B529" i="1"/>
  <c r="B545" i="1"/>
  <c r="B33" i="1"/>
  <c r="B178" i="1"/>
  <c r="B194" i="1"/>
  <c r="B210" i="1"/>
  <c r="B226" i="1"/>
  <c r="B242" i="1"/>
  <c r="B258" i="1"/>
  <c r="B274" i="1"/>
  <c r="B737" i="1"/>
  <c r="B753" i="1"/>
  <c r="B402" i="1"/>
  <c r="C610" i="1"/>
  <c r="B610" i="1"/>
  <c r="B417" i="1"/>
  <c r="B625" i="1"/>
  <c r="B289" i="1"/>
  <c r="B434" i="1"/>
  <c r="B642" i="1"/>
  <c r="B779" i="1"/>
  <c r="B801" i="1"/>
  <c r="B817" i="1"/>
  <c r="B833" i="1"/>
  <c r="B849" i="1"/>
  <c r="B42" i="1"/>
  <c r="B58" i="1"/>
  <c r="B90" i="1"/>
  <c r="B122" i="1"/>
  <c r="B138" i="1"/>
  <c r="B170" i="1"/>
  <c r="B186" i="1"/>
  <c r="B202" i="1"/>
  <c r="B218" i="1"/>
  <c r="B234" i="1"/>
  <c r="B250" i="1"/>
  <c r="B266" i="1"/>
  <c r="C282" i="1"/>
  <c r="B367" i="1"/>
  <c r="B383" i="1"/>
  <c r="B697" i="1"/>
  <c r="B713" i="1"/>
  <c r="C729" i="1"/>
  <c r="B793" i="1"/>
  <c r="B841" i="1"/>
  <c r="B6" i="1"/>
  <c r="B22" i="1"/>
  <c r="B38" i="1"/>
  <c r="B55" i="1"/>
  <c r="B71" i="1"/>
  <c r="B87" i="1"/>
  <c r="B103" i="1"/>
  <c r="B119" i="1"/>
  <c r="B135" i="1"/>
  <c r="B151" i="1"/>
  <c r="B167" i="1"/>
  <c r="B183" i="1"/>
  <c r="B199" i="1"/>
  <c r="B215" i="1"/>
  <c r="B231" i="1"/>
  <c r="B247" i="1"/>
  <c r="B279" i="1"/>
  <c r="B294" i="1"/>
  <c r="B310" i="1"/>
  <c r="B326" i="1"/>
  <c r="B342" i="1"/>
  <c r="B358" i="1"/>
  <c r="B374" i="1"/>
  <c r="B390" i="1"/>
  <c r="B407" i="1"/>
  <c r="B423" i="1"/>
  <c r="B439" i="1"/>
  <c r="B455" i="1"/>
  <c r="B470" i="1"/>
  <c r="B486" i="1"/>
  <c r="B502" i="1"/>
  <c r="B518" i="1"/>
  <c r="B534" i="1"/>
  <c r="B550" i="1"/>
  <c r="B567" i="1"/>
  <c r="B583" i="1"/>
  <c r="B598" i="1"/>
  <c r="B615" i="1"/>
  <c r="B631" i="1"/>
  <c r="B647" i="1"/>
  <c r="B652" i="1"/>
  <c r="B678" i="1"/>
  <c r="B694" i="1"/>
  <c r="B710" i="1"/>
  <c r="B726" i="1"/>
  <c r="B742" i="1"/>
  <c r="B766" i="1"/>
  <c r="B774" i="1"/>
  <c r="B784" i="1"/>
  <c r="B806" i="1"/>
  <c r="B822" i="1"/>
  <c r="B282" i="1"/>
  <c r="B335" i="1"/>
  <c r="B351" i="1"/>
  <c r="B394" i="1"/>
  <c r="B464" i="1"/>
  <c r="B559" i="1"/>
  <c r="B602" i="1"/>
  <c r="B729" i="1"/>
  <c r="B745" i="1"/>
  <c r="B14" i="1"/>
  <c r="B30" i="1"/>
  <c r="B47" i="1"/>
  <c r="B63" i="1"/>
  <c r="B79" i="1"/>
  <c r="B95" i="1"/>
  <c r="B111" i="1"/>
  <c r="B127" i="1"/>
  <c r="B143" i="1"/>
  <c r="B159" i="1"/>
  <c r="B175" i="1"/>
  <c r="B191" i="1"/>
  <c r="B207" i="1"/>
  <c r="B239" i="1"/>
  <c r="B255" i="1"/>
  <c r="B271" i="1"/>
  <c r="B40" i="1"/>
  <c r="B302" i="1"/>
  <c r="B318" i="1"/>
  <c r="B399" i="1"/>
  <c r="B415" i="1"/>
  <c r="B430" i="1"/>
  <c r="B447" i="1"/>
  <c r="B463" i="1"/>
  <c r="B479" i="1"/>
  <c r="B526" i="1"/>
  <c r="B542" i="1"/>
  <c r="B558" i="1"/>
  <c r="B575" i="1"/>
  <c r="B591" i="1"/>
  <c r="B607" i="1"/>
  <c r="B623" i="1"/>
  <c r="B638" i="1"/>
  <c r="B655" i="1"/>
  <c r="B670" i="1"/>
  <c r="B702" i="1"/>
  <c r="B718" i="1"/>
  <c r="B734" i="1"/>
  <c r="B750" i="1"/>
  <c r="B762" i="1"/>
  <c r="B790" i="1"/>
  <c r="B798" i="1"/>
  <c r="B814" i="1"/>
  <c r="B830" i="1"/>
  <c r="B838" i="1"/>
  <c r="B846" i="1"/>
  <c r="B472" i="1"/>
  <c r="C767" i="1"/>
  <c r="C781" i="1"/>
  <c r="B839" i="1"/>
  <c r="B297" i="1"/>
  <c r="B368" i="1"/>
  <c r="B376" i="1"/>
  <c r="B384" i="1"/>
  <c r="B409" i="1"/>
  <c r="B465" i="1"/>
  <c r="B527" i="1"/>
  <c r="B543" i="1"/>
  <c r="B560" i="1"/>
  <c r="B617" i="1"/>
  <c r="C329" i="1"/>
  <c r="B377" i="1"/>
  <c r="B425" i="1"/>
  <c r="B528" i="1"/>
  <c r="B536" i="1"/>
  <c r="B544" i="1"/>
  <c r="B552" i="1"/>
  <c r="B577" i="1"/>
  <c r="B633" i="1"/>
  <c r="S686" i="1"/>
  <c r="C686" i="1" s="1"/>
  <c r="B757" i="1"/>
  <c r="B329" i="1"/>
  <c r="B345" i="1"/>
  <c r="B361" i="1"/>
  <c r="B426" i="1"/>
  <c r="C537" i="1"/>
  <c r="C553" i="1"/>
  <c r="B592" i="1"/>
  <c r="B634" i="1"/>
  <c r="B671" i="1"/>
  <c r="B15" i="1"/>
  <c r="B31" i="1"/>
  <c r="B48" i="1"/>
  <c r="B64" i="1"/>
  <c r="B80" i="1"/>
  <c r="B96" i="1"/>
  <c r="B112" i="1"/>
  <c r="B128" i="1"/>
  <c r="B144" i="1"/>
  <c r="B160" i="1"/>
  <c r="B176" i="1"/>
  <c r="B192" i="1"/>
  <c r="B208" i="1"/>
  <c r="B224" i="1"/>
  <c r="B240" i="1"/>
  <c r="B256" i="1"/>
  <c r="B272" i="1"/>
  <c r="B537" i="1"/>
  <c r="B553" i="1"/>
  <c r="B687" i="1"/>
  <c r="B703" i="1"/>
  <c r="B719" i="1"/>
  <c r="B16" i="1"/>
  <c r="B32" i="1"/>
  <c r="B49" i="1"/>
  <c r="B65" i="1"/>
  <c r="B81" i="1"/>
  <c r="B97" i="1"/>
  <c r="B113" i="1"/>
  <c r="B129" i="1"/>
  <c r="B145" i="1"/>
  <c r="B161" i="1"/>
  <c r="B177" i="1"/>
  <c r="B193" i="1"/>
  <c r="B209" i="1"/>
  <c r="B225" i="1"/>
  <c r="B241" i="1"/>
  <c r="B257" i="1"/>
  <c r="B273" i="1"/>
  <c r="B400" i="1"/>
  <c r="B608" i="1"/>
  <c r="B649" i="1"/>
  <c r="B688" i="1"/>
  <c r="B704" i="1"/>
  <c r="B720" i="1"/>
  <c r="B735" i="1"/>
  <c r="B751" i="1"/>
  <c r="C763" i="1"/>
  <c r="B401" i="1"/>
  <c r="B442" i="1"/>
  <c r="B511" i="1"/>
  <c r="B609" i="1"/>
  <c r="C639" i="1"/>
  <c r="B736" i="1"/>
  <c r="B752" i="1"/>
  <c r="B763" i="1"/>
  <c r="B639" i="1"/>
  <c r="B416" i="1"/>
  <c r="B456" i="1"/>
  <c r="B569" i="1"/>
  <c r="B457" i="1"/>
  <c r="B570" i="1"/>
  <c r="B613" i="1"/>
  <c r="B313" i="1"/>
  <c r="B406" i="1"/>
  <c r="B624" i="1"/>
  <c r="B664" i="1"/>
  <c r="B791" i="1"/>
  <c r="B799" i="1"/>
  <c r="B815" i="1"/>
  <c r="B831" i="1"/>
  <c r="B847" i="1"/>
  <c r="B288" i="1"/>
  <c r="B431" i="1"/>
  <c r="B474" i="1"/>
  <c r="B640" i="1"/>
  <c r="C665" i="1"/>
  <c r="B665" i="1"/>
  <c r="B792" i="1"/>
  <c r="B782" i="1"/>
  <c r="B808" i="1"/>
  <c r="B816" i="1"/>
  <c r="B824" i="1"/>
  <c r="B832" i="1"/>
  <c r="B840" i="1"/>
  <c r="B848" i="1"/>
  <c r="B8" i="1"/>
  <c r="B24" i="1"/>
  <c r="B41" i="1"/>
  <c r="B57" i="1"/>
  <c r="B73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448" i="1"/>
  <c r="B495" i="1"/>
  <c r="B585" i="1"/>
  <c r="B656" i="1"/>
  <c r="B681" i="1"/>
  <c r="B696" i="1"/>
  <c r="B712" i="1"/>
  <c r="B728" i="1"/>
  <c r="C785" i="1"/>
  <c r="C793" i="1"/>
  <c r="C825" i="1"/>
  <c r="C841" i="1"/>
  <c r="S187" i="1"/>
  <c r="C187" i="1" s="1"/>
  <c r="S195" i="1"/>
  <c r="C195" i="1" s="1"/>
  <c r="S251" i="1"/>
  <c r="C251" i="1" s="1"/>
  <c r="S203" i="1"/>
  <c r="C203" i="1" s="1"/>
  <c r="S211" i="1"/>
  <c r="C211" i="1" s="1"/>
  <c r="S259" i="1"/>
  <c r="C259" i="1" s="1"/>
  <c r="S219" i="1"/>
  <c r="C219" i="1" s="1"/>
  <c r="S227" i="1"/>
  <c r="C227" i="1" s="1"/>
  <c r="S267" i="1"/>
  <c r="C267" i="1" s="1"/>
  <c r="S235" i="1"/>
  <c r="C235" i="1" s="1"/>
  <c r="S243" i="1"/>
  <c r="C243" i="1" s="1"/>
  <c r="S51" i="1"/>
  <c r="C51" i="1" s="1"/>
  <c r="S179" i="1"/>
  <c r="C179" i="1" s="1"/>
  <c r="T303" i="1"/>
  <c r="B303" i="1" s="1"/>
  <c r="S82" i="1"/>
  <c r="C82" i="1" s="1"/>
  <c r="S65" i="1"/>
  <c r="C65" i="1" s="1"/>
  <c r="S24" i="1"/>
  <c r="C24" i="1" s="1"/>
  <c r="S55" i="1"/>
  <c r="C55" i="1" s="1"/>
  <c r="S14" i="1"/>
  <c r="C14" i="1" s="1"/>
  <c r="S45" i="1"/>
  <c r="C45" i="1" s="1"/>
  <c r="S326" i="1"/>
  <c r="C326" i="1" s="1"/>
  <c r="S123" i="1"/>
  <c r="C123" i="1" s="1"/>
  <c r="S74" i="1"/>
  <c r="C74" i="1" s="1"/>
  <c r="S33" i="1"/>
  <c r="C33" i="1" s="1"/>
  <c r="S322" i="1"/>
  <c r="C322" i="1" s="1"/>
  <c r="S81" i="1"/>
  <c r="C81" i="1" s="1"/>
  <c r="S321" i="1"/>
  <c r="C321" i="1" s="1"/>
  <c r="S64" i="1"/>
  <c r="C64" i="1" s="1"/>
  <c r="S23" i="1"/>
  <c r="C23" i="1" s="1"/>
  <c r="S54" i="1"/>
  <c r="C54" i="1" s="1"/>
  <c r="S13" i="1"/>
  <c r="C13" i="1" s="1"/>
  <c r="S44" i="1"/>
  <c r="C44" i="1" s="1"/>
  <c r="S178" i="1"/>
  <c r="S170" i="1"/>
  <c r="S162" i="1"/>
  <c r="C162" i="1" s="1"/>
  <c r="S154" i="1"/>
  <c r="C154" i="1" s="1"/>
  <c r="S186" i="1"/>
  <c r="C186" i="1" s="1"/>
  <c r="S194" i="1"/>
  <c r="C194" i="1" s="1"/>
  <c r="S202" i="1"/>
  <c r="C202" i="1" s="1"/>
  <c r="S210" i="1"/>
  <c r="C210" i="1" s="1"/>
  <c r="S67" i="1"/>
  <c r="C67" i="1" s="1"/>
  <c r="S73" i="1"/>
  <c r="C73" i="1" s="1"/>
  <c r="S32" i="1"/>
  <c r="C32" i="1" s="1"/>
  <c r="S80" i="1"/>
  <c r="C80" i="1" s="1"/>
  <c r="S63" i="1"/>
  <c r="C63" i="1" s="1"/>
  <c r="S22" i="1"/>
  <c r="S318" i="1"/>
  <c r="C318" i="1" s="1"/>
  <c r="S317" i="1"/>
  <c r="C317" i="1" s="1"/>
  <c r="S53" i="1"/>
  <c r="C53" i="1" s="1"/>
  <c r="S12" i="1"/>
  <c r="C12" i="1" s="1"/>
  <c r="S177" i="1"/>
  <c r="C177" i="1" s="1"/>
  <c r="S169" i="1"/>
  <c r="C169" i="1" s="1"/>
  <c r="S161" i="1"/>
  <c r="C161" i="1" s="1"/>
  <c r="S153" i="1"/>
  <c r="C153" i="1" s="1"/>
  <c r="S185" i="1"/>
  <c r="C185" i="1" s="1"/>
  <c r="S193" i="1"/>
  <c r="C193" i="1" s="1"/>
  <c r="S201" i="1"/>
  <c r="C201" i="1" s="1"/>
  <c r="S209" i="1"/>
  <c r="C209" i="1" s="1"/>
  <c r="S139" i="1"/>
  <c r="C139" i="1" s="1"/>
  <c r="S313" i="1"/>
  <c r="C313" i="1" s="1"/>
  <c r="S42" i="1"/>
  <c r="C42" i="1" s="1"/>
  <c r="S72" i="1"/>
  <c r="S31" i="1"/>
  <c r="S62" i="1"/>
  <c r="C62" i="1" s="1"/>
  <c r="S21" i="1"/>
  <c r="C21" i="1" s="1"/>
  <c r="S52" i="1"/>
  <c r="C52" i="1" s="1"/>
  <c r="S11" i="1"/>
  <c r="C11" i="1" s="1"/>
  <c r="S208" i="1"/>
  <c r="C208" i="1" s="1"/>
  <c r="S200" i="1"/>
  <c r="C200" i="1" s="1"/>
  <c r="S192" i="1"/>
  <c r="C192" i="1" s="1"/>
  <c r="S184" i="1"/>
  <c r="C184" i="1" s="1"/>
  <c r="S176" i="1"/>
  <c r="C176" i="1" s="1"/>
  <c r="S168" i="1"/>
  <c r="C168" i="1" s="1"/>
  <c r="S160" i="1"/>
  <c r="C160" i="1" s="1"/>
  <c r="S152" i="1"/>
  <c r="C152" i="1" s="1"/>
  <c r="S83" i="1"/>
  <c r="C83" i="1" s="1"/>
  <c r="S41" i="1"/>
  <c r="C41" i="1" s="1"/>
  <c r="S310" i="1"/>
  <c r="S309" i="1"/>
  <c r="C309" i="1" s="1"/>
  <c r="S79" i="1"/>
  <c r="C79" i="1" s="1"/>
  <c r="S71" i="1"/>
  <c r="S30" i="1"/>
  <c r="C30" i="1" s="1"/>
  <c r="S61" i="1"/>
  <c r="C61" i="1" s="1"/>
  <c r="S20" i="1"/>
  <c r="C20" i="1" s="1"/>
  <c r="S183" i="1"/>
  <c r="C183" i="1" s="1"/>
  <c r="S175" i="1"/>
  <c r="C175" i="1" s="1"/>
  <c r="S167" i="1"/>
  <c r="C167" i="1" s="1"/>
  <c r="S159" i="1"/>
  <c r="C159" i="1" s="1"/>
  <c r="S151" i="1"/>
  <c r="C151" i="1" s="1"/>
  <c r="S191" i="1"/>
  <c r="C191" i="1" s="1"/>
  <c r="S199" i="1"/>
  <c r="C199" i="1" s="1"/>
  <c r="S207" i="1"/>
  <c r="C207" i="1" s="1"/>
  <c r="S155" i="1"/>
  <c r="C155" i="1" s="1"/>
  <c r="S509" i="1"/>
  <c r="C509" i="1" s="1"/>
  <c r="T509" i="1"/>
  <c r="B509" i="1" s="1"/>
  <c r="S287" i="1"/>
  <c r="T287" i="1"/>
  <c r="B287" i="1" s="1"/>
  <c r="S775" i="1"/>
  <c r="C775" i="1" s="1"/>
  <c r="T775" i="1"/>
  <c r="B775" i="1" s="1"/>
  <c r="S525" i="1"/>
  <c r="C525" i="1" s="1"/>
  <c r="T525" i="1"/>
  <c r="B525" i="1" s="1"/>
  <c r="S520" i="1"/>
  <c r="C520" i="1" s="1"/>
  <c r="T520" i="1"/>
  <c r="B520" i="1" s="1"/>
  <c r="S496" i="1"/>
  <c r="C496" i="1" s="1"/>
  <c r="T496" i="1"/>
  <c r="B496" i="1" s="1"/>
  <c r="S485" i="1"/>
  <c r="C485" i="1" s="1"/>
  <c r="T485" i="1"/>
  <c r="B485" i="1" s="1"/>
  <c r="S315" i="1"/>
  <c r="C315" i="1" s="1"/>
  <c r="T315" i="1"/>
  <c r="B315" i="1" s="1"/>
  <c r="T500" i="1"/>
  <c r="B500" i="1" s="1"/>
  <c r="S500" i="1"/>
  <c r="C500" i="1" s="1"/>
  <c r="S320" i="1"/>
  <c r="C320" i="1" s="1"/>
  <c r="T320" i="1"/>
  <c r="B320" i="1" s="1"/>
  <c r="S488" i="1"/>
  <c r="C488" i="1" s="1"/>
  <c r="T488" i="1"/>
  <c r="B488" i="1" s="1"/>
  <c r="F91" i="3"/>
  <c r="S278" i="1" s="1"/>
  <c r="C278" i="1" s="1"/>
  <c r="T771" i="1"/>
  <c r="B771" i="1" s="1"/>
  <c r="S771" i="1"/>
  <c r="C771" i="1" s="1"/>
  <c r="S505" i="1"/>
  <c r="C505" i="1" s="1"/>
  <c r="T505" i="1"/>
  <c r="B505" i="1" s="1"/>
  <c r="S291" i="1"/>
  <c r="C291" i="1" s="1"/>
  <c r="T291" i="1"/>
  <c r="B291" i="1" s="1"/>
  <c r="S324" i="1"/>
  <c r="C324" i="1" s="1"/>
  <c r="T324" i="1"/>
  <c r="B324" i="1" s="1"/>
  <c r="S299" i="1"/>
  <c r="C299" i="1" s="1"/>
  <c r="T299" i="1"/>
  <c r="S295" i="1"/>
  <c r="C295" i="1" s="1"/>
  <c r="T295" i="1"/>
  <c r="S328" i="1"/>
  <c r="C328" i="1" s="1"/>
  <c r="T328" i="1"/>
  <c r="B328" i="1" s="1"/>
  <c r="S311" i="1"/>
  <c r="C311" i="1" s="1"/>
  <c r="T311" i="1"/>
  <c r="B311" i="1" s="1"/>
  <c r="T492" i="1"/>
  <c r="B492" i="1" s="1"/>
  <c r="S492" i="1"/>
  <c r="C492" i="1" s="1"/>
  <c r="S312" i="1"/>
  <c r="C312" i="1" s="1"/>
  <c r="T312" i="1"/>
  <c r="B312" i="1" s="1"/>
  <c r="S327" i="1"/>
  <c r="C327" i="1" s="1"/>
  <c r="T327" i="1"/>
  <c r="B327" i="1" s="1"/>
  <c r="S300" i="1"/>
  <c r="C300" i="1" s="1"/>
  <c r="T300" i="1"/>
  <c r="B300" i="1" s="1"/>
  <c r="S323" i="1"/>
  <c r="C323" i="1" s="1"/>
  <c r="T323" i="1"/>
  <c r="B323" i="1" s="1"/>
  <c r="S304" i="1"/>
  <c r="C304" i="1" s="1"/>
  <c r="T304" i="1"/>
  <c r="B304" i="1" s="1"/>
  <c r="S504" i="1"/>
  <c r="C504" i="1" s="1"/>
  <c r="T504" i="1"/>
  <c r="B504" i="1" s="1"/>
  <c r="T521" i="1"/>
  <c r="B521" i="1" s="1"/>
  <c r="S521" i="1"/>
  <c r="C521" i="1" s="1"/>
  <c r="S489" i="1"/>
  <c r="C489" i="1" s="1"/>
  <c r="T489" i="1"/>
  <c r="B489" i="1" s="1"/>
  <c r="S319" i="1"/>
  <c r="C319" i="1" s="1"/>
  <c r="T319" i="1"/>
  <c r="B319" i="1" s="1"/>
  <c r="S501" i="1"/>
  <c r="C501" i="1" s="1"/>
  <c r="T501" i="1"/>
  <c r="B501" i="1" s="1"/>
  <c r="S316" i="1"/>
  <c r="C316" i="1" s="1"/>
  <c r="T316" i="1"/>
  <c r="B316" i="1" s="1"/>
  <c r="T484" i="1"/>
  <c r="B484" i="1" s="1"/>
  <c r="S484" i="1"/>
  <c r="C484" i="1" s="1"/>
  <c r="S497" i="1"/>
  <c r="C497" i="1" s="1"/>
  <c r="T497" i="1"/>
  <c r="B497" i="1" s="1"/>
  <c r="S493" i="1"/>
  <c r="C493" i="1" s="1"/>
  <c r="T493" i="1"/>
  <c r="B493" i="1" s="1"/>
  <c r="T524" i="1"/>
  <c r="B524" i="1" s="1"/>
  <c r="S524" i="1"/>
  <c r="C524" i="1" s="1"/>
  <c r="T776" i="1"/>
  <c r="B776" i="1" s="1"/>
  <c r="S776" i="1"/>
  <c r="C776" i="1" s="1"/>
  <c r="T772" i="1"/>
  <c r="B772" i="1" s="1"/>
  <c r="S772" i="1"/>
  <c r="C772" i="1" s="1"/>
  <c r="T508" i="1"/>
  <c r="B508" i="1" s="1"/>
  <c r="S508" i="1"/>
  <c r="C508" i="1" s="1"/>
  <c r="S517" i="1"/>
  <c r="C517" i="1" s="1"/>
  <c r="T517" i="1"/>
  <c r="B517" i="1" s="1"/>
  <c r="S292" i="1"/>
  <c r="C292" i="1" s="1"/>
  <c r="T292" i="1"/>
  <c r="B292" i="1" s="1"/>
  <c r="S512" i="1"/>
  <c r="C512" i="1" s="1"/>
  <c r="T512" i="1"/>
  <c r="B512" i="1" s="1"/>
  <c r="T513" i="1"/>
  <c r="B513" i="1" s="1"/>
  <c r="S513" i="1"/>
  <c r="C513" i="1" s="1"/>
  <c r="S296" i="1"/>
  <c r="C296" i="1" s="1"/>
  <c r="T296" i="1"/>
  <c r="B296" i="1" s="1"/>
  <c r="T516" i="1"/>
  <c r="B516" i="1" s="1"/>
  <c r="S516" i="1"/>
  <c r="C516" i="1" s="1"/>
  <c r="S308" i="1"/>
  <c r="C308" i="1" s="1"/>
  <c r="S307" i="1"/>
  <c r="C307" i="1" s="1"/>
  <c r="S50" i="1"/>
  <c r="C50" i="1" s="1"/>
  <c r="S9" i="1"/>
  <c r="C9" i="1" s="1"/>
  <c r="S39" i="1"/>
  <c r="C39" i="1" s="1"/>
  <c r="S78" i="1"/>
  <c r="C78" i="1" s="1"/>
  <c r="S70" i="1"/>
  <c r="C70" i="1" s="1"/>
  <c r="S29" i="1"/>
  <c r="C29" i="1" s="1"/>
  <c r="S306" i="1"/>
  <c r="C306" i="1" s="1"/>
  <c r="S305" i="1"/>
  <c r="C305" i="1" s="1"/>
  <c r="S60" i="1"/>
  <c r="S19" i="1"/>
  <c r="C19" i="1" s="1"/>
  <c r="S182" i="1"/>
  <c r="C182" i="1" s="1"/>
  <c r="S174" i="1"/>
  <c r="C174" i="1" s="1"/>
  <c r="S166" i="1"/>
  <c r="C166" i="1" s="1"/>
  <c r="S158" i="1"/>
  <c r="C158" i="1" s="1"/>
  <c r="S150" i="1"/>
  <c r="C150" i="1" s="1"/>
  <c r="S190" i="1"/>
  <c r="C190" i="1" s="1"/>
  <c r="S198" i="1"/>
  <c r="C198" i="1" s="1"/>
  <c r="S206" i="1"/>
  <c r="C206" i="1" s="1"/>
  <c r="S99" i="1"/>
  <c r="C99" i="1" s="1"/>
  <c r="S302" i="1"/>
  <c r="C302" i="1" s="1"/>
  <c r="S301" i="1"/>
  <c r="C301" i="1" s="1"/>
  <c r="S49" i="1"/>
  <c r="C49" i="1" s="1"/>
  <c r="S8" i="1"/>
  <c r="C8" i="1" s="1"/>
  <c r="S38" i="1"/>
  <c r="C38" i="1" s="1"/>
  <c r="S77" i="1"/>
  <c r="C77" i="1" s="1"/>
  <c r="S69" i="1"/>
  <c r="C69" i="1" s="1"/>
  <c r="S28" i="1"/>
  <c r="C28" i="1" s="1"/>
  <c r="S205" i="1"/>
  <c r="C205" i="1" s="1"/>
  <c r="S181" i="1"/>
  <c r="C181" i="1" s="1"/>
  <c r="S173" i="1"/>
  <c r="C173" i="1" s="1"/>
  <c r="S165" i="1"/>
  <c r="C165" i="1" s="1"/>
  <c r="S157" i="1"/>
  <c r="C157" i="1" s="1"/>
  <c r="S149" i="1"/>
  <c r="C149" i="1" s="1"/>
  <c r="S189" i="1"/>
  <c r="C189" i="1" s="1"/>
  <c r="S197" i="1"/>
  <c r="C197" i="1" s="1"/>
  <c r="S695" i="1"/>
  <c r="C695" i="1" s="1"/>
  <c r="S694" i="1"/>
  <c r="C694" i="1" s="1"/>
  <c r="S654" i="1"/>
  <c r="C654" i="1" s="1"/>
  <c r="S693" i="1"/>
  <c r="C693" i="1" s="1"/>
  <c r="S589" i="1"/>
  <c r="C589" i="1" s="1"/>
  <c r="S421" i="1"/>
  <c r="C421" i="1" s="1"/>
  <c r="S692" i="1"/>
  <c r="C692" i="1" s="1"/>
  <c r="S628" i="1"/>
  <c r="C628" i="1" s="1"/>
  <c r="S460" i="1"/>
  <c r="C460" i="1" s="1"/>
  <c r="S691" i="1"/>
  <c r="C691" i="1" s="1"/>
  <c r="S563" i="1"/>
  <c r="C563" i="1" s="1"/>
  <c r="S395" i="1"/>
  <c r="C395" i="1" s="1"/>
  <c r="S602" i="1"/>
  <c r="C602" i="1" s="1"/>
  <c r="S434" i="1"/>
  <c r="C434" i="1" s="1"/>
  <c r="S698" i="1"/>
  <c r="C698" i="1" s="1"/>
  <c r="S641" i="1"/>
  <c r="C641" i="1" s="1"/>
  <c r="S473" i="1"/>
  <c r="C473" i="1" s="1"/>
  <c r="S697" i="1"/>
  <c r="C697" i="1" s="1"/>
  <c r="S576" i="1"/>
  <c r="C576" i="1" s="1"/>
  <c r="S495" i="1"/>
  <c r="C495" i="1" s="1"/>
  <c r="S408" i="1"/>
  <c r="C408" i="1" s="1"/>
  <c r="S696" i="1"/>
  <c r="C696" i="1" s="1"/>
  <c r="S447" i="1"/>
  <c r="C447" i="1" s="1"/>
  <c r="S615" i="1"/>
  <c r="C615" i="1" s="1"/>
  <c r="S43" i="1"/>
  <c r="C43" i="1" s="1"/>
  <c r="S171" i="1"/>
  <c r="C171" i="1" s="1"/>
  <c r="S58" i="1"/>
  <c r="C58" i="1" s="1"/>
  <c r="S17" i="1"/>
  <c r="C17" i="1" s="1"/>
  <c r="S48" i="1"/>
  <c r="C48" i="1" s="1"/>
  <c r="S7" i="1"/>
  <c r="C7" i="1" s="1"/>
  <c r="S298" i="1"/>
  <c r="C298" i="1" s="1"/>
  <c r="S297" i="1"/>
  <c r="C297" i="1" s="1"/>
  <c r="S37" i="1"/>
  <c r="C37" i="1" s="1"/>
  <c r="S76" i="1"/>
  <c r="C76" i="1" s="1"/>
  <c r="S68" i="1"/>
  <c r="C68" i="1" s="1"/>
  <c r="S27" i="1"/>
  <c r="C27" i="1" s="1"/>
  <c r="S204" i="1"/>
  <c r="C204" i="1" s="1"/>
  <c r="S196" i="1"/>
  <c r="C196" i="1" s="1"/>
  <c r="S180" i="1"/>
  <c r="C180" i="1" s="1"/>
  <c r="S172" i="1"/>
  <c r="C172" i="1" s="1"/>
  <c r="S164" i="1"/>
  <c r="C164" i="1" s="1"/>
  <c r="S156" i="1"/>
  <c r="C156" i="1" s="1"/>
  <c r="S148" i="1"/>
  <c r="C148" i="1" s="1"/>
  <c r="S188" i="1"/>
  <c r="C188" i="1" s="1"/>
  <c r="S115" i="1"/>
  <c r="C115" i="1" s="1"/>
  <c r="S314" i="1"/>
  <c r="C314" i="1" s="1"/>
  <c r="S274" i="1"/>
  <c r="C274" i="1" s="1"/>
  <c r="S242" i="1"/>
  <c r="C242" i="1" s="1"/>
  <c r="S146" i="1"/>
  <c r="C146" i="1" s="1"/>
  <c r="S138" i="1"/>
  <c r="C138" i="1" s="1"/>
  <c r="S130" i="1"/>
  <c r="S122" i="1"/>
  <c r="C122" i="1" s="1"/>
  <c r="S114" i="1"/>
  <c r="S106" i="1"/>
  <c r="S98" i="1"/>
  <c r="C98" i="1" s="1"/>
  <c r="S90" i="1"/>
  <c r="C90" i="1" s="1"/>
  <c r="S250" i="1"/>
  <c r="C250" i="1" s="1"/>
  <c r="S258" i="1"/>
  <c r="C258" i="1" s="1"/>
  <c r="S218" i="1"/>
  <c r="C218" i="1" s="1"/>
  <c r="S226" i="1"/>
  <c r="C226" i="1" s="1"/>
  <c r="S266" i="1"/>
  <c r="C266" i="1" s="1"/>
  <c r="S234" i="1"/>
  <c r="C234" i="1" s="1"/>
  <c r="S57" i="1"/>
  <c r="C57" i="1" s="1"/>
  <c r="S16" i="1"/>
  <c r="C16" i="1" s="1"/>
  <c r="S47" i="1"/>
  <c r="C47" i="1" s="1"/>
  <c r="S6" i="1"/>
  <c r="C6" i="1" s="1"/>
  <c r="S36" i="1"/>
  <c r="C36" i="1" s="1"/>
  <c r="S294" i="1"/>
  <c r="C294" i="1" s="1"/>
  <c r="S679" i="1"/>
  <c r="S677" i="1"/>
  <c r="C677" i="1" s="1"/>
  <c r="S573" i="1"/>
  <c r="C573" i="1" s="1"/>
  <c r="S405" i="1"/>
  <c r="C405" i="1" s="1"/>
  <c r="S676" i="1"/>
  <c r="C676" i="1" s="1"/>
  <c r="S612" i="1"/>
  <c r="C612" i="1" s="1"/>
  <c r="S444" i="1"/>
  <c r="C444" i="1" s="1"/>
  <c r="S675" i="1"/>
  <c r="C675" i="1" s="1"/>
  <c r="S651" i="1"/>
  <c r="C651" i="1" s="1"/>
  <c r="S586" i="1"/>
  <c r="C586" i="1" s="1"/>
  <c r="S418" i="1"/>
  <c r="C418" i="1" s="1"/>
  <c r="S682" i="1"/>
  <c r="C682" i="1" s="1"/>
  <c r="S625" i="1"/>
  <c r="C625" i="1" s="1"/>
  <c r="S457" i="1"/>
  <c r="C457" i="1" s="1"/>
  <c r="S681" i="1"/>
  <c r="C681" i="1" s="1"/>
  <c r="S560" i="1"/>
  <c r="C560" i="1" s="1"/>
  <c r="S392" i="1"/>
  <c r="C392" i="1" s="1"/>
  <c r="S680" i="1"/>
  <c r="C680" i="1" s="1"/>
  <c r="S599" i="1"/>
  <c r="C599" i="1" s="1"/>
  <c r="S487" i="1"/>
  <c r="C487" i="1" s="1"/>
  <c r="S431" i="1"/>
  <c r="C431" i="1" s="1"/>
  <c r="S486" i="1"/>
  <c r="C486" i="1" s="1"/>
  <c r="S678" i="1"/>
  <c r="C678" i="1" s="1"/>
  <c r="S470" i="1"/>
  <c r="C470" i="1" s="1"/>
  <c r="S638" i="1"/>
  <c r="C638" i="1" s="1"/>
  <c r="S59" i="1"/>
  <c r="C59" i="1" s="1"/>
  <c r="S293" i="1"/>
  <c r="C293" i="1" s="1"/>
  <c r="S273" i="1"/>
  <c r="C273" i="1" s="1"/>
  <c r="S265" i="1"/>
  <c r="C265" i="1" s="1"/>
  <c r="S257" i="1"/>
  <c r="C257" i="1" s="1"/>
  <c r="S249" i="1"/>
  <c r="C249" i="1" s="1"/>
  <c r="S241" i="1"/>
  <c r="C241" i="1" s="1"/>
  <c r="S145" i="1"/>
  <c r="C145" i="1" s="1"/>
  <c r="S137" i="1"/>
  <c r="C137" i="1" s="1"/>
  <c r="S129" i="1"/>
  <c r="C129" i="1" s="1"/>
  <c r="S121" i="1"/>
  <c r="C121" i="1" s="1"/>
  <c r="S113" i="1"/>
  <c r="C113" i="1" s="1"/>
  <c r="S105" i="1"/>
  <c r="C105" i="1" s="1"/>
  <c r="S97" i="1"/>
  <c r="C97" i="1" s="1"/>
  <c r="S89" i="1"/>
  <c r="C89" i="1" s="1"/>
  <c r="S217" i="1"/>
  <c r="C217" i="1" s="1"/>
  <c r="S225" i="1"/>
  <c r="C225" i="1" s="1"/>
  <c r="S66" i="1"/>
  <c r="C66" i="1" s="1"/>
  <c r="S25" i="1"/>
  <c r="C25" i="1" s="1"/>
  <c r="S290" i="1"/>
  <c r="C290" i="1" s="1"/>
  <c r="S289" i="1"/>
  <c r="C289" i="1" s="1"/>
  <c r="S56" i="1"/>
  <c r="S15" i="1"/>
  <c r="C15" i="1" s="1"/>
  <c r="S46" i="1"/>
  <c r="C46" i="1" s="1"/>
  <c r="S35" i="1"/>
  <c r="C35" i="1" s="1"/>
  <c r="S669" i="1"/>
  <c r="C669" i="1" s="1"/>
  <c r="S637" i="1"/>
  <c r="C637" i="1" s="1"/>
  <c r="S469" i="1"/>
  <c r="C469" i="1" s="1"/>
  <c r="S668" i="1"/>
  <c r="C668" i="1" s="1"/>
  <c r="S572" i="1"/>
  <c r="C572" i="1" s="1"/>
  <c r="S404" i="1"/>
  <c r="C404" i="1" s="1"/>
  <c r="S667" i="1"/>
  <c r="C667" i="1" s="1"/>
  <c r="S611" i="1"/>
  <c r="C611" i="1" s="1"/>
  <c r="S483" i="1"/>
  <c r="C483" i="1" s="1"/>
  <c r="S443" i="1"/>
  <c r="C443" i="1" s="1"/>
  <c r="S674" i="1"/>
  <c r="C674" i="1" s="1"/>
  <c r="S650" i="1"/>
  <c r="C650" i="1" s="1"/>
  <c r="S482" i="1"/>
  <c r="C482" i="1" s="1"/>
  <c r="S673" i="1"/>
  <c r="C673" i="1" s="1"/>
  <c r="S585" i="1"/>
  <c r="C585" i="1" s="1"/>
  <c r="S417" i="1"/>
  <c r="C417" i="1" s="1"/>
  <c r="S672" i="1"/>
  <c r="C672" i="1" s="1"/>
  <c r="S624" i="1"/>
  <c r="C624" i="1" s="1"/>
  <c r="S456" i="1"/>
  <c r="C456" i="1" s="1"/>
  <c r="S671" i="1"/>
  <c r="C671" i="1" s="1"/>
  <c r="S559" i="1"/>
  <c r="C559" i="1" s="1"/>
  <c r="S391" i="1"/>
  <c r="C391" i="1" s="1"/>
  <c r="S670" i="1"/>
  <c r="C670" i="1" s="1"/>
  <c r="S430" i="1"/>
  <c r="C430" i="1" s="1"/>
  <c r="S598" i="1"/>
  <c r="C598" i="1" s="1"/>
  <c r="S131" i="1"/>
  <c r="C131" i="1" s="1"/>
  <c r="S272" i="1"/>
  <c r="C272" i="1" s="1"/>
  <c r="S264" i="1"/>
  <c r="C264" i="1" s="1"/>
  <c r="S256" i="1"/>
  <c r="S248" i="1"/>
  <c r="C248" i="1" s="1"/>
  <c r="S240" i="1"/>
  <c r="C240" i="1" s="1"/>
  <c r="S232" i="1"/>
  <c r="S224" i="1"/>
  <c r="C224" i="1" s="1"/>
  <c r="S216" i="1"/>
  <c r="C216" i="1" s="1"/>
  <c r="S144" i="1"/>
  <c r="C144" i="1" s="1"/>
  <c r="S136" i="1"/>
  <c r="C136" i="1" s="1"/>
  <c r="S128" i="1"/>
  <c r="C128" i="1" s="1"/>
  <c r="S120" i="1"/>
  <c r="C120" i="1" s="1"/>
  <c r="S112" i="1"/>
  <c r="C112" i="1" s="1"/>
  <c r="S104" i="1"/>
  <c r="C104" i="1" s="1"/>
  <c r="S96" i="1"/>
  <c r="C96" i="1" s="1"/>
  <c r="S88" i="1"/>
  <c r="C88" i="1" s="1"/>
  <c r="S75" i="1"/>
  <c r="C75" i="1" s="1"/>
  <c r="S366" i="1"/>
  <c r="C366" i="1" s="1"/>
  <c r="S263" i="1"/>
  <c r="C263" i="1" s="1"/>
  <c r="S223" i="1"/>
  <c r="C223" i="1" s="1"/>
  <c r="S231" i="1"/>
  <c r="C231" i="1" s="1"/>
  <c r="S271" i="1"/>
  <c r="S239" i="1"/>
  <c r="C239" i="1" s="1"/>
  <c r="S143" i="1"/>
  <c r="C143" i="1" s="1"/>
  <c r="S135" i="1"/>
  <c r="C135" i="1" s="1"/>
  <c r="S127" i="1"/>
  <c r="C127" i="1" s="1"/>
  <c r="S119" i="1"/>
  <c r="C119" i="1" s="1"/>
  <c r="S111" i="1"/>
  <c r="C111" i="1" s="1"/>
  <c r="S103" i="1"/>
  <c r="C103" i="1" s="1"/>
  <c r="S95" i="1"/>
  <c r="C95" i="1" s="1"/>
  <c r="S87" i="1"/>
  <c r="C87" i="1" s="1"/>
  <c r="S247" i="1"/>
  <c r="C247" i="1" s="1"/>
  <c r="S255" i="1"/>
  <c r="C255" i="1" s="1"/>
  <c r="S215" i="1"/>
  <c r="C215" i="1" s="1"/>
  <c r="S18" i="1"/>
  <c r="C18" i="1" s="1"/>
  <c r="S147" i="1"/>
  <c r="C147" i="1" s="1"/>
  <c r="S494" i="1"/>
  <c r="C494" i="1" s="1"/>
  <c r="S214" i="1"/>
  <c r="C214" i="1" s="1"/>
  <c r="S262" i="1"/>
  <c r="C262" i="1" s="1"/>
  <c r="S222" i="1"/>
  <c r="C222" i="1" s="1"/>
  <c r="S230" i="1"/>
  <c r="C230" i="1" s="1"/>
  <c r="S270" i="1"/>
  <c r="C270" i="1" s="1"/>
  <c r="S238" i="1"/>
  <c r="C238" i="1" s="1"/>
  <c r="S142" i="1"/>
  <c r="C142" i="1" s="1"/>
  <c r="S134" i="1"/>
  <c r="C134" i="1" s="1"/>
  <c r="S126" i="1"/>
  <c r="C126" i="1" s="1"/>
  <c r="S118" i="1"/>
  <c r="C118" i="1" s="1"/>
  <c r="S110" i="1"/>
  <c r="C110" i="1" s="1"/>
  <c r="S102" i="1"/>
  <c r="C102" i="1" s="1"/>
  <c r="S94" i="1"/>
  <c r="C94" i="1" s="1"/>
  <c r="S86" i="1"/>
  <c r="C86" i="1" s="1"/>
  <c r="S246" i="1"/>
  <c r="C246" i="1" s="1"/>
  <c r="S254" i="1"/>
  <c r="C254" i="1" s="1"/>
  <c r="S91" i="1"/>
  <c r="C91" i="1" s="1"/>
  <c r="S269" i="1"/>
  <c r="C269" i="1" s="1"/>
  <c r="S261" i="1"/>
  <c r="C261" i="1" s="1"/>
  <c r="S253" i="1"/>
  <c r="C253" i="1" s="1"/>
  <c r="S245" i="1"/>
  <c r="C245" i="1" s="1"/>
  <c r="S237" i="1"/>
  <c r="C237" i="1" s="1"/>
  <c r="S213" i="1"/>
  <c r="C213" i="1" s="1"/>
  <c r="S221" i="1"/>
  <c r="C221" i="1" s="1"/>
  <c r="S229" i="1"/>
  <c r="C229" i="1" s="1"/>
  <c r="S141" i="1"/>
  <c r="C141" i="1" s="1"/>
  <c r="S133" i="1"/>
  <c r="C133" i="1" s="1"/>
  <c r="S125" i="1"/>
  <c r="C125" i="1" s="1"/>
  <c r="S117" i="1"/>
  <c r="C117" i="1" s="1"/>
  <c r="S109" i="1"/>
  <c r="C109" i="1" s="1"/>
  <c r="S101" i="1"/>
  <c r="C101" i="1" s="1"/>
  <c r="S93" i="1"/>
  <c r="C93" i="1" s="1"/>
  <c r="S85" i="1"/>
  <c r="C85" i="1" s="1"/>
  <c r="S34" i="1"/>
  <c r="C34" i="1" s="1"/>
  <c r="S163" i="1"/>
  <c r="C163" i="1" s="1"/>
  <c r="S325" i="1"/>
  <c r="C325" i="1" s="1"/>
  <c r="S268" i="1"/>
  <c r="C268" i="1" s="1"/>
  <c r="S260" i="1"/>
  <c r="C260" i="1" s="1"/>
  <c r="S252" i="1"/>
  <c r="C252" i="1" s="1"/>
  <c r="S244" i="1"/>
  <c r="C244" i="1" s="1"/>
  <c r="S236" i="1"/>
  <c r="C236" i="1" s="1"/>
  <c r="S228" i="1"/>
  <c r="C228" i="1" s="1"/>
  <c r="S220" i="1"/>
  <c r="C220" i="1" s="1"/>
  <c r="S212" i="1"/>
  <c r="C212" i="1" s="1"/>
  <c r="S140" i="1"/>
  <c r="C140" i="1" s="1"/>
  <c r="S132" i="1"/>
  <c r="C132" i="1" s="1"/>
  <c r="S124" i="1"/>
  <c r="S116" i="1"/>
  <c r="C116" i="1" s="1"/>
  <c r="S108" i="1"/>
  <c r="S100" i="1"/>
  <c r="C100" i="1" s="1"/>
  <c r="S92" i="1"/>
  <c r="C92" i="1" s="1"/>
  <c r="S84" i="1"/>
  <c r="C84" i="1" s="1"/>
  <c r="S107" i="1"/>
  <c r="C107" i="1" s="1"/>
  <c r="C22" i="1"/>
  <c r="C71" i="1"/>
  <c r="C271" i="1"/>
  <c r="C310" i="1"/>
  <c r="C334" i="1"/>
  <c r="C342" i="1"/>
  <c r="C350" i="1"/>
  <c r="C358" i="1"/>
  <c r="C374" i="1"/>
  <c r="C382" i="1"/>
  <c r="C390" i="1"/>
  <c r="C407" i="1"/>
  <c r="C455" i="1"/>
  <c r="B263" i="1"/>
  <c r="S703" i="1"/>
  <c r="C703" i="1" s="1"/>
  <c r="S590" i="1"/>
  <c r="C590" i="1" s="1"/>
  <c r="S422" i="1"/>
  <c r="C422" i="1" s="1"/>
  <c r="S702" i="1"/>
  <c r="C702" i="1" s="1"/>
  <c r="S629" i="1"/>
  <c r="C629" i="1" s="1"/>
  <c r="S461" i="1"/>
  <c r="C461" i="1" s="1"/>
  <c r="S701" i="1"/>
  <c r="C701" i="1" s="1"/>
  <c r="S564" i="1"/>
  <c r="C564" i="1" s="1"/>
  <c r="S499" i="1"/>
  <c r="C499" i="1" s="1"/>
  <c r="S396" i="1"/>
  <c r="C396" i="1" s="1"/>
  <c r="S700" i="1"/>
  <c r="C700" i="1" s="1"/>
  <c r="S603" i="1"/>
  <c r="C603" i="1" s="1"/>
  <c r="S498" i="1"/>
  <c r="C498" i="1" s="1"/>
  <c r="S435" i="1"/>
  <c r="C435" i="1" s="1"/>
  <c r="S699" i="1"/>
  <c r="C699" i="1" s="1"/>
  <c r="S642" i="1"/>
  <c r="C642" i="1" s="1"/>
  <c r="S474" i="1"/>
  <c r="C474" i="1" s="1"/>
  <c r="S706" i="1"/>
  <c r="C706" i="1" s="1"/>
  <c r="S577" i="1"/>
  <c r="C577" i="1" s="1"/>
  <c r="S409" i="1"/>
  <c r="C409" i="1" s="1"/>
  <c r="S705" i="1"/>
  <c r="C705" i="1" s="1"/>
  <c r="S616" i="1"/>
  <c r="C616" i="1" s="1"/>
  <c r="S448" i="1"/>
  <c r="C448" i="1" s="1"/>
  <c r="B223" i="1"/>
  <c r="B334" i="1"/>
  <c r="B350" i="1"/>
  <c r="B366" i="1"/>
  <c r="B382" i="1"/>
  <c r="B494" i="1"/>
  <c r="B510" i="1"/>
  <c r="B686" i="1"/>
  <c r="B7" i="1"/>
  <c r="B23" i="1"/>
  <c r="B39" i="1"/>
  <c r="C56" i="1"/>
  <c r="B56" i="1"/>
  <c r="C72" i="1"/>
  <c r="B72" i="1"/>
  <c r="B88" i="1"/>
  <c r="B104" i="1"/>
  <c r="B120" i="1"/>
  <c r="B136" i="1"/>
  <c r="B152" i="1"/>
  <c r="B168" i="1"/>
  <c r="B184" i="1"/>
  <c r="B200" i="1"/>
  <c r="B216" i="1"/>
  <c r="C232" i="1"/>
  <c r="B232" i="1"/>
  <c r="B248" i="1"/>
  <c r="B264" i="1"/>
  <c r="B280" i="1"/>
  <c r="B295" i="1"/>
  <c r="C343" i="1"/>
  <c r="B343" i="1"/>
  <c r="C359" i="1"/>
  <c r="B359" i="1"/>
  <c r="C375" i="1"/>
  <c r="B375" i="1"/>
  <c r="B391" i="1"/>
  <c r="B408" i="1"/>
  <c r="B424" i="1"/>
  <c r="B440" i="1"/>
  <c r="C445" i="1"/>
  <c r="B445" i="1"/>
  <c r="B487" i="1"/>
  <c r="B503" i="1"/>
  <c r="B519" i="1"/>
  <c r="C535" i="1"/>
  <c r="B535" i="1"/>
  <c r="C551" i="1"/>
  <c r="B551" i="1"/>
  <c r="B568" i="1"/>
  <c r="C584" i="1"/>
  <c r="B584" i="1"/>
  <c r="B599" i="1"/>
  <c r="B616" i="1"/>
  <c r="B632" i="1"/>
  <c r="B648" i="1"/>
  <c r="C663" i="1"/>
  <c r="B663" i="1"/>
  <c r="C679" i="1"/>
  <c r="B679" i="1"/>
  <c r="B695" i="1"/>
  <c r="B711" i="1"/>
  <c r="B727" i="1"/>
  <c r="B743" i="1"/>
  <c r="C807" i="1"/>
  <c r="B807" i="1"/>
  <c r="C823" i="1"/>
  <c r="B823" i="1"/>
  <c r="S711" i="1"/>
  <c r="C711" i="1" s="1"/>
  <c r="S630" i="1"/>
  <c r="C630" i="1" s="1"/>
  <c r="S462" i="1"/>
  <c r="C462" i="1" s="1"/>
  <c r="S710" i="1"/>
  <c r="C710" i="1" s="1"/>
  <c r="S565" i="1"/>
  <c r="C565" i="1" s="1"/>
  <c r="S397" i="1"/>
  <c r="C397" i="1" s="1"/>
  <c r="S709" i="1"/>
  <c r="C709" i="1" s="1"/>
  <c r="S604" i="1"/>
  <c r="C604" i="1" s="1"/>
  <c r="S436" i="1"/>
  <c r="C436" i="1" s="1"/>
  <c r="S708" i="1"/>
  <c r="C708" i="1" s="1"/>
  <c r="S643" i="1"/>
  <c r="C643" i="1" s="1"/>
  <c r="S475" i="1"/>
  <c r="C475" i="1" s="1"/>
  <c r="S707" i="1"/>
  <c r="C707" i="1" s="1"/>
  <c r="S578" i="1"/>
  <c r="C578" i="1" s="1"/>
  <c r="S410" i="1"/>
  <c r="C410" i="1" s="1"/>
  <c r="S617" i="1"/>
  <c r="C617" i="1" s="1"/>
  <c r="S449" i="1"/>
  <c r="C449" i="1" s="1"/>
  <c r="S714" i="1"/>
  <c r="C714" i="1" s="1"/>
  <c r="S656" i="1"/>
  <c r="C656" i="1" s="1"/>
  <c r="S503" i="1"/>
  <c r="C503" i="1" s="1"/>
  <c r="S575" i="1"/>
  <c r="C575" i="1" s="1"/>
  <c r="S719" i="1"/>
  <c r="C719" i="1" s="1"/>
  <c r="S720" i="1"/>
  <c r="C720" i="1" s="1"/>
  <c r="S566" i="1"/>
  <c r="C566" i="1" s="1"/>
  <c r="S398" i="1"/>
  <c r="C398" i="1" s="1"/>
  <c r="S605" i="1"/>
  <c r="C605" i="1" s="1"/>
  <c r="S437" i="1"/>
  <c r="C437" i="1" s="1"/>
  <c r="S718" i="1"/>
  <c r="C718" i="1" s="1"/>
  <c r="S644" i="1"/>
  <c r="C644" i="1" s="1"/>
  <c r="S507" i="1"/>
  <c r="C507" i="1" s="1"/>
  <c r="S476" i="1"/>
  <c r="C476" i="1" s="1"/>
  <c r="S717" i="1"/>
  <c r="C717" i="1" s="1"/>
  <c r="S579" i="1"/>
  <c r="C579" i="1" s="1"/>
  <c r="S506" i="1"/>
  <c r="C506" i="1" s="1"/>
  <c r="S411" i="1"/>
  <c r="C411" i="1" s="1"/>
  <c r="S716" i="1"/>
  <c r="C716" i="1" s="1"/>
  <c r="S618" i="1"/>
  <c r="C618" i="1" s="1"/>
  <c r="S450" i="1"/>
  <c r="C450" i="1" s="1"/>
  <c r="S715" i="1"/>
  <c r="C715" i="1" s="1"/>
  <c r="S657" i="1"/>
  <c r="C657" i="1" s="1"/>
  <c r="S722" i="1"/>
  <c r="C722" i="1" s="1"/>
  <c r="S592" i="1"/>
  <c r="C592" i="1" s="1"/>
  <c r="S424" i="1"/>
  <c r="C424" i="1" s="1"/>
  <c r="S727" i="1"/>
  <c r="C727" i="1" s="1"/>
  <c r="S606" i="1"/>
  <c r="C606" i="1" s="1"/>
  <c r="S438" i="1"/>
  <c r="C438" i="1" s="1"/>
  <c r="S728" i="1"/>
  <c r="C728" i="1" s="1"/>
  <c r="S645" i="1"/>
  <c r="C645" i="1" s="1"/>
  <c r="S477" i="1"/>
  <c r="C477" i="1" s="1"/>
  <c r="S726" i="1"/>
  <c r="C726" i="1" s="1"/>
  <c r="S580" i="1"/>
  <c r="C580" i="1" s="1"/>
  <c r="S412" i="1"/>
  <c r="C412" i="1" s="1"/>
  <c r="S725" i="1"/>
  <c r="C725" i="1" s="1"/>
  <c r="S619" i="1"/>
  <c r="C619" i="1" s="1"/>
  <c r="S451" i="1"/>
  <c r="C451" i="1" s="1"/>
  <c r="S724" i="1"/>
  <c r="C724" i="1" s="1"/>
  <c r="S658" i="1"/>
  <c r="C658" i="1" s="1"/>
  <c r="S723" i="1"/>
  <c r="C723" i="1" s="1"/>
  <c r="S593" i="1"/>
  <c r="C593" i="1" s="1"/>
  <c r="S425" i="1"/>
  <c r="C425" i="1" s="1"/>
  <c r="S632" i="1"/>
  <c r="C632" i="1" s="1"/>
  <c r="S511" i="1"/>
  <c r="C511" i="1" s="1"/>
  <c r="S464" i="1"/>
  <c r="C464" i="1" s="1"/>
  <c r="S730" i="1"/>
  <c r="C730" i="1" s="1"/>
  <c r="S704" i="1"/>
  <c r="C704" i="1" s="1"/>
  <c r="B767" i="1"/>
  <c r="S735" i="1"/>
  <c r="C735" i="1" s="1"/>
  <c r="S737" i="1"/>
  <c r="C737" i="1" s="1"/>
  <c r="S646" i="1"/>
  <c r="C646" i="1" s="1"/>
  <c r="S478" i="1"/>
  <c r="C478" i="1" s="1"/>
  <c r="S736" i="1"/>
  <c r="C736" i="1" s="1"/>
  <c r="S581" i="1"/>
  <c r="C581" i="1" s="1"/>
  <c r="S413" i="1"/>
  <c r="C413" i="1" s="1"/>
  <c r="S620" i="1"/>
  <c r="C620" i="1" s="1"/>
  <c r="S515" i="1"/>
  <c r="C515" i="1" s="1"/>
  <c r="S452" i="1"/>
  <c r="C452" i="1" s="1"/>
  <c r="S734" i="1"/>
  <c r="C734" i="1" s="1"/>
  <c r="S659" i="1"/>
  <c r="C659" i="1" s="1"/>
  <c r="S514" i="1"/>
  <c r="C514" i="1" s="1"/>
  <c r="S733" i="1"/>
  <c r="C733" i="1" s="1"/>
  <c r="S594" i="1"/>
  <c r="C594" i="1" s="1"/>
  <c r="S426" i="1"/>
  <c r="C426" i="1" s="1"/>
  <c r="S732" i="1"/>
  <c r="C732" i="1" s="1"/>
  <c r="S633" i="1"/>
  <c r="C633" i="1" s="1"/>
  <c r="S465" i="1"/>
  <c r="C465" i="1" s="1"/>
  <c r="S731" i="1"/>
  <c r="C731" i="1" s="1"/>
  <c r="S568" i="1"/>
  <c r="C568" i="1" s="1"/>
  <c r="S400" i="1"/>
  <c r="C400" i="1" s="1"/>
  <c r="S743" i="1"/>
  <c r="C743" i="1" s="1"/>
  <c r="S742" i="1"/>
  <c r="C742" i="1" s="1"/>
  <c r="S746" i="1"/>
  <c r="C746" i="1" s="1"/>
  <c r="S582" i="1"/>
  <c r="C582" i="1" s="1"/>
  <c r="S414" i="1"/>
  <c r="C414" i="1" s="1"/>
  <c r="S745" i="1"/>
  <c r="C745" i="1" s="1"/>
  <c r="S621" i="1"/>
  <c r="C621" i="1" s="1"/>
  <c r="S453" i="1"/>
  <c r="C453" i="1" s="1"/>
  <c r="S744" i="1"/>
  <c r="C744" i="1" s="1"/>
  <c r="S660" i="1"/>
  <c r="C660" i="1" s="1"/>
  <c r="S595" i="1"/>
  <c r="C595" i="1" s="1"/>
  <c r="S427" i="1"/>
  <c r="C427" i="1" s="1"/>
  <c r="S741" i="1"/>
  <c r="C741" i="1" s="1"/>
  <c r="S634" i="1"/>
  <c r="C634" i="1" s="1"/>
  <c r="S466" i="1"/>
  <c r="C466" i="1" s="1"/>
  <c r="S740" i="1"/>
  <c r="C740" i="1" s="1"/>
  <c r="S569" i="1"/>
  <c r="C569" i="1" s="1"/>
  <c r="S401" i="1"/>
  <c r="C401" i="1" s="1"/>
  <c r="S739" i="1"/>
  <c r="C739" i="1" s="1"/>
  <c r="S608" i="1"/>
  <c r="C608" i="1" s="1"/>
  <c r="S519" i="1"/>
  <c r="C519" i="1" s="1"/>
  <c r="S440" i="1"/>
  <c r="C440" i="1" s="1"/>
  <c r="S591" i="1"/>
  <c r="C591" i="1" s="1"/>
  <c r="C170" i="1"/>
  <c r="S751" i="1"/>
  <c r="C751" i="1" s="1"/>
  <c r="S750" i="1"/>
  <c r="C750" i="1" s="1"/>
  <c r="S622" i="1"/>
  <c r="C622" i="1" s="1"/>
  <c r="S454" i="1"/>
  <c r="C454" i="1" s="1"/>
  <c r="S754" i="1"/>
  <c r="C754" i="1" s="1"/>
  <c r="S661" i="1"/>
  <c r="C661" i="1" s="1"/>
  <c r="S753" i="1"/>
  <c r="C753" i="1" s="1"/>
  <c r="S596" i="1"/>
  <c r="C596" i="1" s="1"/>
  <c r="S523" i="1"/>
  <c r="C523" i="1" s="1"/>
  <c r="S428" i="1"/>
  <c r="C428" i="1" s="1"/>
  <c r="S752" i="1"/>
  <c r="C752" i="1" s="1"/>
  <c r="S635" i="1"/>
  <c r="C635" i="1" s="1"/>
  <c r="S522" i="1"/>
  <c r="C522" i="1" s="1"/>
  <c r="S467" i="1"/>
  <c r="C467" i="1" s="1"/>
  <c r="S570" i="1"/>
  <c r="C570" i="1" s="1"/>
  <c r="S402" i="1"/>
  <c r="C402" i="1" s="1"/>
  <c r="S749" i="1"/>
  <c r="C749" i="1" s="1"/>
  <c r="S609" i="1"/>
  <c r="C609" i="1" s="1"/>
  <c r="S441" i="1"/>
  <c r="C441" i="1" s="1"/>
  <c r="S748" i="1"/>
  <c r="C748" i="1" s="1"/>
  <c r="S648" i="1"/>
  <c r="C648" i="1" s="1"/>
  <c r="S480" i="1"/>
  <c r="C480" i="1" s="1"/>
  <c r="S518" i="1"/>
  <c r="C518" i="1" s="1"/>
  <c r="S567" i="1"/>
  <c r="C567" i="1" s="1"/>
  <c r="S655" i="1"/>
  <c r="C655" i="1" s="1"/>
  <c r="S423" i="1"/>
  <c r="C423" i="1" s="1"/>
  <c r="S502" i="1"/>
  <c r="C502" i="1" s="1"/>
  <c r="S631" i="1"/>
  <c r="C631" i="1" s="1"/>
  <c r="S721" i="1"/>
  <c r="C721" i="1" s="1"/>
  <c r="S399" i="1"/>
  <c r="C399" i="1" s="1"/>
  <c r="S463" i="1"/>
  <c r="C463" i="1" s="1"/>
  <c r="S607" i="1"/>
  <c r="C607" i="1" s="1"/>
  <c r="S583" i="1"/>
  <c r="C583" i="1" s="1"/>
  <c r="S738" i="1"/>
  <c r="C738" i="1" s="1"/>
  <c r="S439" i="1"/>
  <c r="C439" i="1" s="1"/>
  <c r="S647" i="1"/>
  <c r="C647" i="1" s="1"/>
  <c r="S415" i="1"/>
  <c r="C415" i="1" s="1"/>
  <c r="S712" i="1"/>
  <c r="C712" i="1" s="1"/>
  <c r="B781" i="1"/>
  <c r="S479" i="1"/>
  <c r="C479" i="1" s="1"/>
  <c r="S687" i="1"/>
  <c r="C687" i="1" s="1"/>
  <c r="S614" i="1"/>
  <c r="C614" i="1" s="1"/>
  <c r="S446" i="1"/>
  <c r="C446" i="1" s="1"/>
  <c r="S685" i="1"/>
  <c r="C685" i="1" s="1"/>
  <c r="S653" i="1"/>
  <c r="C653" i="1" s="1"/>
  <c r="S684" i="1"/>
  <c r="C684" i="1" s="1"/>
  <c r="S588" i="1"/>
  <c r="C588" i="1" s="1"/>
  <c r="S491" i="1"/>
  <c r="C491" i="1" s="1"/>
  <c r="S420" i="1"/>
  <c r="C420" i="1" s="1"/>
  <c r="S683" i="1"/>
  <c r="C683" i="1" s="1"/>
  <c r="S627" i="1"/>
  <c r="C627" i="1" s="1"/>
  <c r="S490" i="1"/>
  <c r="C490" i="1" s="1"/>
  <c r="S459" i="1"/>
  <c r="C459" i="1" s="1"/>
  <c r="S690" i="1"/>
  <c r="C690" i="1" s="1"/>
  <c r="S562" i="1"/>
  <c r="C562" i="1" s="1"/>
  <c r="S394" i="1"/>
  <c r="C394" i="1" s="1"/>
  <c r="S689" i="1"/>
  <c r="C689" i="1" s="1"/>
  <c r="S601" i="1"/>
  <c r="C601" i="1" s="1"/>
  <c r="S433" i="1"/>
  <c r="C433" i="1" s="1"/>
  <c r="S688" i="1"/>
  <c r="C688" i="1" s="1"/>
  <c r="S640" i="1"/>
  <c r="C640" i="1" s="1"/>
  <c r="S472" i="1"/>
  <c r="C472" i="1" s="1"/>
  <c r="S713" i="1"/>
  <c r="C713" i="1" s="1"/>
  <c r="C31" i="1"/>
  <c r="C256" i="1"/>
  <c r="C287" i="1"/>
  <c r="C303" i="1"/>
  <c r="C367" i="1"/>
  <c r="C106" i="1"/>
  <c r="C114" i="1"/>
  <c r="C130" i="1"/>
  <c r="C178" i="1"/>
  <c r="C337" i="1"/>
  <c r="C345" i="1"/>
  <c r="C353" i="1"/>
  <c r="C361" i="1"/>
  <c r="B9" i="1"/>
  <c r="B17" i="1"/>
  <c r="B25" i="1"/>
  <c r="B50" i="1"/>
  <c r="B66" i="1"/>
  <c r="B74" i="1"/>
  <c r="B82" i="1"/>
  <c r="B98" i="1"/>
  <c r="B106" i="1"/>
  <c r="B114" i="1"/>
  <c r="B130" i="1"/>
  <c r="B146" i="1"/>
  <c r="B154" i="1"/>
  <c r="B162" i="1"/>
  <c r="B12" i="1"/>
  <c r="B20" i="1"/>
  <c r="B28" i="1"/>
  <c r="B45" i="1"/>
  <c r="B53" i="1"/>
  <c r="B77" i="1"/>
  <c r="B85" i="1"/>
  <c r="B117" i="1"/>
  <c r="B125" i="1"/>
  <c r="B165" i="1"/>
  <c r="B173" i="1"/>
  <c r="B13" i="1"/>
  <c r="B29" i="1"/>
  <c r="B37" i="1"/>
  <c r="B62" i="1"/>
  <c r="B78" i="1"/>
  <c r="B86" i="1"/>
  <c r="B94" i="1"/>
  <c r="B134" i="1"/>
  <c r="C377" i="1"/>
  <c r="B115" i="1"/>
  <c r="B69" i="1"/>
  <c r="B142" i="1"/>
  <c r="B44" i="1"/>
  <c r="C60" i="1"/>
  <c r="C108" i="1"/>
  <c r="C124" i="1"/>
  <c r="B172" i="1"/>
  <c r="C284" i="1"/>
  <c r="B299" i="1"/>
  <c r="C331" i="1"/>
  <c r="C347" i="1"/>
  <c r="C363" i="1"/>
  <c r="C379" i="1"/>
  <c r="B428" i="1"/>
  <c r="C539" i="1"/>
  <c r="B555" i="1"/>
  <c r="C561" i="1"/>
  <c r="C636" i="1"/>
  <c r="B683" i="1"/>
  <c r="C747" i="1"/>
  <c r="C759" i="1"/>
  <c r="C787" i="1"/>
  <c r="C795" i="1"/>
  <c r="B811" i="1"/>
  <c r="C827" i="1"/>
  <c r="C843" i="1"/>
  <c r="C811" i="1"/>
  <c r="B27" i="1"/>
  <c r="B156" i="1"/>
  <c r="B284" i="1"/>
  <c r="B412" i="1"/>
  <c r="B539" i="1"/>
  <c r="B667" i="1"/>
  <c r="B795" i="1"/>
  <c r="B11" i="1"/>
  <c r="B140" i="1"/>
  <c r="B268" i="1"/>
  <c r="B396" i="1"/>
  <c r="B523" i="1"/>
  <c r="B651" i="1"/>
  <c r="B787" i="1"/>
  <c r="C555" i="1"/>
  <c r="B108" i="1"/>
  <c r="B236" i="1"/>
  <c r="B363" i="1"/>
  <c r="B491" i="1"/>
  <c r="B620" i="1"/>
  <c r="B747" i="1"/>
  <c r="B92" i="1"/>
  <c r="B220" i="1"/>
  <c r="B347" i="1"/>
  <c r="B476" i="1"/>
  <c r="B604" i="1"/>
  <c r="B731" i="1"/>
  <c r="B76" i="1"/>
  <c r="B204" i="1"/>
  <c r="B331" i="1"/>
  <c r="B460" i="1"/>
  <c r="B588" i="1"/>
  <c r="B715" i="1"/>
  <c r="B843" i="1"/>
  <c r="B60" i="1"/>
  <c r="B188" i="1"/>
  <c r="B443" i="1"/>
  <c r="B561" i="1"/>
  <c r="B699" i="1"/>
  <c r="B827" i="1"/>
  <c r="S16" i="10"/>
  <c r="R15" i="10"/>
  <c r="C15" i="10" s="1"/>
  <c r="R14" i="10"/>
  <c r="C14" i="10" s="1"/>
  <c r="S10" i="10"/>
  <c r="B10" i="10" s="1"/>
  <c r="S13" i="10"/>
  <c r="B13" i="10" s="1"/>
  <c r="R12" i="10"/>
  <c r="C12" i="10" s="1"/>
  <c r="S11" i="10"/>
  <c r="B11" i="10" s="1"/>
  <c r="S14" i="10"/>
  <c r="B14" i="10" s="1"/>
  <c r="R10" i="10"/>
  <c r="C10" i="10" s="1"/>
  <c r="R9" i="10"/>
  <c r="C9" i="10" s="1"/>
  <c r="S8" i="10"/>
  <c r="S7" i="10"/>
  <c r="B7" i="10" s="1"/>
  <c r="S6" i="10"/>
  <c r="S20" i="10"/>
  <c r="B20" i="10" s="1"/>
  <c r="R19" i="10"/>
  <c r="C19" i="10" s="1"/>
  <c r="R18" i="10"/>
  <c r="C18" i="10" s="1"/>
  <c r="R17" i="10"/>
  <c r="C17" i="10" s="1"/>
  <c r="V11" i="10"/>
  <c r="AD9" i="10"/>
  <c r="AB15" i="10"/>
  <c r="AW9" i="10"/>
  <c r="S12" i="10"/>
  <c r="B12" i="10" s="1"/>
  <c r="AF13" i="10"/>
  <c r="W9" i="10"/>
  <c r="AC13" i="10"/>
  <c r="Y12" i="10"/>
  <c r="AD12" i="10"/>
  <c r="AF12" i="10"/>
  <c r="R16" i="10"/>
  <c r="C16" i="10" s="1"/>
  <c r="AW12" i="10"/>
  <c r="AW14" i="10"/>
  <c r="Z9" i="10"/>
  <c r="AF9" i="10"/>
  <c r="Y11" i="10"/>
  <c r="Y13" i="10"/>
  <c r="AB11" i="10"/>
  <c r="Z13" i="10"/>
  <c r="Y15" i="10"/>
  <c r="AV18" i="10"/>
  <c r="AA13" i="10"/>
  <c r="R7" i="10"/>
  <c r="AG13" i="10"/>
  <c r="Z10" i="10"/>
  <c r="AV13" i="10"/>
  <c r="AW13" i="10"/>
  <c r="AF11" i="10"/>
  <c r="AG11" i="10"/>
  <c r="AE13" i="10"/>
  <c r="Z15" i="10"/>
  <c r="S9" i="10"/>
  <c r="AC16" i="10"/>
  <c r="AD16" i="10"/>
  <c r="AA11" i="10"/>
  <c r="Y14" i="10"/>
  <c r="AE16" i="10"/>
  <c r="AC6" i="10"/>
  <c r="S17" i="10"/>
  <c r="B17" i="10" s="1"/>
  <c r="W8" i="10"/>
  <c r="Z6" i="10"/>
  <c r="AA6" i="10"/>
  <c r="AF14" i="10"/>
  <c r="AD17" i="10"/>
  <c r="AD15" i="10"/>
  <c r="S18" i="10"/>
  <c r="B18" i="10" s="1"/>
  <c r="S15" i="10"/>
  <c r="B15" i="10" s="1"/>
  <c r="AB6" i="10"/>
  <c r="AF6" i="10"/>
  <c r="AE9" i="10"/>
  <c r="Z12" i="10"/>
  <c r="V7" i="10"/>
  <c r="AA12" i="10"/>
  <c r="W6" i="10"/>
  <c r="AG9" i="10"/>
  <c r="AB12" i="10"/>
  <c r="Y20" i="10"/>
  <c r="Y6" i="10"/>
  <c r="AC12" i="10"/>
  <c r="Z20" i="10"/>
  <c r="AD6" i="10"/>
  <c r="R13" i="10"/>
  <c r="C13" i="10" s="1"/>
  <c r="AG18" i="10"/>
  <c r="AE6" i="10"/>
  <c r="AG6" i="10"/>
  <c r="AV6" i="10"/>
  <c r="AA20" i="10"/>
  <c r="AB20" i="10"/>
  <c r="AC20" i="10"/>
  <c r="AD20" i="10"/>
  <c r="AE20" i="10"/>
  <c r="AF20" i="10"/>
  <c r="AG20" i="10"/>
  <c r="Y19" i="10"/>
  <c r="Z19" i="10"/>
  <c r="AA19" i="10"/>
  <c r="AB19" i="10"/>
  <c r="AC19" i="10"/>
  <c r="AD19" i="10"/>
  <c r="AF19" i="10"/>
  <c r="AG19" i="10"/>
  <c r="AW18" i="10"/>
  <c r="Y18" i="10"/>
  <c r="Z18" i="10"/>
  <c r="AA18" i="10"/>
  <c r="AB18" i="10"/>
  <c r="AC18" i="10"/>
  <c r="AD18" i="10"/>
  <c r="AF18" i="10"/>
  <c r="AE17" i="10"/>
  <c r="AF17" i="10"/>
  <c r="AG17" i="10"/>
  <c r="AV17" i="10"/>
  <c r="AW17" i="10"/>
  <c r="Y17" i="10"/>
  <c r="Z17" i="10"/>
  <c r="AA17" i="10"/>
  <c r="AB17" i="10"/>
  <c r="AC15" i="10"/>
  <c r="AE15" i="10"/>
  <c r="AF16" i="10"/>
  <c r="AF15" i="10"/>
  <c r="AG16" i="10"/>
  <c r="AG15" i="10"/>
  <c r="AV16" i="10"/>
  <c r="AV15" i="10"/>
  <c r="AW16" i="10"/>
  <c r="AW15" i="10"/>
  <c r="AA14" i="10"/>
  <c r="AB14" i="10"/>
  <c r="AD14" i="10"/>
  <c r="AE14" i="10"/>
  <c r="AG14" i="10"/>
  <c r="AV14" i="10"/>
  <c r="AB13" i="10"/>
  <c r="AE12" i="10"/>
  <c r="AG12" i="10"/>
  <c r="AV11" i="10"/>
  <c r="AG10" i="10"/>
  <c r="AW10" i="10"/>
  <c r="AA10" i="10"/>
  <c r="AC10" i="10"/>
  <c r="AA9" i="10"/>
  <c r="AB9" i="10"/>
  <c r="AC8" i="10"/>
  <c r="AE8" i="10"/>
  <c r="AF8" i="10"/>
  <c r="AG8" i="10"/>
  <c r="AV8" i="10"/>
  <c r="AW8" i="10"/>
  <c r="Y8" i="10"/>
  <c r="Z8" i="10"/>
  <c r="Z7" i="10"/>
  <c r="AA7" i="10"/>
  <c r="AB7" i="10"/>
  <c r="AC7" i="10"/>
  <c r="AD7" i="10"/>
  <c r="AE7" i="10"/>
  <c r="AF7" i="10"/>
  <c r="AG7" i="10"/>
  <c r="AV7" i="10"/>
  <c r="R20" i="10"/>
  <c r="C20" i="10" s="1"/>
  <c r="B16" i="10"/>
  <c r="C11" i="10"/>
  <c r="S19" i="10"/>
  <c r="B19" i="10" s="1"/>
  <c r="R8" i="10"/>
  <c r="C8" i="10" s="1"/>
  <c r="R6" i="10"/>
  <c r="C6" i="10" s="1"/>
  <c r="B5" i="1"/>
  <c r="F87" i="3"/>
  <c r="S275" i="1" s="1"/>
  <c r="C275" i="1" s="1"/>
  <c r="F90" i="3"/>
  <c r="S277" i="1" s="1"/>
  <c r="C277" i="1" s="1"/>
  <c r="F88" i="3"/>
  <c r="S276" i="1" s="1"/>
  <c r="C276" i="1" s="1"/>
  <c r="F94" i="3"/>
  <c r="S281" i="1" s="1"/>
  <c r="C281" i="1" s="1"/>
  <c r="F93" i="3"/>
  <c r="S280" i="1" s="1"/>
  <c r="C280" i="1" s="1"/>
  <c r="F92" i="3"/>
  <c r="S279" i="1" s="1"/>
  <c r="C279" i="1" s="1"/>
  <c r="F89" i="3"/>
  <c r="F105" i="3"/>
  <c r="F104" i="3"/>
  <c r="F103" i="3"/>
  <c r="S5" i="1"/>
  <c r="C5" i="1" s="1"/>
  <c r="B8" i="10" l="1"/>
  <c r="B6" i="10"/>
  <c r="B9" i="10"/>
  <c r="C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1" authorId="0" shapeId="0" xr:uid="{9F366B3F-5659-4808-BA98-62DA9473E491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1" authorId="0" shapeId="0" xr:uid="{F9F48519-40C2-4111-A04C-69B49CEDBD80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E1" authorId="0" shapeId="0" xr:uid="{6430BAE8-663A-42F9-9F4E-595765D723F3}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M1" authorId="0" shapeId="0" xr:uid="{A874DE05-0336-47A8-9619-CA2550B9B41D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N1" authorId="0" shapeId="0" xr:uid="{478B55F2-2BD3-4A49-9A13-00A86FF71184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AEEAC19B-FC46-4F92-A84A-2A867DA0C948}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76055E26-8A79-4537-A7BA-BDBCE8DB4D86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V1" authorId="0" shapeId="0" xr:uid="{8C0D9388-243F-49FF-B720-5AE00152CF3A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C1" authorId="0" shapeId="0" xr:uid="{DB997C8F-4B6F-4B83-98F0-756F15F763D8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5321E3F5-88CD-48BB-BD95-D95CDE99A7ED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X1" authorId="0" shapeId="0" xr:uid="{B0595F94-E995-49FC-816B-DE97E90FC20E}">
      <text>
        <r>
          <rPr>
            <b/>
            <sz val="9"/>
            <color indexed="81"/>
            <rFont val="Tahoma"/>
            <charset val="1"/>
          </rPr>
          <t>aggregated from block groups to areas as weighted mean of blockgroup scores, where weight is denominator used if ratio of sums of counts</t>
        </r>
      </text>
    </comment>
    <comment ref="BI1" authorId="0" shapeId="0" xr:uid="{5202C0C2-5D36-43D3-9F10-56A88C0106A9}">
      <text>
        <r>
          <rPr>
            <b/>
            <sz val="9"/>
            <color indexed="81"/>
            <rFont val="Tahoma"/>
            <family val="2"/>
          </rPr>
          <t xml:space="preserve">csv 2.2 description
</t>
        </r>
      </text>
    </comment>
    <comment ref="D147" authorId="0" shapeId="0" xr:uid="{7F4D33C8-A708-44E1-95C3-E1FC7B98179F}">
      <text>
        <r>
          <rPr>
            <b/>
            <sz val="9"/>
            <color indexed="81"/>
            <rFont val="Tahoma"/>
            <family val="2"/>
          </rPr>
          <t>would be duplicate entry since same rname is on two lists</t>
        </r>
      </text>
    </comment>
    <comment ref="M288" authorId="0" shapeId="0" xr:uid="{5CCDB2A7-B1DA-41E7-9180-685C47A6F935}">
      <text>
        <r>
          <rPr>
            <b/>
            <sz val="9"/>
            <color indexed="81"/>
            <rFont val="Tahoma"/>
            <family val="2"/>
          </rPr>
          <t>also PCT_OWNERS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5" authorId="0" shapeId="0" xr:uid="{1D81F427-5D83-4F7D-BAB9-C9996E1C6BEB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5" authorId="0" shapeId="0" xr:uid="{90ECBCA7-5CD3-433F-AE6C-DD09B29FAC17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E5" authorId="0" shapeId="0" xr:uid="{618FD761-0F96-4ECD-9E3E-A703073C8EC2}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L5" authorId="0" shapeId="0" xr:uid="{59542EEA-3B30-4835-A9A5-9B2D920D4968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M5" authorId="0" shapeId="0" xr:uid="{12B55C81-04C7-42B5-AB06-1C4A65F6C77C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0" shapeId="0" xr:uid="{8846E1D3-E71D-4EEF-B1A9-2942EB64610F}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0" shapeId="0" xr:uid="{0BBFDFCC-74CC-4D54-BBD0-AF9A0589E349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U5" authorId="0" shapeId="0" xr:uid="{959E6DFA-5D49-4B12-AE94-C4B29475A44F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B5" authorId="0" shapeId="0" xr:uid="{DFF23EC1-18E6-4981-B8C7-7F53EFD3D886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0" shapeId="0" xr:uid="{79950841-2572-45CD-A672-D81D1B75B218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W5" authorId="0" shapeId="0" xr:uid="{7BD5ED21-70EA-4BD1-8BDF-A764C4A154D5}">
      <text>
        <r>
          <rPr>
            <b/>
            <sz val="9"/>
            <color indexed="81"/>
            <rFont val="Tahoma"/>
            <charset val="1"/>
          </rPr>
          <t>aggregated from block groups to areas as weighted mean of blockgroup scores, where weight is denominator used if ratio of sums of counts</t>
        </r>
      </text>
    </comment>
  </commentList>
</comments>
</file>

<file path=xl/sharedStrings.xml><?xml version="1.0" encoding="utf-8"?>
<sst xmlns="http://schemas.openxmlformats.org/spreadsheetml/2006/main" count="24495" uniqueCount="5873">
  <si>
    <t>rname</t>
  </si>
  <si>
    <t>newnames_ejscreenapi</t>
  </si>
  <si>
    <t>oldnames</t>
  </si>
  <si>
    <t>apiname</t>
  </si>
  <si>
    <t>ejscreen_api</t>
  </si>
  <si>
    <t>api_synonym</t>
  </si>
  <si>
    <t>csvname2.2</t>
  </si>
  <si>
    <t>ejscreen_csv</t>
  </si>
  <si>
    <t>varlist</t>
  </si>
  <si>
    <t>vartype</t>
  </si>
  <si>
    <t>varcategory</t>
  </si>
  <si>
    <t>raw_pctile_avg</t>
  </si>
  <si>
    <t>calculation_type</t>
  </si>
  <si>
    <t>apisection</t>
  </si>
  <si>
    <t>apitype</t>
  </si>
  <si>
    <t>names_friendly</t>
  </si>
  <si>
    <t>longname_tableheader</t>
  </si>
  <si>
    <t>description</t>
  </si>
  <si>
    <t>api_description</t>
  </si>
  <si>
    <t>sigfigs</t>
  </si>
  <si>
    <t>units</t>
  </si>
  <si>
    <t>ejscreenreport</t>
  </si>
  <si>
    <t>reportsort</t>
  </si>
  <si>
    <t>reportlabel</t>
  </si>
  <si>
    <t>errornote</t>
  </si>
  <si>
    <t>api_example</t>
  </si>
  <si>
    <t>csv_example</t>
  </si>
  <si>
    <t>newsort</t>
  </si>
  <si>
    <t>csv_descriptions_name</t>
  </si>
  <si>
    <t>csvlongname</t>
  </si>
  <si>
    <t>basevarname</t>
  </si>
  <si>
    <t>topic_root_term</t>
  </si>
  <si>
    <t>jsondoc_vartype</t>
  </si>
  <si>
    <t>jsondoc_shortvartype</t>
  </si>
  <si>
    <t>zone</t>
  </si>
  <si>
    <t>jsondoc_zone</t>
  </si>
  <si>
    <t>jsondoc_shortzone</t>
  </si>
  <si>
    <t>jsondoc_sort_DEJ</t>
  </si>
  <si>
    <t>jsondoc_sort_zone</t>
  </si>
  <si>
    <t>EJAMejscreendata</t>
  </si>
  <si>
    <t>gdbfieldname in map_batch</t>
  </si>
  <si>
    <t>age25up</t>
  </si>
  <si>
    <t>ACSEDUCBAS</t>
  </si>
  <si>
    <t>raw</t>
  </si>
  <si>
    <t>Demographic</t>
  </si>
  <si>
    <t>sum of counts</t>
  </si>
  <si>
    <t>Count of Population Age 25 up</t>
  </si>
  <si>
    <t>Population 25 years and over</t>
  </si>
  <si>
    <t>489</t>
  </si>
  <si>
    <t>57</t>
  </si>
  <si>
    <t>n</t>
  </si>
  <si>
    <t>pctlths</t>
  </si>
  <si>
    <t>count demog</t>
  </si>
  <si>
    <t>1</t>
  </si>
  <si>
    <t>6</t>
  </si>
  <si>
    <t>0</t>
  </si>
  <si>
    <t>TRUE</t>
  </si>
  <si>
    <t>area</t>
  </si>
  <si>
    <t>Shape_Area</t>
  </si>
  <si>
    <t>geo</t>
  </si>
  <si>
    <t>other</t>
  </si>
  <si>
    <t>Area of block group in geodatabase</t>
  </si>
  <si>
    <t>Shape area</t>
  </si>
  <si>
    <t>6047647</t>
  </si>
  <si>
    <t>misc</t>
  </si>
  <si>
    <t>arealand</t>
  </si>
  <si>
    <t>AREALAND</t>
  </si>
  <si>
    <t>Land area of block group in geodatabase</t>
  </si>
  <si>
    <t>Land area in square meters</t>
  </si>
  <si>
    <t>4264299</t>
  </si>
  <si>
    <t>areawater</t>
  </si>
  <si>
    <t>AREAWATER</t>
  </si>
  <si>
    <t>Water area of block group in geodatabase</t>
  </si>
  <si>
    <t>Water area in square meters</t>
  </si>
  <si>
    <t>28435</t>
  </si>
  <si>
    <t>pre1960</t>
  </si>
  <si>
    <t>PRE1960</t>
  </si>
  <si>
    <t>Count of Housing Units Built Pre 1960</t>
  </si>
  <si>
    <t>Housing units built before 1960</t>
  </si>
  <si>
    <t>69</t>
  </si>
  <si>
    <t>pctpre1960</t>
  </si>
  <si>
    <t>bin.EJ.DISPARITY.proximity.tsdf</t>
  </si>
  <si>
    <t>B_D2_PTSDF</t>
  </si>
  <si>
    <t>usbin</t>
  </si>
  <si>
    <t>EJ Index</t>
  </si>
  <si>
    <t>Map color bin for Hazardous waste proximity EJ Index</t>
  </si>
  <si>
    <t>3</t>
  </si>
  <si>
    <t>bin.EJ.DISPARITY.proximity.tsdf.supp</t>
  </si>
  <si>
    <t>B_D5_PTSDF</t>
  </si>
  <si>
    <t>bins</t>
  </si>
  <si>
    <t>Map color bin for Supplemental EJ Index for Hazardous waste proximity</t>
  </si>
  <si>
    <t>Map color bin for Hazardous waste proximity Supplemental Index</t>
  </si>
  <si>
    <t>Map color bin for EJ Index for Hazardous waste proximity</t>
  </si>
  <si>
    <t>EJ Indexes</t>
  </si>
  <si>
    <t>EJ.DISPARITY.proximity.tsdf.supp</t>
  </si>
  <si>
    <t>proximity.tsdf</t>
  </si>
  <si>
    <t>map color</t>
  </si>
  <si>
    <t>bin</t>
  </si>
  <si>
    <t>blockgroup</t>
  </si>
  <si>
    <t>10</t>
  </si>
  <si>
    <t>bin.EJ.DISPARITY.resp</t>
  </si>
  <si>
    <t>B_D2_RESP</t>
  </si>
  <si>
    <t>Map color bin for Air toxics respiratory HI EJ Index</t>
  </si>
  <si>
    <t>9</t>
  </si>
  <si>
    <t>bin.EJ.DISPARITY.resp.supp</t>
  </si>
  <si>
    <t>B_D5_RESP</t>
  </si>
  <si>
    <t>Map color bin for Air toxics respiratory HI Supplemental Index</t>
  </si>
  <si>
    <t>EJ.DISPARITY.resp.supp</t>
  </si>
  <si>
    <t>resp</t>
  </si>
  <si>
    <t>4</t>
  </si>
  <si>
    <t>bin.EJ.DISPARITY.rsei</t>
  </si>
  <si>
    <t>B_D2_RSEI_AIR</t>
  </si>
  <si>
    <t>Map color bin for Toxic Releases to Air EJ Index</t>
  </si>
  <si>
    <t>7</t>
  </si>
  <si>
    <t>bin.EJ.DISPARITY.rsei.supp</t>
  </si>
  <si>
    <t>B_D5_RSEI_AIR</t>
  </si>
  <si>
    <t>Map color bin for Toxic Releases to Air Supplemental Index</t>
  </si>
  <si>
    <t>8</t>
  </si>
  <si>
    <t>bin.EJ.DISPARITY.traffic.score</t>
  </si>
  <si>
    <t>B_D2_PTRAF</t>
  </si>
  <si>
    <t>Map color bin for Traffic proximity EJ Index</t>
  </si>
  <si>
    <t>Shape_Length</t>
  </si>
  <si>
    <t>Shape length for block group in geodatabase</t>
  </si>
  <si>
    <t>Shape length</t>
  </si>
  <si>
    <t>13436.9</t>
  </si>
  <si>
    <t>bin.EJ.DISPARITY.ust</t>
  </si>
  <si>
    <t>B_D2_UST</t>
  </si>
  <si>
    <t>Map color bin for Underground storage tanks EJ Index</t>
  </si>
  <si>
    <t>bin.EJ.DISPARITY.ust.supp</t>
  </si>
  <si>
    <t>B_D5_UST</t>
  </si>
  <si>
    <t>Map color bin for Supplemental EJ Index for Underground storage tanks</t>
  </si>
  <si>
    <t>Map color bin for Underground storage tanks Supplemental Index</t>
  </si>
  <si>
    <t>Map color bin for EJ Index for Underground storage tanks</t>
  </si>
  <si>
    <t>EJ.DISPARITY.ust.supp</t>
  </si>
  <si>
    <t>ust</t>
  </si>
  <si>
    <t>bin.lowlifex</t>
  </si>
  <si>
    <t>B_LIFEEXPPCT</t>
  </si>
  <si>
    <t>Map color bin for Low Life Expectancy</t>
  </si>
  <si>
    <t>bin.o3</t>
  </si>
  <si>
    <t>B_OZONE</t>
  </si>
  <si>
    <t>Environmental</t>
  </si>
  <si>
    <t>Map color bin for Ozone level in air</t>
  </si>
  <si>
    <t>Map color bin for Ozone</t>
  </si>
  <si>
    <t>5</t>
  </si>
  <si>
    <t>o3</t>
  </si>
  <si>
    <t>2</t>
  </si>
  <si>
    <t>bin.pctlingiso</t>
  </si>
  <si>
    <t>B_LINGISOPCT</t>
  </si>
  <si>
    <t>Map color bin for % of households that are limited English speaking</t>
  </si>
  <si>
    <t>Map color bin for % limited English speaking</t>
  </si>
  <si>
    <t>pctlingiso</t>
  </si>
  <si>
    <t>bin.pctlowinc</t>
  </si>
  <si>
    <t>B_LOWINCPCT</t>
  </si>
  <si>
    <t>Map color bin for % low-income</t>
  </si>
  <si>
    <t>Map color bin for % low income</t>
  </si>
  <si>
    <t>pctlowinc</t>
  </si>
  <si>
    <t>bin.pctlths</t>
  </si>
  <si>
    <t>B_LESSHSPCT</t>
  </si>
  <si>
    <t>Map color bin for % less than high school</t>
  </si>
  <si>
    <t>Map color bin for % less than high school education</t>
  </si>
  <si>
    <t>bin.pctmin</t>
  </si>
  <si>
    <t>B_PEOPCOLORPCT</t>
  </si>
  <si>
    <t>Map color bin for % people of color (aka minority)</t>
  </si>
  <si>
    <t>Map color bin for % people of color</t>
  </si>
  <si>
    <t>pctmin</t>
  </si>
  <si>
    <t>bin.pctover64</t>
  </si>
  <si>
    <t>B_OVER64PCT</t>
  </si>
  <si>
    <t>Map color bin for % over age 64</t>
  </si>
  <si>
    <t>pctover64</t>
  </si>
  <si>
    <t>bin.pctpre1960</t>
  </si>
  <si>
    <t>B_LDPNT</t>
  </si>
  <si>
    <t>Map color bin for % pre-1960 housing (lead paint indicator)</t>
  </si>
  <si>
    <t>Map color bin for Lead paint</t>
  </si>
  <si>
    <t>bin.pctunder5</t>
  </si>
  <si>
    <t>B_UNDER5PCT</t>
  </si>
  <si>
    <t>Map color bin for % under age 5</t>
  </si>
  <si>
    <t>pctunder5</t>
  </si>
  <si>
    <t>bin.pm</t>
  </si>
  <si>
    <t>B_PM25</t>
  </si>
  <si>
    <t>Map color bin for PM2.5 level in air</t>
  </si>
  <si>
    <t>Map color bin for Particulate Matter 2.5</t>
  </si>
  <si>
    <t>pm</t>
  </si>
  <si>
    <t>bin.cancer</t>
  </si>
  <si>
    <t>B_CANCER</t>
  </si>
  <si>
    <t>Map color bin for Air toxics cancer risk</t>
  </si>
  <si>
    <t>cancer</t>
  </si>
  <si>
    <t>bin.Demog.Index</t>
  </si>
  <si>
    <t>B_DEMOGIDX_2</t>
  </si>
  <si>
    <t>Map color bin for Demographic Index</t>
  </si>
  <si>
    <t>Demog.Index</t>
  </si>
  <si>
    <t>bin.Demog.Index.Supp</t>
  </si>
  <si>
    <t>B_DEMOGIDX_5</t>
  </si>
  <si>
    <t>Map color bin for Supplemental Demographic Index</t>
  </si>
  <si>
    <t>bin.dpm</t>
  </si>
  <si>
    <t>B_DSLPM</t>
  </si>
  <si>
    <t>Map color bin for Diesel particulate matter level in air</t>
  </si>
  <si>
    <t>dpm</t>
  </si>
  <si>
    <t>bin.EJ.DISPARITY.cancer</t>
  </si>
  <si>
    <t>B_D2_CANCER</t>
  </si>
  <si>
    <t>bin.EJ.DISPARITY.cancer.supp</t>
  </si>
  <si>
    <t>B_D5_CANCER</t>
  </si>
  <si>
    <t>EJ.DISPARITY.cancer.supp</t>
  </si>
  <si>
    <t>bin.EJ.DISPARITY.dpm</t>
  </si>
  <si>
    <t>B_D2_DSLPM</t>
  </si>
  <si>
    <t>bin.EJ.DISPARITY.dpm.supp</t>
  </si>
  <si>
    <t>B_D5_DSLPM</t>
  </si>
  <si>
    <t>EJ.DISPARITY.dpm.supp</t>
  </si>
  <si>
    <t>bin.EJ.DISPARITY.o3</t>
  </si>
  <si>
    <t>B_D2_OZONE</t>
  </si>
  <si>
    <t>Map color bin for Ozone EJ Index</t>
  </si>
  <si>
    <t>bin.EJ.DISPARITY.o3.supp</t>
  </si>
  <si>
    <t>B_D5_OZONE</t>
  </si>
  <si>
    <t>Map color bin for Supplemental EJ Index for Ozone</t>
  </si>
  <si>
    <t>Map color bin for Ozone Supplemental Index</t>
  </si>
  <si>
    <t>315</t>
  </si>
  <si>
    <t>Map color bin for EJ Index for Ozone</t>
  </si>
  <si>
    <t>EJ.DISPARITY.o3.supp</t>
  </si>
  <si>
    <t>bin.EJ.DISPARITY.pctpre1960</t>
  </si>
  <si>
    <t>B_D2_LDPNT</t>
  </si>
  <si>
    <t>Map color bin for Lead paint EJ Index</t>
  </si>
  <si>
    <t>bin.EJ.DISPARITY.pctpre1960.supp</t>
  </si>
  <si>
    <t>B_D5_LDPNT</t>
  </si>
  <si>
    <t>Map color bin for Supplemental EJ Index for Lead paint</t>
  </si>
  <si>
    <t>Map color bin for Lead paint Supplemental Index</t>
  </si>
  <si>
    <t>Map color bin for EJ Index for Lead paint</t>
  </si>
  <si>
    <t>EJ.DISPARITY.pctpre1960.supp</t>
  </si>
  <si>
    <t>bin.EJ.DISPARITY.pm</t>
  </si>
  <si>
    <t>B_D2_PM25</t>
  </si>
  <si>
    <t>Map color bin for Particulate Matter 2.5 EJ Index</t>
  </si>
  <si>
    <t>bin.EJ.DISPARITY.pm.supp</t>
  </si>
  <si>
    <t>B_D5_PM25</t>
  </si>
  <si>
    <t>Map color bin for Supplemental EJ Index for Particulate Matter 2.5</t>
  </si>
  <si>
    <t>Map color bin for Particulate Matter 2.5 Supplemental Index</t>
  </si>
  <si>
    <t>Map color bin for EJ Index for Particulate Matter 2.5</t>
  </si>
  <si>
    <t>EJ.DISPARITY.pm.supp</t>
  </si>
  <si>
    <t>bin.EJ.DISPARITY.proximity.npdes</t>
  </si>
  <si>
    <t>B_D2_PWDIS</t>
  </si>
  <si>
    <t>Map color bin for Wastewater discharge EJ Index</t>
  </si>
  <si>
    <t>bin.EJ.DISPARITY.proximity.npdes.supp</t>
  </si>
  <si>
    <t>B_D5_PWDIS</t>
  </si>
  <si>
    <t>Map color bin for Supplemental EJ Index for Wastewater discharge</t>
  </si>
  <si>
    <t>Map color bin for Wastewater discharge Supplemental Index</t>
  </si>
  <si>
    <t>Map color bin for EJ Index for Wastewater discharge</t>
  </si>
  <si>
    <t>EJ.DISPARITY.proximity.npdes.supp</t>
  </si>
  <si>
    <t>proximity.npdes</t>
  </si>
  <si>
    <t>11</t>
  </si>
  <si>
    <t>bin.EJ.DISPARITY.proximity.npl</t>
  </si>
  <si>
    <t>B_D2_PNPL</t>
  </si>
  <si>
    <t>Map color bin for Superfund proximity EJ Index</t>
  </si>
  <si>
    <t>bin.EJ.DISPARITY.proximity.npl.supp</t>
  </si>
  <si>
    <t>B_D5_PNPL</t>
  </si>
  <si>
    <t>Map color bin for Supplemental EJ Index for Superfund proximity</t>
  </si>
  <si>
    <t>Map color bin for Superfund proximity Supplemental Index</t>
  </si>
  <si>
    <t>Map color bin for EJ Index for Superfund proximity</t>
  </si>
  <si>
    <t>EJ.DISPARITY.proximity.npl.supp</t>
  </si>
  <si>
    <t>proximity.npl</t>
  </si>
  <si>
    <t>bin.EJ.DISPARITY.proximity.rmp</t>
  </si>
  <si>
    <t>B_D2_PRMP</t>
  </si>
  <si>
    <t>Map color bin for RMP Facility Proximity EJ Index</t>
  </si>
  <si>
    <t>bin.EJ.DISPARITY.proximity.rmp.supp</t>
  </si>
  <si>
    <t>B_D5_PRMP</t>
  </si>
  <si>
    <t>Map color bin for Supplemental EJ Index for RMP Facility Proximity</t>
  </si>
  <si>
    <t>Map color bin for RMP Facility Proximity Supplemental Index</t>
  </si>
  <si>
    <t>Map color bin for EJ Index for RMP Facility Proximity</t>
  </si>
  <si>
    <t>EJ.DISPARITY.proximity.rmp.supp</t>
  </si>
  <si>
    <t>proximity.rmp</t>
  </si>
  <si>
    <t>pctile.text.EJ.DISPARITY.resp.supp</t>
  </si>
  <si>
    <t>T_D5_RESP</t>
  </si>
  <si>
    <t>ustext</t>
  </si>
  <si>
    <t>Map popup text for Air toxics respiratory HI Supplemental Index</t>
  </si>
  <si>
    <t>92 %ile</t>
  </si>
  <si>
    <t>pctile.text.EJ.DISPARITY.rsei</t>
  </si>
  <si>
    <t>T_D2_RSEI_AIR</t>
  </si>
  <si>
    <t>Map popup text for Toxic Releases to Air EJ Index</t>
  </si>
  <si>
    <t>62 %ile</t>
  </si>
  <si>
    <t>EJ.DISPARITY.cancer.eo</t>
  </si>
  <si>
    <t>D2_CANCER</t>
  </si>
  <si>
    <t>Air toxics cancer risk EJ Index</t>
  </si>
  <si>
    <t>22.36364</t>
  </si>
  <si>
    <t>D5_CANCER</t>
  </si>
  <si>
    <t>names_ej_supp</t>
  </si>
  <si>
    <t>EJ Supp: Cancer risk (raw)</t>
  </si>
  <si>
    <t>Air Toxics Cancer Risk Supplemental Index</t>
  </si>
  <si>
    <t>Air toxics cancer risk Supplemental Index</t>
  </si>
  <si>
    <t>14.42334</t>
  </si>
  <si>
    <t>EJ Index for Air toxics cancer risk</t>
  </si>
  <si>
    <t>raw data for indicator</t>
  </si>
  <si>
    <t>EJ.DISPARITY.dpm.eo</t>
  </si>
  <si>
    <t>D2_DSLPM</t>
  </si>
  <si>
    <t>Diesel particulate matter EJ Index</t>
  </si>
  <si>
    <t>9.051948</t>
  </si>
  <si>
    <t>D5_DSLPM</t>
  </si>
  <si>
    <t>EJ Supp: Diesel PM (raw)</t>
  </si>
  <si>
    <t>Diesel Particulate Matter Supplemental Index</t>
  </si>
  <si>
    <t>Diesel particulate matter Supplemental Index</t>
  </si>
  <si>
    <t>5.838017</t>
  </si>
  <si>
    <t>EJ Index for Diesel particulate matter</t>
  </si>
  <si>
    <t>EJ.DISPARITY.o3.eo</t>
  </si>
  <si>
    <t>D2_OZONE</t>
  </si>
  <si>
    <t>Ozone EJ Index</t>
  </si>
  <si>
    <t>10.64935</t>
  </si>
  <si>
    <t>bin.EJ.DISPARITY.traffic.score.supp</t>
  </si>
  <si>
    <t>B_D5_PTRAF</t>
  </si>
  <si>
    <t>Map color bin for Supplemental EJ Index for Traffic proximity</t>
  </si>
  <si>
    <t>Map color bin for Traffic proximity Supplemental Index</t>
  </si>
  <si>
    <t>Map color bin for EJ Index for Traffic proximity</t>
  </si>
  <si>
    <t>EJ.DISPARITY.traffic.score.supp</t>
  </si>
  <si>
    <t>traffic.score</t>
  </si>
  <si>
    <t>EJ.DISPARITY.pctpre1960.eo</t>
  </si>
  <si>
    <t>D2_LDPNT</t>
  </si>
  <si>
    <t>Lead paint EJ Index</t>
  </si>
  <si>
    <t>14.37662</t>
  </si>
  <si>
    <t>D5_LDPNT</t>
  </si>
  <si>
    <t>Lead Paint Supplemental Index</t>
  </si>
  <si>
    <t>Lead paint Supplemental Index</t>
  </si>
  <si>
    <t>9.272145</t>
  </si>
  <si>
    <t>EJ Index for Lead paint</t>
  </si>
  <si>
    <t>EJ.DISPARITY.pm.eo</t>
  </si>
  <si>
    <t>D2_PM25</t>
  </si>
  <si>
    <t>Particulate Matter 2.5 EJ Index</t>
  </si>
  <si>
    <t>22.8961</t>
  </si>
  <si>
    <t>D5_PM25</t>
  </si>
  <si>
    <t>EJ Supp: PM2.5 (raw)</t>
  </si>
  <si>
    <t>Particulate Matter 2.5 Supplemental Index</t>
  </si>
  <si>
    <t>14.76675</t>
  </si>
  <si>
    <t>EJ Index for Particulate Matter 2.5</t>
  </si>
  <si>
    <t>EJ.DISPARITY.proximity.npdes.eo</t>
  </si>
  <si>
    <t>D2_PWDIS</t>
  </si>
  <si>
    <t>Wastewater discharge EJ Index</t>
  </si>
  <si>
    <t>21.83117</t>
  </si>
  <si>
    <t>D5_PWDIS</t>
  </si>
  <si>
    <t>EJ Supp: NPDES (raw)</t>
  </si>
  <si>
    <t>Wastewater Discharge Supplemental Index</t>
  </si>
  <si>
    <t>Wastewater discharge Supplemental Index</t>
  </si>
  <si>
    <t>14.07992</t>
  </si>
  <si>
    <t>EJ Index for Wastewater discharge</t>
  </si>
  <si>
    <t>EJ.DISPARITY.proximity.npl.eo</t>
  </si>
  <si>
    <t>D2_PNPL</t>
  </si>
  <si>
    <t>Superfund Proximity EJ Index</t>
  </si>
  <si>
    <t>14.64286</t>
  </si>
  <si>
    <t>D5_PNPL</t>
  </si>
  <si>
    <t>EJ Supp: NPL (raw)</t>
  </si>
  <si>
    <t>Superfund Proximity Supplemental Index</t>
  </si>
  <si>
    <t>9.443852</t>
  </si>
  <si>
    <t>EJ Index for Superfund Proximity</t>
  </si>
  <si>
    <t>EJ.DISPARITY.proximity.rmp.eo</t>
  </si>
  <si>
    <t>D2_PRMP</t>
  </si>
  <si>
    <t>RMP Facility Proximity EJ Index</t>
  </si>
  <si>
    <t>6.38961</t>
  </si>
  <si>
    <t>D5_PRMP</t>
  </si>
  <si>
    <t>EJ Supp: RMP (raw)</t>
  </si>
  <si>
    <t>RMP Facility Proximity Supplemental Index</t>
  </si>
  <si>
    <t>4.120954</t>
  </si>
  <si>
    <t>EJ Index for RMP Facility Proximity</t>
  </si>
  <si>
    <t>EJ.DISPARITY.proximity.tsdf.eo</t>
  </si>
  <si>
    <t>D2_PTSDF</t>
  </si>
  <si>
    <t>Hazardous waste proximity EJ Index</t>
  </si>
  <si>
    <t>3.461039</t>
  </si>
  <si>
    <t>D5_PTSDF</t>
  </si>
  <si>
    <t>EJ Supp: TSDF (raw)</t>
  </si>
  <si>
    <t>Hazardous Waste Proximity Supplemental Index</t>
  </si>
  <si>
    <t>Hazardous waste proximity Supplemental Index</t>
  </si>
  <si>
    <t>2.232183</t>
  </si>
  <si>
    <t>EJ Index for Hazardous waste proximity</t>
  </si>
  <si>
    <t>bin.proximity.npdes</t>
  </si>
  <si>
    <t>B_PWDIS</t>
  </si>
  <si>
    <t>Map color bin for Indicator for major direct dischargers to water</t>
  </si>
  <si>
    <t>Map color bin for Wastewater discharge</t>
  </si>
  <si>
    <t>bin.proximity.npl</t>
  </si>
  <si>
    <t>B_PNPL</t>
  </si>
  <si>
    <t>Map color bin for Proximity to National Priorities List (NPL) sites</t>
  </si>
  <si>
    <t>Map color bin for Superfund proximity</t>
  </si>
  <si>
    <t>bin.proximity.rmp</t>
  </si>
  <si>
    <t>B_PRMP</t>
  </si>
  <si>
    <t>Map color bin for Proximity to Risk Management Plan (RMP) facilities</t>
  </si>
  <si>
    <t>Map color bin for RMP facility proximity</t>
  </si>
  <si>
    <t>bin.proximity.tsdf</t>
  </si>
  <si>
    <t>B_PTSDF</t>
  </si>
  <si>
    <t>Map color bin for Proximity to Treatment Storage and Disposal (TSDF) facilities</t>
  </si>
  <si>
    <t>Map color bin for Hazardous waste proximity</t>
  </si>
  <si>
    <t>bin.resp</t>
  </si>
  <si>
    <t>B_RESP</t>
  </si>
  <si>
    <t>Map color bin for Air toxics respiratory hazard index</t>
  </si>
  <si>
    <t>bin.rsei</t>
  </si>
  <si>
    <t>B_RSEI_AIR</t>
  </si>
  <si>
    <t>Map color bin for Toxic Releases to Air</t>
  </si>
  <si>
    <t>bin.traffic.score</t>
  </si>
  <si>
    <t>B_PTRAF</t>
  </si>
  <si>
    <t>Map color bin for Traffic proximity and volume</t>
  </si>
  <si>
    <t>Map color bin for Traffic proximity</t>
  </si>
  <si>
    <t>bin.unemployed</t>
  </si>
  <si>
    <t>B_UNEMPPCT</t>
  </si>
  <si>
    <t>Map color bin for % unemployed</t>
  </si>
  <si>
    <t>Map color bin for Unemployed</t>
  </si>
  <si>
    <t>45</t>
  </si>
  <si>
    <t>unemployed</t>
  </si>
  <si>
    <t>pctunemployed</t>
  </si>
  <si>
    <t>bin.ust</t>
  </si>
  <si>
    <t>B_UST</t>
  </si>
  <si>
    <t>Map color bin for Underground Storage Tanks Indicator</t>
  </si>
  <si>
    <t>Map color bin for Underground storage tanks</t>
  </si>
  <si>
    <t>pctile.text.EJ.DISPARITY.pm</t>
  </si>
  <si>
    <t>T_D2_PM25</t>
  </si>
  <si>
    <t>Map popup text for Particulate Matter 2.5 EJ Index</t>
  </si>
  <si>
    <t>71 %ile</t>
  </si>
  <si>
    <t>builtunits</t>
  </si>
  <si>
    <t>ACSTOTHU</t>
  </si>
  <si>
    <t>housing units</t>
  </si>
  <si>
    <t>Built housing units count (denominator for percent pre 1960)</t>
  </si>
  <si>
    <t>Housing units (for % built pre-1960)</t>
  </si>
  <si>
    <t>268</t>
  </si>
  <si>
    <t>FALSE</t>
  </si>
  <si>
    <t>pctile.text.EJ.DISPARITY.proximity.npdes</t>
  </si>
  <si>
    <t>T_D2_PWDIS</t>
  </si>
  <si>
    <t>Map popup text for Wastewater discharge EJ Index</t>
  </si>
  <si>
    <t>69 %ile</t>
  </si>
  <si>
    <t>count.ej.80up</t>
  </si>
  <si>
    <t>EXCEED_COUNT_80</t>
  </si>
  <si>
    <t>Number of Suppl EJ Indexes at 80th+</t>
  </si>
  <si>
    <t>Number of Supplemental EJ Indexes exceeding 80 percentile</t>
  </si>
  <si>
    <t>Number of EJ Indexes exceeding 80 percentile</t>
  </si>
  <si>
    <t>EXCEED2_COUNT_80</t>
  </si>
  <si>
    <t>count</t>
  </si>
  <si>
    <t>Nation</t>
  </si>
  <si>
    <t>us</t>
  </si>
  <si>
    <t>count.ej.80up.supp</t>
  </si>
  <si>
    <t>EXCEED_COUNT_80_SUP</t>
  </si>
  <si>
    <t>Number of Supplemental Indexes exceeding 80 percentile</t>
  </si>
  <si>
    <t>EXCEED2_COUNT_80_SUP</t>
  </si>
  <si>
    <t>pctile.text.EJ.DISPARITY.proximity.npl.supp</t>
  </si>
  <si>
    <t>T_D5_PNPL</t>
  </si>
  <si>
    <t>Map popup text for Superfund proximity Supplemental Index</t>
  </si>
  <si>
    <t>74 %ile</t>
  </si>
  <si>
    <t>pctile.text.EJ.DISPARITY.proximity.rmp</t>
  </si>
  <si>
    <t>T_D2_PRMP</t>
  </si>
  <si>
    <t>Map popup text for RMP Facility Proximity EJ Index</t>
  </si>
  <si>
    <t>32 %ile</t>
  </si>
  <si>
    <t>pctile.text.EJ.DISPARITY.proximity.rmp.supp</t>
  </si>
  <si>
    <t>T_D5_PRMP</t>
  </si>
  <si>
    <t>Map popup text for RMP Facility Proximity Supplemental Index</t>
  </si>
  <si>
    <t>41 %ile</t>
  </si>
  <si>
    <t>pctile.text.EJ.DISPARITY.proximity.tsdf</t>
  </si>
  <si>
    <t>T_D2_PTSDF</t>
  </si>
  <si>
    <t>Map popup text for Hazardous waste proximity EJ Index</t>
  </si>
  <si>
    <t>21 %ile</t>
  </si>
  <si>
    <t>countyname</t>
  </si>
  <si>
    <t>CNTY_NAME</t>
  </si>
  <si>
    <t>County name</t>
  </si>
  <si>
    <t>County Name</t>
  </si>
  <si>
    <t>Autauga County</t>
  </si>
  <si>
    <t>pctile.text.EJ.DISPARITY.resp</t>
  </si>
  <si>
    <t>T_D2_RESP</t>
  </si>
  <si>
    <t>Map popup text for Air toxics respiratory HI EJ Index</t>
  </si>
  <si>
    <t>80 %ile</t>
  </si>
  <si>
    <t>state.bin.EJ.DISPARITY.pctpre1960.supp</t>
  </si>
  <si>
    <t>S_B_D5_LDPNT</t>
  </si>
  <si>
    <t>statebin</t>
  </si>
  <si>
    <t>State Map color bin for Lead paint Supplemental Index</t>
  </si>
  <si>
    <t>state.bin.EJ.DISPARITY.pm</t>
  </si>
  <si>
    <t>S_B_D2_PM25</t>
  </si>
  <si>
    <t>State Map color bin for Particulate Matter 2.5 EJ Index</t>
  </si>
  <si>
    <t>state.bin.EJ.DISPARITY.pm.supp</t>
  </si>
  <si>
    <t>S_B_D5_PM25</t>
  </si>
  <si>
    <t>State Map color bin for Particulate Matter 2.5 Supplemental Index</t>
  </si>
  <si>
    <t>state.bin.EJ.DISPARITY.proximity.npdes</t>
  </si>
  <si>
    <t>S_B_D2_PWDIS</t>
  </si>
  <si>
    <t>State Map color bin for Wastewater discharge EJ Index</t>
  </si>
  <si>
    <t>state.bin.EJ.DISPARITY.proximity.npdes.supp</t>
  </si>
  <si>
    <t>S_B_D5_PWDIS</t>
  </si>
  <si>
    <t>State Map color bin for Wastewater discharge Supplemental Index</t>
  </si>
  <si>
    <t>state.bin.EJ.DISPARITY.proximity.npl</t>
  </si>
  <si>
    <t>S_B_D2_PNPL</t>
  </si>
  <si>
    <t>State Map color bin for Superfund proximity EJ Index</t>
  </si>
  <si>
    <t>state.bin.EJ.DISPARITY.proximity.npl.supp</t>
  </si>
  <si>
    <t>S_B_D5_PNPL</t>
  </si>
  <si>
    <t>State Map color bin for Superfund proximity Supplemental Index</t>
  </si>
  <si>
    <t>D5_OZONE</t>
  </si>
  <si>
    <t>EJ Supp: Ozone (raw)</t>
  </si>
  <si>
    <t>Ozone Supplemental Index</t>
  </si>
  <si>
    <t>6.868256</t>
  </si>
  <si>
    <t>EJ Index for Ozone</t>
  </si>
  <si>
    <t>state.bin.EJ.DISPARITY.proximity.rmp.supp</t>
  </si>
  <si>
    <t>S_B_D5_PRMP</t>
  </si>
  <si>
    <t>State Map color bin for RMP Facility Proximity Supplemental Index</t>
  </si>
  <si>
    <t>state.bin.EJ.DISPARITY.proximity.tsdf</t>
  </si>
  <si>
    <t>S_B_D2_PTSDF</t>
  </si>
  <si>
    <t>State Map color bin for Hazardous waste proximity EJ Index</t>
  </si>
  <si>
    <t>state.bin.EJ.DISPARITY.proximity.tsdf.supp</t>
  </si>
  <si>
    <t>S_B_D5_PTSDF</t>
  </si>
  <si>
    <t>State Map color bin for Hazardous waste proximity Supplemental Index</t>
  </si>
  <si>
    <t>state.bin.EJ.DISPARITY.resp</t>
  </si>
  <si>
    <t>S_B_D2_RESP</t>
  </si>
  <si>
    <t>State Map color bin for Air toxics respiratory HI EJ Index</t>
  </si>
  <si>
    <t>state.bin.EJ.DISPARITY.resp.supp</t>
  </si>
  <si>
    <t>S_B_D5_RESP</t>
  </si>
  <si>
    <t>State Map color bin for Air toxics respiratory HI Supplemental Index</t>
  </si>
  <si>
    <t>state.bin.EJ.DISPARITY.rsei</t>
  </si>
  <si>
    <t>S_B_D2_RSEI_AIR</t>
  </si>
  <si>
    <t>State Map color bin for Toxic Releases to Air EJ Index</t>
  </si>
  <si>
    <t>state.bin.EJ.DISPARITY.rsei.supp</t>
  </si>
  <si>
    <t>S_B_D5_RSEI_AIR</t>
  </si>
  <si>
    <t>State Map color bin for Toxic Releases to Air Supplemental Index</t>
  </si>
  <si>
    <t>state.bin.EJ.DISPARITY.traffic.score</t>
  </si>
  <si>
    <t>S_B_D2_PTRAF</t>
  </si>
  <si>
    <t>State Map color bin for Traffic proximity EJ Index</t>
  </si>
  <si>
    <t>state.bin.EJ.DISPARITY.traffic.score.supp</t>
  </si>
  <si>
    <t>S_B_D5_PTRAF</t>
  </si>
  <si>
    <t>State Map color bin for Traffic proximity Supplemental Index</t>
  </si>
  <si>
    <t>state.bin.EJ.DISPARITY.ust</t>
  </si>
  <si>
    <t>S_B_D2_UST</t>
  </si>
  <si>
    <t>State Map color bin for Underground storage tanks EJ Index</t>
  </si>
  <si>
    <t>pctile.text.cancer</t>
  </si>
  <si>
    <t>T_CANCER</t>
  </si>
  <si>
    <t>Map popup text for Air toxics cancer risk</t>
  </si>
  <si>
    <t>84 %ile</t>
  </si>
  <si>
    <t>map text</t>
  </si>
  <si>
    <t>pctile.text</t>
  </si>
  <si>
    <t>pctile.text.Demog.Index</t>
  </si>
  <si>
    <t>T_DEMOGIDX_2</t>
  </si>
  <si>
    <t>Map popup text for Demographic Index</t>
  </si>
  <si>
    <t>45 %ile</t>
  </si>
  <si>
    <t>EJ.DISPARITY.resp.eo</t>
  </si>
  <si>
    <t>D2_RESP</t>
  </si>
  <si>
    <t>Air toxics respiratory HI EJ Index</t>
  </si>
  <si>
    <t>24.49351</t>
  </si>
  <si>
    <t>D5_RESP</t>
  </si>
  <si>
    <t>EJ Supp: Respiratory (raw)</t>
  </si>
  <si>
    <t>Air Toxics Respiratory HI Supplemental Index</t>
  </si>
  <si>
    <t>Air toxics respiratory HI Supplemental Index</t>
  </si>
  <si>
    <t>15.79699</t>
  </si>
  <si>
    <t>EJ Index for Air toxics respiratory HI</t>
  </si>
  <si>
    <t>D2_RSEI_AIR</t>
  </si>
  <si>
    <t>Toxic Releases to Air EJ Index</t>
  </si>
  <si>
    <t>17.30519</t>
  </si>
  <si>
    <t>EJ.DISPARITY.rsei.supp</t>
  </si>
  <si>
    <t>D5_RSEI_AIR</t>
  </si>
  <si>
    <t>Toxic Releases to Air Supplemental Index</t>
  </si>
  <si>
    <t>11.16092</t>
  </si>
  <si>
    <t>EJ.DISPARITY.traffic.score.eo</t>
  </si>
  <si>
    <t>D2_PTRAF</t>
  </si>
  <si>
    <t>Traffic proximity EJ Index</t>
  </si>
  <si>
    <t>8.519481</t>
  </si>
  <si>
    <t>D5_PTRAF</t>
  </si>
  <si>
    <t>EJ Supp: Traffic (raw)</t>
  </si>
  <si>
    <t>Traffic Proximity Supplemental Index</t>
  </si>
  <si>
    <t>Traffic proximity Supplemental Index</t>
  </si>
  <si>
    <t>5.494605</t>
  </si>
  <si>
    <t>EJ Index for Traffic proximity</t>
  </si>
  <si>
    <t>EJ.DISPARITY.ust.eo</t>
  </si>
  <si>
    <t>D2_UST</t>
  </si>
  <si>
    <t>Underground storage tanks EJ Index</t>
  </si>
  <si>
    <t>12.77922</t>
  </si>
  <si>
    <t>D5_UST</t>
  </si>
  <si>
    <t>EJ Supp: UST (raw)</t>
  </si>
  <si>
    <t>Underground Storage Tanks Supplemental Index</t>
  </si>
  <si>
    <t>Underground storage tanks Supplemental Index</t>
  </si>
  <si>
    <t>8.241907</t>
  </si>
  <si>
    <t>EJ Index for Underground storage tanks</t>
  </si>
  <si>
    <t>pctile.text.EJ.DISPARITY.pctpre1960</t>
  </si>
  <si>
    <t>T_D2_LDPNT</t>
  </si>
  <si>
    <t>Map popup text for Lead paint EJ Index</t>
  </si>
  <si>
    <t>56 %ile</t>
  </si>
  <si>
    <t>id</t>
  </si>
  <si>
    <t>ID</t>
  </si>
  <si>
    <t>Point ID</t>
  </si>
  <si>
    <t>Census FIPS code for block group</t>
  </si>
  <si>
    <t>10010201001</t>
  </si>
  <si>
    <t>state.bin.Demog.Index</t>
  </si>
  <si>
    <t>S_B_DEMOGIDX_2</t>
  </si>
  <si>
    <t>State Map color bin for Demographic Index</t>
  </si>
  <si>
    <t>lingiso</t>
  </si>
  <si>
    <t>LINGISO</t>
  </si>
  <si>
    <t>names_d_count</t>
  </si>
  <si>
    <t>Limited English count</t>
  </si>
  <si>
    <t>Limited English-speaking Households</t>
  </si>
  <si>
    <t>Limited English speaking households</t>
  </si>
  <si>
    <t>lowinc</t>
  </si>
  <si>
    <t>LOWINCOME</t>
  </si>
  <si>
    <t>Low income resident count</t>
  </si>
  <si>
    <t>Low income</t>
  </si>
  <si>
    <t>263</t>
  </si>
  <si>
    <t>state.bin.EJ.DISPARITY.cancer</t>
  </si>
  <si>
    <t>S_B_D2_CANCER</t>
  </si>
  <si>
    <t>lths</t>
  </si>
  <si>
    <t>LESSHS</t>
  </si>
  <si>
    <t>&lt;HS count</t>
  </si>
  <si>
    <t>Less Than High School Education resident count</t>
  </si>
  <si>
    <t>Less than high school education</t>
  </si>
  <si>
    <t>101</t>
  </si>
  <si>
    <t>58</t>
  </si>
  <si>
    <t>mins</t>
  </si>
  <si>
    <t>PEOPCOLOR</t>
  </si>
  <si>
    <t>POC count</t>
  </si>
  <si>
    <t>People of Color resident count</t>
  </si>
  <si>
    <t>People of color</t>
  </si>
  <si>
    <t>106</t>
  </si>
  <si>
    <t>state.bin.EJ.DISPARITY.dpm.supp</t>
  </si>
  <si>
    <t>S_B_D5_DSLPM</t>
  </si>
  <si>
    <t>OBJECTID</t>
  </si>
  <si>
    <t>OID_</t>
  </si>
  <si>
    <t>Unique ID for block group in geodatabase</t>
  </si>
  <si>
    <t>over64</t>
  </si>
  <si>
    <t>OVER64</t>
  </si>
  <si>
    <t>&gt;age 64 count</t>
  </si>
  <si>
    <t>Over age 64</t>
  </si>
  <si>
    <t>122</t>
  </si>
  <si>
    <t>85</t>
  </si>
  <si>
    <t>povknownratio</t>
  </si>
  <si>
    <t>ACSIPOVBAS</t>
  </si>
  <si>
    <t>Count of Population for whom Poverty Status is Determined</t>
  </si>
  <si>
    <t>Population for whom poverty status is determined</t>
  </si>
  <si>
    <t>693</t>
  </si>
  <si>
    <t>S_D2_DSLPM</t>
  </si>
  <si>
    <t>State Diesel particulate matter EJ Index</t>
  </si>
  <si>
    <t>state.EJ.DISPARITY.dpm.supp</t>
  </si>
  <si>
    <t>S_D5_DSLPM</t>
  </si>
  <si>
    <t>State Diesel particulate matter Supplemental Index</t>
  </si>
  <si>
    <t>S_D2_OZONE</t>
  </si>
  <si>
    <t>State Ozone EJ Index</t>
  </si>
  <si>
    <t>pctile.text.EJ.DISPARITY.rsei.supp</t>
  </si>
  <si>
    <t>T_D5_RSEI_AIR</t>
  </si>
  <si>
    <t>Map popup text for Toxic Releases to Air Supplemental Index</t>
  </si>
  <si>
    <t>79 %ile</t>
  </si>
  <si>
    <t>pctile.text.EJ.DISPARITY.traffic.score</t>
  </si>
  <si>
    <t>T_D2_PTRAF</t>
  </si>
  <si>
    <t>Map popup text for Traffic proximity EJ Index</t>
  </si>
  <si>
    <t>39 %ile</t>
  </si>
  <si>
    <t>pctile.text.EJ.DISPARITY.traffic.score.supp</t>
  </si>
  <si>
    <t>T_D5_PTRAF</t>
  </si>
  <si>
    <t>Map popup text for Traffic proximity Supplemental Index</t>
  </si>
  <si>
    <t>50 %ile</t>
  </si>
  <si>
    <t>pctile.text.EJ.DISPARITY.ust</t>
  </si>
  <si>
    <t>T_D2_UST</t>
  </si>
  <si>
    <t>Map popup text for Underground storage tanks EJ Index</t>
  </si>
  <si>
    <t>53 %ile</t>
  </si>
  <si>
    <t>state.bin.EJ.DISPARITY.proximity.rmp</t>
  </si>
  <si>
    <t>S_B_D2_PRMP</t>
  </si>
  <si>
    <t>State Map color bin for RMP Facility Proximity EJ Index</t>
  </si>
  <si>
    <t>pctile.text.lowlifex</t>
  </si>
  <si>
    <t>T_LIFEEXPPCT</t>
  </si>
  <si>
    <t>Map popup text for Low Life Expectancy</t>
  </si>
  <si>
    <t>91 %ile</t>
  </si>
  <si>
    <t>pctile.text.o3</t>
  </si>
  <si>
    <t>T_OZONE</t>
  </si>
  <si>
    <t>Map popup text for Ozone level in air</t>
  </si>
  <si>
    <t>Map popup text for Ozone</t>
  </si>
  <si>
    <t>40 %ile</t>
  </si>
  <si>
    <t>pctile.text.pctlingiso</t>
  </si>
  <si>
    <t>T_LINGISOPCT</t>
  </si>
  <si>
    <t>Map popup text for % of households that are limited English speaking</t>
  </si>
  <si>
    <t>Map popup text for % limited English speaking</t>
  </si>
  <si>
    <t>0 %ile</t>
  </si>
  <si>
    <t>pctile.text.pctlowinc</t>
  </si>
  <si>
    <t>T_LOWINCPCT</t>
  </si>
  <si>
    <t>Map popup text for % low-income</t>
  </si>
  <si>
    <t>Map popup text for % low income</t>
  </si>
  <si>
    <t>67 %ile</t>
  </si>
  <si>
    <t>pctile.text.pctlths</t>
  </si>
  <si>
    <t>T_LESSHSPCT</t>
  </si>
  <si>
    <t>Map popup text for % less than high school</t>
  </si>
  <si>
    <t>Map popup text for % less than high school education</t>
  </si>
  <si>
    <t>82 %ile</t>
  </si>
  <si>
    <t>pctile.text.pctmin</t>
  </si>
  <si>
    <t>T_PEOPCOLORPCT</t>
  </si>
  <si>
    <t>Map popup text for % people of color (aka minority)</t>
  </si>
  <si>
    <t>Map popup text for % people of color</t>
  </si>
  <si>
    <t>31 %ile</t>
  </si>
  <si>
    <t>94</t>
  </si>
  <si>
    <t>pctile.text.pctover64</t>
  </si>
  <si>
    <t>T_OVER64PCT</t>
  </si>
  <si>
    <t>Map popup text for % over age 64</t>
  </si>
  <si>
    <t>58 %ile</t>
  </si>
  <si>
    <t>pctile.text.pctpre1960</t>
  </si>
  <si>
    <t>T_LDPNT</t>
  </si>
  <si>
    <t>Map popup text for % pre-1960 housing (lead paint indicator)</t>
  </si>
  <si>
    <t>Map popup text for Lead paint</t>
  </si>
  <si>
    <t>54 %ile</t>
  </si>
  <si>
    <t>pctile.text.pctunder5</t>
  </si>
  <si>
    <t>T_UNDER5PCT</t>
  </si>
  <si>
    <t>Map popup text for % under age 5</t>
  </si>
  <si>
    <t>29 %ile</t>
  </si>
  <si>
    <t>pctile.text.pm</t>
  </si>
  <si>
    <t>T_PM25</t>
  </si>
  <si>
    <t>Map popup text for PM2.5 level in air</t>
  </si>
  <si>
    <t>Map popup text for Particulate Matter 2.5</t>
  </si>
  <si>
    <t>86 %ile</t>
  </si>
  <si>
    <t>pctile.text.proximity.npdes</t>
  </si>
  <si>
    <t>T_PWDIS</t>
  </si>
  <si>
    <t>Map popup text for Indicator for major direct dischargers to water</t>
  </si>
  <si>
    <t>Map popup text for Wastewater discharge</t>
  </si>
  <si>
    <t>pctile.text.proximity.npl</t>
  </si>
  <si>
    <t>T_PNPL</t>
  </si>
  <si>
    <t>Map popup text for Proximity to National Priorities List (NPL) sites</t>
  </si>
  <si>
    <t>Map popup text for Superfund proximity</t>
  </si>
  <si>
    <t>55 %ile</t>
  </si>
  <si>
    <t>pctile.text.Demog.Index.Supp</t>
  </si>
  <si>
    <t>T_DEMOGIDX_5</t>
  </si>
  <si>
    <t>Map popup text for Supplemental Demographic Index</t>
  </si>
  <si>
    <t>70 %ile</t>
  </si>
  <si>
    <t>pctile.text.dpm</t>
  </si>
  <si>
    <t>T_DSLPM</t>
  </si>
  <si>
    <t>Map popup text for Diesel particulate matter level in air</t>
  </si>
  <si>
    <t>34 %ile</t>
  </si>
  <si>
    <t>pctile.text.EJ.DISPARITY.cancer</t>
  </si>
  <si>
    <t>T_D2_CANCER</t>
  </si>
  <si>
    <t>81 %ile</t>
  </si>
  <si>
    <t>pctile.text.EJ.DISPARITY.cancer.supp</t>
  </si>
  <si>
    <t>T_D5_CANCER</t>
  </si>
  <si>
    <t>93 %ile</t>
  </si>
  <si>
    <t>pctile.text.EJ.DISPARITY.dpm</t>
  </si>
  <si>
    <t>T_D2_DSLPM</t>
  </si>
  <si>
    <t>42 %ile</t>
  </si>
  <si>
    <t>pctile.text.EJ.DISPARITY.dpm.supp</t>
  </si>
  <si>
    <t>T_D5_DSLPM</t>
  </si>
  <si>
    <t>pctile.text.EJ.DISPARITY.o3</t>
  </si>
  <si>
    <t>T_D2_OZONE</t>
  </si>
  <si>
    <t>Map popup text for Ozone EJ Index</t>
  </si>
  <si>
    <t>47 %ile</t>
  </si>
  <si>
    <t>pctile.text.EJ.DISPARITY.o3.supp</t>
  </si>
  <si>
    <t>T_D5_OZONE</t>
  </si>
  <si>
    <t>Map popup text for Ozone Supplemental Index</t>
  </si>
  <si>
    <t>61 %ile</t>
  </si>
  <si>
    <t>state.bin.pctunder5</t>
  </si>
  <si>
    <t>S_B_UNDER5PCT</t>
  </si>
  <si>
    <t>State Map color bin for % under age 5</t>
  </si>
  <si>
    <t>state.bin.cancer</t>
  </si>
  <si>
    <t>S_B_CANCER</t>
  </si>
  <si>
    <t>state.bin.proximity.npl</t>
  </si>
  <si>
    <t>S_B_PNPL</t>
  </si>
  <si>
    <t>State Map color bin for Superfund proximity</t>
  </si>
  <si>
    <t>state.bin.Demog.Index.Supp</t>
  </si>
  <si>
    <t>S_B_DEMOGIDX_5</t>
  </si>
  <si>
    <t>State Map color bin for Supplemental Demographic Index</t>
  </si>
  <si>
    <t>state.bin.dpm</t>
  </si>
  <si>
    <t>S_B_DSLPM</t>
  </si>
  <si>
    <t>pctile.text.EJ.DISPARITY.proximity.npdes.supp</t>
  </si>
  <si>
    <t>T_D5_PWDIS</t>
  </si>
  <si>
    <t>Map popup text for Wastewater discharge Supplemental Index</t>
  </si>
  <si>
    <t>85 %ile</t>
  </si>
  <si>
    <t>state.bin.EJ.DISPARITY.cancer.supp</t>
  </si>
  <si>
    <t>S_B_D5_CANCER</t>
  </si>
  <si>
    <t>state.bin.EJ.DISPARITY.dpm</t>
  </si>
  <si>
    <t>S_B_D2_DSLPM</t>
  </si>
  <si>
    <t>state.bin.unemployed</t>
  </si>
  <si>
    <t>S_B_UNEMPPCT</t>
  </si>
  <si>
    <t>State Map color bin for Unemployed</t>
  </si>
  <si>
    <t>state.bin.EJ.DISPARITY.o3</t>
  </si>
  <si>
    <t>S_B_D2_OZONE</t>
  </si>
  <si>
    <t>State Map color bin for Ozone EJ Index</t>
  </si>
  <si>
    <t>state.bin.EJ.DISPARITY.o3.supp</t>
  </si>
  <si>
    <t>S_B_D5_OZONE</t>
  </si>
  <si>
    <t>State Map color bin for Ozone Supplemental Index</t>
  </si>
  <si>
    <t>state.bin.EJ.DISPARITY.pctpre1960</t>
  </si>
  <si>
    <t>S_B_D2_LDPNT</t>
  </si>
  <si>
    <t>State Map color bin for Lead paint EJ Index</t>
  </si>
  <si>
    <t>state.pctile.text.EJ.DISPARITY.o3.supp</t>
  </si>
  <si>
    <t>S_T_D5_OZONE</t>
  </si>
  <si>
    <t>statetext</t>
  </si>
  <si>
    <t>State Map popup text for Ozone Supplemental Index</t>
  </si>
  <si>
    <t>state.pctile.text.EJ.DISPARITY.pctpre1960</t>
  </si>
  <si>
    <t>S_T_D2_LDPNT</t>
  </si>
  <si>
    <t>State Map popup text for Lead paint EJ Index</t>
  </si>
  <si>
    <t>state.pctile.text.EJ.DISPARITY.pctpre1960.supp</t>
  </si>
  <si>
    <t>S_T_D5_LDPNT</t>
  </si>
  <si>
    <t>State Map popup text for Lead paint Supplemental Index</t>
  </si>
  <si>
    <t>state.pctile.text.EJ.DISPARITY.pm</t>
  </si>
  <si>
    <t>S_T_D2_PM25</t>
  </si>
  <si>
    <t>State Map popup text for Particulate Matter 2.5 EJ Index</t>
  </si>
  <si>
    <t>state.pctile.text.EJ.DISPARITY.pm.supp</t>
  </si>
  <si>
    <t>S_T_D5_PM25</t>
  </si>
  <si>
    <t>State Map popup text for Particulate Matter 2.5 Supplemental Index</t>
  </si>
  <si>
    <t>87 %ile</t>
  </si>
  <si>
    <t>state.pctile.text.EJ.DISPARITY.proximity.npdes</t>
  </si>
  <si>
    <t>S_T_D2_PWDIS</t>
  </si>
  <si>
    <t>State Map popup text for Wastewater discharge EJ Index</t>
  </si>
  <si>
    <t>state.pctile.text.EJ.DISPARITY.proximity.npdes.supp</t>
  </si>
  <si>
    <t>S_T_D5_PWDIS</t>
  </si>
  <si>
    <t>State Map popup text for Wastewater discharge Supplemental Index</t>
  </si>
  <si>
    <t>pctile.text.EJ.DISPARITY.ust.supp</t>
  </si>
  <si>
    <t>T_D5_UST</t>
  </si>
  <si>
    <t>Map popup text for Underground storage tanks Supplemental Index</t>
  </si>
  <si>
    <t>66 %ile</t>
  </si>
  <si>
    <t>state.pctile.text.EJ.DISPARITY.proximity.npl.supp</t>
  </si>
  <si>
    <t>S_T_D5_PNPL</t>
  </si>
  <si>
    <t>State Map popup text for Superfund proximity Supplemental Index</t>
  </si>
  <si>
    <t>state.pctile.text.EJ.DISPARITY.proximity.rmp</t>
  </si>
  <si>
    <t>S_T_D2_PRMP</t>
  </si>
  <si>
    <t>State Map popup text for RMP Facility Proximity EJ Index</t>
  </si>
  <si>
    <t>state.pctile.text.EJ.DISPARITY.proximity.rmp.supp</t>
  </si>
  <si>
    <t>S_T_D5_PRMP</t>
  </si>
  <si>
    <t>State Map popup text for RMP Facility Proximity Supplemental Index</t>
  </si>
  <si>
    <t>state.pctile.text.EJ.DISPARITY.proximity.tsdf</t>
  </si>
  <si>
    <t>S_T_D2_PTSDF</t>
  </si>
  <si>
    <t>State Map popup text for Hazardous waste proximity EJ Index</t>
  </si>
  <si>
    <t>state.pctile.text.EJ.DISPARITY.proximity.tsdf.supp</t>
  </si>
  <si>
    <t>S_T_D5_PTSDF</t>
  </si>
  <si>
    <t>State Map popup text for Hazardous waste proximity Supplemental Index</t>
  </si>
  <si>
    <t>24 %ile</t>
  </si>
  <si>
    <t>state.pctile.text.EJ.DISPARITY.resp</t>
  </si>
  <si>
    <t>S_T_D2_RESP</t>
  </si>
  <si>
    <t>State Map popup text for Air toxics respiratory HI EJ Index</t>
  </si>
  <si>
    <t>state.pctile.text.EJ.DISPARITY.resp.supp</t>
  </si>
  <si>
    <t>S_T_D5_RESP</t>
  </si>
  <si>
    <t>State Map popup text for Air toxics respiratory HI Supplemental Index</t>
  </si>
  <si>
    <t>state.pctile.text.EJ.DISPARITY.rsei</t>
  </si>
  <si>
    <t>S_T_D2_RSEI_AIR</t>
  </si>
  <si>
    <t>State Map popup text for Toxic Releases to Air EJ Index</t>
  </si>
  <si>
    <t>state.pctile.text.EJ.DISPARITY.rsei.supp</t>
  </si>
  <si>
    <t>S_T_D5_RSEI_AIR</t>
  </si>
  <si>
    <t>State Map popup text for Toxic Releases to Air Supplemental Index</t>
  </si>
  <si>
    <t>state.pctile.text.EJ.DISPARITY.traffic.score</t>
  </si>
  <si>
    <t>S_T_D2_PTRAF</t>
  </si>
  <si>
    <t>State Map popup text for Traffic proximity EJ Index</t>
  </si>
  <si>
    <t>state.pctile.text.EJ.DISPARITY.traffic.score.supp</t>
  </si>
  <si>
    <t>S_T_D5_PTRAF</t>
  </si>
  <si>
    <t>State Map popup text for Traffic proximity Supplemental Index</t>
  </si>
  <si>
    <t>state.bin.EJ.DISPARITY.ust.supp</t>
  </si>
  <si>
    <t>S_B_D5_UST</t>
  </si>
  <si>
    <t>State Map color bin for Underground storage tanks Supplemental Index</t>
  </si>
  <si>
    <t>pctile.text.proximity.rmp</t>
  </si>
  <si>
    <t>T_PRMP</t>
  </si>
  <si>
    <t>Map popup text for Proximity to Risk Management Plan (RMP) facilities</t>
  </si>
  <si>
    <t>Map popup text for RMP facility proximity</t>
  </si>
  <si>
    <t>pctile.text.proximity.tsdf</t>
  </si>
  <si>
    <t>T_PTSDF</t>
  </si>
  <si>
    <t>Map popup text for Proximity to Treatment Storage and Disposal (TSDF) facilities</t>
  </si>
  <si>
    <t>Map popup text for Hazardous waste proximity</t>
  </si>
  <si>
    <t>13 %ile</t>
  </si>
  <si>
    <t>pctile.text.resp</t>
  </si>
  <si>
    <t>T_RESP</t>
  </si>
  <si>
    <t>Map popup text for Air toxics respiratory hazard index</t>
  </si>
  <si>
    <t>pctile.text.rsei</t>
  </si>
  <si>
    <t>T_RSEI_AIR</t>
  </si>
  <si>
    <t>Map popup text for Toxic Releases to Air</t>
  </si>
  <si>
    <t>65 %ile</t>
  </si>
  <si>
    <t>pctile.text.traffic.score</t>
  </si>
  <si>
    <t>T_PTRAF</t>
  </si>
  <si>
    <t>Map popup text for Traffic proximity and volume</t>
  </si>
  <si>
    <t>Map popup text for Traffic proximity</t>
  </si>
  <si>
    <t>pctile.text.unemployed</t>
  </si>
  <si>
    <t>T_UNEMPPCT</t>
  </si>
  <si>
    <t>Map popup text for % unemployed</t>
  </si>
  <si>
    <t>Map popup text for Unemployed</t>
  </si>
  <si>
    <t>35 %ile</t>
  </si>
  <si>
    <t>46</t>
  </si>
  <si>
    <t>Map popup text for Unemployment rate</t>
  </si>
  <si>
    <t>pctile.text.ust</t>
  </si>
  <si>
    <t>T_UST</t>
  </si>
  <si>
    <t>Map popup text for Underground Storage Tanks Indicator</t>
  </si>
  <si>
    <t>Map popup text for Underground storage tanks</t>
  </si>
  <si>
    <t>48 %ile</t>
  </si>
  <si>
    <t>state.bin.pctpre1960</t>
  </si>
  <si>
    <t>S_B_LDPNT</t>
  </si>
  <si>
    <t>State Map color bin for Lead paint</t>
  </si>
  <si>
    <t>state.pctile.text.pctover64</t>
  </si>
  <si>
    <t>S_T_OVER64PCT</t>
  </si>
  <si>
    <t>State Map popup text for % over age 64</t>
  </si>
  <si>
    <t>pctile.text.EJ.DISPARITY.pctpre1960.supp</t>
  </si>
  <si>
    <t>T_D5_LDPNT</t>
  </si>
  <si>
    <t>Map popup text for Lead paint Supplemental Index</t>
  </si>
  <si>
    <t>state.bin.proximity.npdes</t>
  </si>
  <si>
    <t>S_B_PWDIS</t>
  </si>
  <si>
    <t>State Map color bin for Wastewater discharge</t>
  </si>
  <si>
    <t>pctile.text.EJ.DISPARITY.pm.supp</t>
  </si>
  <si>
    <t>T_D5_PM25</t>
  </si>
  <si>
    <t>Map popup text for Particulate Matter 2.5 Supplemental Index</t>
  </si>
  <si>
    <t>state.bin.proximity.tsdf</t>
  </si>
  <si>
    <t>S_B_PTSDF</t>
  </si>
  <si>
    <t>State Map color bin for Hazardous waste proximity</t>
  </si>
  <si>
    <t>state.pctile.text.Demog.Index.Supp</t>
  </si>
  <si>
    <t>S_T_DEMOGIDX_5</t>
  </si>
  <si>
    <t>State Map popup text for Supplemental Demographic Index</t>
  </si>
  <si>
    <t>pctile.text.EJ.DISPARITY.proximity.npl</t>
  </si>
  <si>
    <t>T_D2_PNPL</t>
  </si>
  <si>
    <t>Map popup text for Superfund proximity EJ Index</t>
  </si>
  <si>
    <t>57 %ile</t>
  </si>
  <si>
    <t>state.bin.traffic.score</t>
  </si>
  <si>
    <t>S_B_PTRAF</t>
  </si>
  <si>
    <t>State Map color bin for Traffic proximity</t>
  </si>
  <si>
    <t>state.pctile.text.EJ.DISPARITY.cancer.supp</t>
  </si>
  <si>
    <t>S_T_D5_CANCER</t>
  </si>
  <si>
    <t>state.bin.ust</t>
  </si>
  <si>
    <t>S_B_UST</t>
  </si>
  <si>
    <t>State Map color bin for Underground storage tanks</t>
  </si>
  <si>
    <t>S_D2_CANCER</t>
  </si>
  <si>
    <t>State Air toxics cancer risk EJ Index</t>
  </si>
  <si>
    <t>pctile.text.EJ.DISPARITY.proximity.tsdf.supp</t>
  </si>
  <si>
    <t>T_D5_PTSDF</t>
  </si>
  <si>
    <t>Map popup text for Hazardous waste proximity Supplemental Index</t>
  </si>
  <si>
    <t>state.EJ.DISPARITY.cancer.supp</t>
  </si>
  <si>
    <t>S_D5_CANCER</t>
  </si>
  <si>
    <t>State Air toxics cancer risk Supplemental Index</t>
  </si>
  <si>
    <t>state.EJ.DISPARITY.proximity.rmp.supp</t>
  </si>
  <si>
    <t>S_D5_PRMP</t>
  </si>
  <si>
    <t>State RMP Facility Proximity Supplemental Index</t>
  </si>
  <si>
    <t>S_D2_PTSDF</t>
  </si>
  <si>
    <t>State Hazardous waste proximity EJ Index</t>
  </si>
  <si>
    <t>state.EJ.DISPARITY.proximity.tsdf.supp</t>
  </si>
  <si>
    <t>S_D5_PTSDF</t>
  </si>
  <si>
    <t>State Hazardous waste proximity Supplemental Index</t>
  </si>
  <si>
    <t>state.EJ.DISPARITY.o3.supp</t>
  </si>
  <si>
    <t>S_D5_OZONE</t>
  </si>
  <si>
    <t>State Ozone Supplemental Index</t>
  </si>
  <si>
    <t>S_D2_LDPNT</t>
  </si>
  <si>
    <t>State Lead paint EJ Index</t>
  </si>
  <si>
    <t>state.EJ.DISPARITY.pctpre1960.supp</t>
  </si>
  <si>
    <t>S_D5_LDPNT</t>
  </si>
  <si>
    <t>State Lead paint Supplemental Index</t>
  </si>
  <si>
    <t>state.pctile.text.EJ.DISPARITY.proximity.npl</t>
  </si>
  <si>
    <t>S_T_D2_PNPL</t>
  </si>
  <si>
    <t>State Map popup text for Superfund proximity EJ Index</t>
  </si>
  <si>
    <t>state.EJ.DISPARITY.pm.supp</t>
  </si>
  <si>
    <t>S_D5_PM25</t>
  </si>
  <si>
    <t>State Particulate Matter 2.5 Supplemental Index</t>
  </si>
  <si>
    <t>S_D2_PWDIS</t>
  </si>
  <si>
    <t>State Wastewater discharge EJ Index</t>
  </si>
  <si>
    <t>state.EJ.DISPARITY.proximity.npdes.supp</t>
  </si>
  <si>
    <t>S_D5_PWDIS</t>
  </si>
  <si>
    <t>State Wastewater discharge Supplemental Index</t>
  </si>
  <si>
    <t>S_D2_PNPL</t>
  </si>
  <si>
    <t>State Superfund Proximity EJ Index</t>
  </si>
  <si>
    <t>state.EJ.DISPARITY.proximity.npl.supp</t>
  </si>
  <si>
    <t>S_D5_PNPL</t>
  </si>
  <si>
    <t>State Superfund Proximity Supplemental Index</t>
  </si>
  <si>
    <t>S_D2_PRMP</t>
  </si>
  <si>
    <t>State RMP Facility Proximity EJ Index</t>
  </si>
  <si>
    <t>state.pctile.text.pctmin</t>
  </si>
  <si>
    <t>S_T_PEOPCOLORPCT</t>
  </si>
  <si>
    <t>State Map popup text for % people of color</t>
  </si>
  <si>
    <t>S_D2_RSEI_AIR</t>
  </si>
  <si>
    <t>State Toxic Releases to Air EJ Index</t>
  </si>
  <si>
    <t>state.bin.pm</t>
  </si>
  <si>
    <t>S_B_PM25</t>
  </si>
  <si>
    <t>State Map color bin for Particulate Matter 2.5</t>
  </si>
  <si>
    <t>S_D2_RESP</t>
  </si>
  <si>
    <t>State Air toxics respiratory HI EJ Index</t>
  </si>
  <si>
    <t>state.EJ.DISPARITY.resp.supp</t>
  </si>
  <si>
    <t>S_D5_RESP</t>
  </si>
  <si>
    <t>State Air toxics respiratory HI Supplemental Index</t>
  </si>
  <si>
    <t>state.bin.pctlowinc</t>
  </si>
  <si>
    <t>S_B_LOWINCPCT</t>
  </si>
  <si>
    <t>State Map color bin for % low income</t>
  </si>
  <si>
    <t>state.bin.lowlifex</t>
  </si>
  <si>
    <t>S_B_LIFEEXPPCT</t>
  </si>
  <si>
    <t>State Map color bin for Low Life Expectancy</t>
  </si>
  <si>
    <t>state.bin.o3</t>
  </si>
  <si>
    <t>S_B_OZONE</t>
  </si>
  <si>
    <t>State Map color bin for Ozone</t>
  </si>
  <si>
    <t>state.bin.pctlingiso</t>
  </si>
  <si>
    <t>S_B_LINGISOPCT</t>
  </si>
  <si>
    <t>State Map color bin for % limited English speaking</t>
  </si>
  <si>
    <t>state.pctile.text.pctlths</t>
  </si>
  <si>
    <t>S_T_LESSHSPCT</t>
  </si>
  <si>
    <t>State Map popup text for % less than high school education</t>
  </si>
  <si>
    <t>state.bin.pctlths</t>
  </si>
  <si>
    <t>S_B_LESSHSPCT</t>
  </si>
  <si>
    <t>State Map color bin for % less than high school education</t>
  </si>
  <si>
    <t>state.bin.pctmin</t>
  </si>
  <si>
    <t>S_B_PEOPCOLORPCT</t>
  </si>
  <si>
    <t>State Map color bin for % people of color</t>
  </si>
  <si>
    <t>state.bin.pctover64</t>
  </si>
  <si>
    <t>S_B_OVER64PCT</t>
  </si>
  <si>
    <t>State Map color bin for % over age 64</t>
  </si>
  <si>
    <t>state.pctile.text.cancer</t>
  </si>
  <si>
    <t>S_T_CANCER</t>
  </si>
  <si>
    <t>state.pctile.text.Demog.Index</t>
  </si>
  <si>
    <t>S_T_DEMOGIDX_2</t>
  </si>
  <si>
    <t>State Map popup text for Demographic Index</t>
  </si>
  <si>
    <t>state.pctile.text.proximity.rmp</t>
  </si>
  <si>
    <t>S_T_PRMP</t>
  </si>
  <si>
    <t>State Map popup text for RMP facility proximity</t>
  </si>
  <si>
    <t>state.pctile.text.pctunder5</t>
  </si>
  <si>
    <t>S_T_UNDER5PCT</t>
  </si>
  <si>
    <t>State Map popup text for % under age 5</t>
  </si>
  <si>
    <t>state.pctile.text.EJ.DISPARITY.cancer</t>
  </si>
  <si>
    <t>S_T_D2_CANCER</t>
  </si>
  <si>
    <t>state.pctile.text.rsei</t>
  </si>
  <si>
    <t>S_T_RSEI_AIR</t>
  </si>
  <si>
    <t>State Map popup text for Toxic Releases to Air</t>
  </si>
  <si>
    <t>state.pctile.text.EJ.DISPARITY.dpm</t>
  </si>
  <si>
    <t>S_T_D2_DSLPM</t>
  </si>
  <si>
    <t>state.pctile.text.dpm</t>
  </si>
  <si>
    <t>S_T_DSLPM</t>
  </si>
  <si>
    <t>state.pctile.text.EJ.DISPARITY.o3</t>
  </si>
  <si>
    <t>S_T_D2_OZONE</t>
  </si>
  <si>
    <t>State Map popup text for Ozone EJ Index</t>
  </si>
  <si>
    <t>state.pctile.text.ust</t>
  </si>
  <si>
    <t>S_T_UST</t>
  </si>
  <si>
    <t>State Map popup text for Underground storage tanks</t>
  </si>
  <si>
    <t>state.pctile.text.proximity.npdes</t>
  </si>
  <si>
    <t>S_T_PWDIS</t>
  </si>
  <si>
    <t>State Map popup text for Wastewater discharge</t>
  </si>
  <si>
    <t>state.pctile.text.EJ.DISPARITY.dpm.supp</t>
  </si>
  <si>
    <t>S_T_D5_DSLPM</t>
  </si>
  <si>
    <t>state.pctile.text.pctpre1960</t>
  </si>
  <si>
    <t>S_T_LDPNT</t>
  </si>
  <si>
    <t>State Map popup text for Lead paint</t>
  </si>
  <si>
    <t>UNEMPLOYED</t>
  </si>
  <si>
    <t>Unemployed count</t>
  </si>
  <si>
    <t>Unemployed resident count</t>
  </si>
  <si>
    <t>Unemployed in civilian labor force</t>
  </si>
  <si>
    <t>47</t>
  </si>
  <si>
    <t>unemployedbase</t>
  </si>
  <si>
    <t>ACSUNEMPBAS</t>
  </si>
  <si>
    <t>Base for pct unemployed</t>
  </si>
  <si>
    <t>Universe for percent unemployed (denominator, count)</t>
  </si>
  <si>
    <t>Unemployment base--persons in civilian labor force (unemployment rate)</t>
  </si>
  <si>
    <t>48</t>
  </si>
  <si>
    <t>state.bin.proximity.rmp</t>
  </si>
  <si>
    <t>S_B_PRMP</t>
  </si>
  <si>
    <t>State Map color bin for RMP facility proximity</t>
  </si>
  <si>
    <t>S_D2_PM25</t>
  </si>
  <si>
    <t>State Particulate Matter 2.5 EJ Index</t>
  </si>
  <si>
    <t>state.pctile.text.pctlowinc</t>
  </si>
  <si>
    <t>S_T_LOWINCPCT</t>
  </si>
  <si>
    <t>State Map popup text for % low income</t>
  </si>
  <si>
    <t>S_D2_PTRAF</t>
  </si>
  <si>
    <t>State Traffic proximity EJ Index</t>
  </si>
  <si>
    <t>S_D2_UST</t>
  </si>
  <si>
    <t>State Underground storage tanks EJ Index</t>
  </si>
  <si>
    <t>state.EJ.DISPARITY.ust.supp</t>
  </si>
  <si>
    <t>S_D5_UST</t>
  </si>
  <si>
    <t>State Underground storage tanks Supplemental Index</t>
  </si>
  <si>
    <t>state.EJ.DISPARITY.rsei.supp</t>
  </si>
  <si>
    <t>S_D5_RSEI_AIR</t>
  </si>
  <si>
    <t>State Toxic Releases to Air Supplemental Index</t>
  </si>
  <si>
    <t>state.pctile.text.unemployed</t>
  </si>
  <si>
    <t>S_T_UNEMPPCT</t>
  </si>
  <si>
    <t>State Map popup text for Unemployed</t>
  </si>
  <si>
    <t>state.EJ.DISPARITY.traffic.score.supp</t>
  </si>
  <si>
    <t>S_D5_PTRAF</t>
  </si>
  <si>
    <t>State Traffic proximity Supplemental Index</t>
  </si>
  <si>
    <t>state.pctile.text.pm</t>
  </si>
  <si>
    <t>S_T_PM25</t>
  </si>
  <si>
    <t>State Map popup text for Particulate Matter 2.5</t>
  </si>
  <si>
    <t>state.pctile.text.traffic.score</t>
  </si>
  <si>
    <t>S_T_PTRAF</t>
  </si>
  <si>
    <t>State Map popup text for Traffic proximity</t>
  </si>
  <si>
    <t>state.pctile.text.proximity.npl</t>
  </si>
  <si>
    <t>S_T_PNPL</t>
  </si>
  <si>
    <t>State Map popup text for Superfund proximity</t>
  </si>
  <si>
    <t>state.bin.resp</t>
  </si>
  <si>
    <t>S_B_RESP</t>
  </si>
  <si>
    <t>state.pctile.text.resp</t>
  </si>
  <si>
    <t>S_T_RESP</t>
  </si>
  <si>
    <t>state.pctile.text.lowlifex</t>
  </si>
  <si>
    <t>S_T_LIFEEXPPCT</t>
  </si>
  <si>
    <t>State Map popup text for Low Life Expectancy</t>
  </si>
  <si>
    <t>state.pctile.text.o3</t>
  </si>
  <si>
    <t>S_T_OZONE</t>
  </si>
  <si>
    <t>State Map popup text for Ozone</t>
  </si>
  <si>
    <t>state.pctile.text.pctlingiso</t>
  </si>
  <si>
    <t>S_T_LINGISOPCT</t>
  </si>
  <si>
    <t>State Map popup text for % limited English speaking</t>
  </si>
  <si>
    <t>state.bin.rsei</t>
  </si>
  <si>
    <t>S_B_RSEI_AIR</t>
  </si>
  <si>
    <t>State Map color bin for Toxic Releases to Air</t>
  </si>
  <si>
    <t>state.pctile.text.EJ.DISPARITY.ust.supp</t>
  </si>
  <si>
    <t>S_T_D5_UST</t>
  </si>
  <si>
    <t>State Map popup text for Underground storage tanks Supplemental Index</t>
  </si>
  <si>
    <t>state.pctile.text.proximity.tsdf</t>
  </si>
  <si>
    <t>S_T_PTSDF</t>
  </si>
  <si>
    <t>State Map popup text for Hazardous waste proximity</t>
  </si>
  <si>
    <t>under5</t>
  </si>
  <si>
    <t>UNDER5</t>
  </si>
  <si>
    <t>&lt;age 5 count</t>
  </si>
  <si>
    <t>Under age 5</t>
  </si>
  <si>
    <t>19</t>
  </si>
  <si>
    <t>76</t>
  </si>
  <si>
    <t>state.pctile.text.EJ.DISPARITY.ust</t>
  </si>
  <si>
    <t>S_T_D2_UST</t>
  </si>
  <si>
    <t>State Map popup text for Underground storage tanks EJ Index</t>
  </si>
  <si>
    <t>REGION</t>
  </si>
  <si>
    <t>epaRegion</t>
  </si>
  <si>
    <t>mode</t>
  </si>
  <si>
    <t>main</t>
  </si>
  <si>
    <t>General information</t>
  </si>
  <si>
    <t>EPA Region</t>
  </si>
  <si>
    <t>EPA region number</t>
  </si>
  <si>
    <t>US EPA region number</t>
  </si>
  <si>
    <t>hhlds</t>
  </si>
  <si>
    <t>HSHOLDS</t>
  </si>
  <si>
    <t>ACSTOTHH</t>
  </si>
  <si>
    <t>demographic</t>
  </si>
  <si>
    <t>Community</t>
  </si>
  <si>
    <t>Count of Households</t>
  </si>
  <si>
    <t>Households (for limited English speaking)</t>
  </si>
  <si>
    <t>Number of Households</t>
  </si>
  <si>
    <t>16</t>
  </si>
  <si>
    <t>Number of households</t>
  </si>
  <si>
    <t>252</t>
  </si>
  <si>
    <t>inputAreaMiles</t>
  </si>
  <si>
    <t>Area (sqmi)</t>
  </si>
  <si>
    <t>Area of Circular Buffer in Square Miles</t>
  </si>
  <si>
    <t>Size for the Area of Interest</t>
  </si>
  <si>
    <t>Area in square miles</t>
  </si>
  <si>
    <t>3.14</t>
  </si>
  <si>
    <t>pctile.Demog.Index</t>
  </si>
  <si>
    <t>N_D_DEMOGIDX2_PER</t>
  </si>
  <si>
    <t>P_DEMOGIDX_2</t>
  </si>
  <si>
    <t>names_d_pctile</t>
  </si>
  <si>
    <t>uspctile</t>
  </si>
  <si>
    <t>percentile</t>
  </si>
  <si>
    <t>lookedup</t>
  </si>
  <si>
    <t>Socioeconomic Indicators</t>
  </si>
  <si>
    <t>US%ile Demog.Ind.</t>
  </si>
  <si>
    <t>US percentile for Demographic Index</t>
  </si>
  <si>
    <t>Percentile for Demographic Index</t>
  </si>
  <si>
    <t>National Percentile of Demographic Index</t>
  </si>
  <si>
    <t>Demographic Index</t>
  </si>
  <si>
    <t>17</t>
  </si>
  <si>
    <t>pctile</t>
  </si>
  <si>
    <t>pctile.Demog.Index.Supp</t>
  </si>
  <si>
    <t>N_D_DEMOGIDX5_PER</t>
  </si>
  <si>
    <t>P_DEMOGIDX_5</t>
  </si>
  <si>
    <t>US percentile for Supplemental Demographic Index</t>
  </si>
  <si>
    <t>Percentile for Supplemental Demographic Index</t>
  </si>
  <si>
    <t>National Percentile of Supplemental Demographic Index</t>
  </si>
  <si>
    <t>Supplemental Demographic Index</t>
  </si>
  <si>
    <t>54</t>
  </si>
  <si>
    <t>70</t>
  </si>
  <si>
    <t>Demog.Index.Supp</t>
  </si>
  <si>
    <t>avg.pctlowinc</t>
  </si>
  <si>
    <t>N_D_INCOME</t>
  </si>
  <si>
    <t>names_d_avg</t>
  </si>
  <si>
    <t>usavg</t>
  </si>
  <si>
    <t>average</t>
  </si>
  <si>
    <t>US average for % Low Income</t>
  </si>
  <si>
    <t>National Average of Low Income</t>
  </si>
  <si>
    <t>Low Income</t>
  </si>
  <si>
    <t>31%</t>
  </si>
  <si>
    <t>21</t>
  </si>
  <si>
    <t>avg</t>
  </si>
  <si>
    <t>pctile.pctlowinc</t>
  </si>
  <si>
    <t>N_D_INCOME_PER</t>
  </si>
  <si>
    <t>P_LOWINCPCT</t>
  </si>
  <si>
    <t>US percentile for % Low Income</t>
  </si>
  <si>
    <t>Percentile for % low income</t>
  </si>
  <si>
    <t>National Percentile of Low Income</t>
  </si>
  <si>
    <t>29</t>
  </si>
  <si>
    <t>67</t>
  </si>
  <si>
    <t>avg.pctlths</t>
  </si>
  <si>
    <t>N_D_LESSHS</t>
  </si>
  <si>
    <t>US average for % with Less Than High School Education</t>
  </si>
  <si>
    <t>National Average of Less Than High School Education</t>
  </si>
  <si>
    <t>Less Than High School Education</t>
  </si>
  <si>
    <t>12%</t>
  </si>
  <si>
    <t>52</t>
  </si>
  <si>
    <t>pctile.pctlths</t>
  </si>
  <si>
    <t>N_D_LESSHS_PER</t>
  </si>
  <si>
    <t>P_LESSHSPCT</t>
  </si>
  <si>
    <t>US percentile for % with Less Than High School Education</t>
  </si>
  <si>
    <t>Percentile for % less than high school education</t>
  </si>
  <si>
    <t>National Percentile of Less Than High School Education</t>
  </si>
  <si>
    <t>83</t>
  </si>
  <si>
    <t>82</t>
  </si>
  <si>
    <t>50</t>
  </si>
  <si>
    <t>pctile.lowlifex</t>
  </si>
  <si>
    <t>N_D_LIFEEXP_PER</t>
  </si>
  <si>
    <t>N_HI_LIFEEXPPCT_PCTILE</t>
  </si>
  <si>
    <t>P_LIFEEXPPCT</t>
  </si>
  <si>
    <t>US%ile Low life expectancy</t>
  </si>
  <si>
    <t>US percentile for Low life expectancy</t>
  </si>
  <si>
    <t>Percentile for Low Life Expectancy</t>
  </si>
  <si>
    <t>National Percentile of Limited Life Expectancy</t>
  </si>
  <si>
    <t>Low Life Expectancy</t>
  </si>
  <si>
    <t>42</t>
  </si>
  <si>
    <t>91</t>
  </si>
  <si>
    <t>62</t>
  </si>
  <si>
    <t>lowlifex</t>
  </si>
  <si>
    <t>avg.pctlingiso</t>
  </si>
  <si>
    <t>N_D_LING</t>
  </si>
  <si>
    <t>US average for % in limited English-speaking Households</t>
  </si>
  <si>
    <t>National Average of Limited English Speaking</t>
  </si>
  <si>
    <t>Limited English Speaking Households</t>
  </si>
  <si>
    <t>5%</t>
  </si>
  <si>
    <t>31</t>
  </si>
  <si>
    <t>pctile.pctlingiso</t>
  </si>
  <si>
    <t>N_D_LING_PER</t>
  </si>
  <si>
    <t>P_LINGISOPCT</t>
  </si>
  <si>
    <t>US percentile for % in limited English-speaking Households</t>
  </si>
  <si>
    <t>Percentile for % limited English speaking</t>
  </si>
  <si>
    <t>National Percentile of Limited English Speaking</t>
  </si>
  <si>
    <t>avg.pctover64</t>
  </si>
  <si>
    <t>N_D_OVER64</t>
  </si>
  <si>
    <t>US average for % over Age 64</t>
  </si>
  <si>
    <t>National Average of Over Age 64</t>
  </si>
  <si>
    <t>Over Age 64</t>
  </si>
  <si>
    <t>17%</t>
  </si>
  <si>
    <t>80</t>
  </si>
  <si>
    <t>pctile.pctover64</t>
  </si>
  <si>
    <t>N_D_OVER64_PER</t>
  </si>
  <si>
    <t>P_OVER64PCT</t>
  </si>
  <si>
    <t>US percentile for % over Age 64</t>
  </si>
  <si>
    <t>Percentile for % over age 64</t>
  </si>
  <si>
    <t>National Percentile of Over Age 64</t>
  </si>
  <si>
    <t>78</t>
  </si>
  <si>
    <t>pctile.pctmin</t>
  </si>
  <si>
    <t>N_D_PEOPCOLOR_PER</t>
  </si>
  <si>
    <t>P_PEOPCOLORPCT</t>
  </si>
  <si>
    <t>US percentile for % People of Color</t>
  </si>
  <si>
    <t>Percentile for % people of color</t>
  </si>
  <si>
    <t>National Percentile of People of Color</t>
  </si>
  <si>
    <t>People of Color</t>
  </si>
  <si>
    <t>24</t>
  </si>
  <si>
    <t>87</t>
  </si>
  <si>
    <t>avg.pctunder5</t>
  </si>
  <si>
    <t>N_D_UNDER5</t>
  </si>
  <si>
    <t>US average for % under Age 5</t>
  </si>
  <si>
    <t>National Average of Under Age 5</t>
  </si>
  <si>
    <t>Under Age 5</t>
  </si>
  <si>
    <t>6%</t>
  </si>
  <si>
    <t>71</t>
  </si>
  <si>
    <t>pctile.pctunder5</t>
  </si>
  <si>
    <t>N_D_UNDER5_PER</t>
  </si>
  <si>
    <t>P_UNDER5PCT</t>
  </si>
  <si>
    <t>US percentile for % under Age 5</t>
  </si>
  <si>
    <t>Percentile for % under age 5</t>
  </si>
  <si>
    <t>National Percentile of Under Age 5</t>
  </si>
  <si>
    <t>avg.pctunemployed</t>
  </si>
  <si>
    <t>N_D_UNEMPLOYED</t>
  </si>
  <si>
    <t>US average for % Unemployed</t>
  </si>
  <si>
    <t>National Average of Unemployment Rate</t>
  </si>
  <si>
    <t>Unemployment Rate</t>
  </si>
  <si>
    <t>40</t>
  </si>
  <si>
    <t>pctile.pctunemployed</t>
  </si>
  <si>
    <t>N_D_UNEMPLOYED_PER</t>
  </si>
  <si>
    <t>P_UNEMPPCT</t>
  </si>
  <si>
    <t>US percentile for % Unemployed</t>
  </si>
  <si>
    <t>Percentile for Unemployed</t>
  </si>
  <si>
    <t>National Percentile of Unemployment Rate</t>
  </si>
  <si>
    <t>35</t>
  </si>
  <si>
    <t>38</t>
  </si>
  <si>
    <t>avg.cancer</t>
  </si>
  <si>
    <t>N_E_CANCER</t>
  </si>
  <si>
    <t>names_e_avg</t>
  </si>
  <si>
    <t>Pollution and Sources</t>
  </si>
  <si>
    <t>US avg Cancer risk</t>
  </si>
  <si>
    <t>National Average of Air Toxics Cancer Risk</t>
  </si>
  <si>
    <t>Air Toxics Cancer Risk (lifetime risk per million)</t>
  </si>
  <si>
    <t>28</t>
  </si>
  <si>
    <t>pctile.cancer</t>
  </si>
  <si>
    <t>N_E_CANCER_PER</t>
  </si>
  <si>
    <t>P_CANCER</t>
  </si>
  <si>
    <t>names_e_pctile</t>
  </si>
  <si>
    <t>US%ile Cancer risk</t>
  </si>
  <si>
    <t>National Percentile of Air Toxics Cancer Risk</t>
  </si>
  <si>
    <t>84</t>
  </si>
  <si>
    <t>avg.dpm</t>
  </si>
  <si>
    <t>N_E_DIESEL</t>
  </si>
  <si>
    <t>US avg Diesel PM</t>
  </si>
  <si>
    <t>National Average of Diesel Particulate Matter</t>
  </si>
  <si>
    <t>0.26100000000000001</t>
  </si>
  <si>
    <t>pctile.dpm</t>
  </si>
  <si>
    <t>N_E_DIESEL_PER</t>
  </si>
  <si>
    <t>P_DSLPM</t>
  </si>
  <si>
    <t>US%ile Diesel PM</t>
  </si>
  <si>
    <t>National Percentile of Diesel Particulate Matter</t>
  </si>
  <si>
    <t>34</t>
  </si>
  <si>
    <t>avg.pctpre1960</t>
  </si>
  <si>
    <t>N_E_LEAD</t>
  </si>
  <si>
    <t>US average for Lead Paint Indicator (% pre-1960s housing)</t>
  </si>
  <si>
    <t>National Average of Lead Paint</t>
  </si>
  <si>
    <t>0.3</t>
  </si>
  <si>
    <t>pctile.pctpre1960</t>
  </si>
  <si>
    <t>N_E_LEAD_PER</t>
  </si>
  <si>
    <t>P_LDPNT</t>
  </si>
  <si>
    <t>US percentile for Lead Paint Indicator (% pre-1960s housing)</t>
  </si>
  <si>
    <t>Percentile for Lead paint</t>
  </si>
  <si>
    <t>National Percentile of Lead Paint</t>
  </si>
  <si>
    <t>avg.proximity.npdes</t>
  </si>
  <si>
    <t>N_E_NPDES</t>
  </si>
  <si>
    <t>US avg NPDES</t>
  </si>
  <si>
    <t>US average for Wastewater Discharge Indicator (toxicity-weighted concentration/distance)</t>
  </si>
  <si>
    <t>National Average of Wastewater Discharge</t>
  </si>
  <si>
    <t>22</t>
  </si>
  <si>
    <t>pctile.proximity.npdes</t>
  </si>
  <si>
    <t>N_E_NPDES_PER</t>
  </si>
  <si>
    <t>P_PWDIS</t>
  </si>
  <si>
    <t>US%ile NPDES</t>
  </si>
  <si>
    <t>US percentile for Wastewater Discharge Indicator (toxicity-weighted concentration/distance)</t>
  </si>
  <si>
    <t>Percentile for Wastewater discharge</t>
  </si>
  <si>
    <t>National Percentile of Wastewater Discharge</t>
  </si>
  <si>
    <t>37</t>
  </si>
  <si>
    <t>avg.proximity.npl</t>
  </si>
  <si>
    <t>N_E_NPL</t>
  </si>
  <si>
    <t>US avg NPL</t>
  </si>
  <si>
    <t>US average for Superfund Proximity (site count/km distance)</t>
  </si>
  <si>
    <t>National Average of Superfund Proximity</t>
  </si>
  <si>
    <t>0.13</t>
  </si>
  <si>
    <t>pctile.proximity.npl</t>
  </si>
  <si>
    <t>N_E_NPL_PER</t>
  </si>
  <si>
    <t>P_PNPL</t>
  </si>
  <si>
    <t>US%ile NPL</t>
  </si>
  <si>
    <t>US percentile for Superfund Proximity (site count/km distance)</t>
  </si>
  <si>
    <t>Percentile for Superfund proximity</t>
  </si>
  <si>
    <t>National Percentile of Superfund Proximity</t>
  </si>
  <si>
    <t>55</t>
  </si>
  <si>
    <t>avg.o3</t>
  </si>
  <si>
    <t>N_E_O3</t>
  </si>
  <si>
    <t>US avg Ozone</t>
  </si>
  <si>
    <t>US average for Ozone (ppb)</t>
  </si>
  <si>
    <t>National Average of Ozone</t>
  </si>
  <si>
    <t>61.6</t>
  </si>
  <si>
    <t>pctile.o3</t>
  </si>
  <si>
    <t>N_E_O3_PER</t>
  </si>
  <si>
    <t>P_OZONE</t>
  </si>
  <si>
    <t>US%ile Ozone</t>
  </si>
  <si>
    <t>US percentile for Ozone (ppb)</t>
  </si>
  <si>
    <t>Percentile for Ozone</t>
  </si>
  <si>
    <t>National Percentile of Ozone</t>
  </si>
  <si>
    <t>25</t>
  </si>
  <si>
    <t>avg.pm</t>
  </si>
  <si>
    <t>N_E_PM25</t>
  </si>
  <si>
    <t>US avg PM2.5</t>
  </si>
  <si>
    <t>US average for Particulate Matter (PM 2.5 in ug/m3)</t>
  </si>
  <si>
    <t>National Average of Particulate Matter</t>
  </si>
  <si>
    <t>8.08</t>
  </si>
  <si>
    <t>pctile.pm</t>
  </si>
  <si>
    <t>N_E_PM25_PER</t>
  </si>
  <si>
    <t>P_PM25</t>
  </si>
  <si>
    <t>US%ile PM2.5</t>
  </si>
  <si>
    <t>US percentile for Particulate Matter (PM 2.5 in ug/m3)</t>
  </si>
  <si>
    <t>Percentile for Particulate Matter 2.5</t>
  </si>
  <si>
    <t>National Percentile of Particulate Matter</t>
  </si>
  <si>
    <t>86</t>
  </si>
  <si>
    <t>avg.resp</t>
  </si>
  <si>
    <t>N_E_RESP</t>
  </si>
  <si>
    <t>US avg Respiratory</t>
  </si>
  <si>
    <t>National Average of Air Toxics Respiratory HI</t>
  </si>
  <si>
    <t>Air Toxics Respiratory HI</t>
  </si>
  <si>
    <t>0.31</t>
  </si>
  <si>
    <t>pctile.resp</t>
  </si>
  <si>
    <t>N_E_RESP_PER</t>
  </si>
  <si>
    <t>P_RESP</t>
  </si>
  <si>
    <t>US%ile Respiratory</t>
  </si>
  <si>
    <t>National Percentile of Air Toxics Respiratory HI</t>
  </si>
  <si>
    <t>92</t>
  </si>
  <si>
    <t>avg.proximity.rmp</t>
  </si>
  <si>
    <t>N_E_RMP</t>
  </si>
  <si>
    <t>US avg RMP</t>
  </si>
  <si>
    <t>US average for RMP Proximity (facility count/km distance)</t>
  </si>
  <si>
    <t>National Average of RMP Facility Proximity</t>
  </si>
  <si>
    <t>0.43</t>
  </si>
  <si>
    <t>pctile.proximity.rmp</t>
  </si>
  <si>
    <t>N_E_RMP_PER</t>
  </si>
  <si>
    <t>P_PRMP</t>
  </si>
  <si>
    <t>US%ile RMP</t>
  </si>
  <si>
    <t>US percentile for RMP Proximity (facility count/km distance)</t>
  </si>
  <si>
    <t>Percentile for RMP facility proximity</t>
  </si>
  <si>
    <t>National Percentile of RMP Facility Proximity</t>
  </si>
  <si>
    <t>avg.rsei</t>
  </si>
  <si>
    <t>N_E_RSEI_AIR</t>
  </si>
  <si>
    <t>National Average of Toxic Releases to Air</t>
  </si>
  <si>
    <t>Toxic Releases to Air</t>
  </si>
  <si>
    <t>4600</t>
  </si>
  <si>
    <t>pctile.rsei</t>
  </si>
  <si>
    <t>N_E_RSEI_AIR_PER</t>
  </si>
  <si>
    <t>P_RSEI_AIR</t>
  </si>
  <si>
    <t>Percentile for Toxic Releases to Air</t>
  </si>
  <si>
    <t>National Percentile of Toxic Releases to Air</t>
  </si>
  <si>
    <t>65</t>
  </si>
  <si>
    <t>avg.traffic.score</t>
  </si>
  <si>
    <t>N_E_TRAFFIC</t>
  </si>
  <si>
    <t>US avg Traffic</t>
  </si>
  <si>
    <t>US average for Traffic Proximity and Volume (daily traffic count/distance to road)</t>
  </si>
  <si>
    <t>National Average of Traffic Proximity</t>
  </si>
  <si>
    <t>210</t>
  </si>
  <si>
    <t>pctile.traffic.score</t>
  </si>
  <si>
    <t>N_E_TRAFFIC_PER</t>
  </si>
  <si>
    <t>P_PTRAF</t>
  </si>
  <si>
    <t>US%ile Traffic</t>
  </si>
  <si>
    <t>US percentile for Traffic Proximity and Volume (daily traffic count/distance to road)</t>
  </si>
  <si>
    <t>Percentile for Traffic proximity</t>
  </si>
  <si>
    <t>National Percentile of Traffic Proximity</t>
  </si>
  <si>
    <t>32</t>
  </si>
  <si>
    <t>avg.proximity.tsdf</t>
  </si>
  <si>
    <t>N_E_TSDF</t>
  </si>
  <si>
    <t>US avg TSDF</t>
  </si>
  <si>
    <t>US average for Hazardous Waste Proximity (facility count/km distance)</t>
  </si>
  <si>
    <t>National Average of Hazardous Waste Proximity</t>
  </si>
  <si>
    <t>1.9</t>
  </si>
  <si>
    <t>pctile.proximity.tsdf</t>
  </si>
  <si>
    <t>N_E_TSDF_PER</t>
  </si>
  <si>
    <t>P_PTSDF</t>
  </si>
  <si>
    <t>US%ile TSDF</t>
  </si>
  <si>
    <t>US percentile for Hazardous Waste Proximity (facility count/km distance)</t>
  </si>
  <si>
    <t>Percentile for Hazardous waste proximity</t>
  </si>
  <si>
    <t>National Percentile of Hazardous Waste Proximity</t>
  </si>
  <si>
    <t>13</t>
  </si>
  <si>
    <t>avg.ust</t>
  </si>
  <si>
    <t>N_E_UST</t>
  </si>
  <si>
    <t>US avg UST</t>
  </si>
  <si>
    <t>US average for Underground Storage Tanks (UST) indicator</t>
  </si>
  <si>
    <t>National Average of Underground Storage Tanks</t>
  </si>
  <si>
    <t>3.9</t>
  </si>
  <si>
    <t>pctile.ust</t>
  </si>
  <si>
    <t>N_E_UST_PER</t>
  </si>
  <si>
    <t>P_UST</t>
  </si>
  <si>
    <t>US%ile UST</t>
  </si>
  <si>
    <t>US percentile for Underground Storage Tanks (UST) indicator</t>
  </si>
  <si>
    <t>Percentile for Underground storage tanks</t>
  </si>
  <si>
    <t>National Percentile of Underground Storage Tanks</t>
  </si>
  <si>
    <t>pctile.EJ.DISPARITY.cancer.eo</t>
  </si>
  <si>
    <t>N_P2_CANCER</t>
  </si>
  <si>
    <t>P_D2_CANCER</t>
  </si>
  <si>
    <t>names_ej_pctile</t>
  </si>
  <si>
    <t>EJ: Cancer risk (US%ile)</t>
  </si>
  <si>
    <t>National Percentile of Air Toxics Cancer Risk EJ Index</t>
  </si>
  <si>
    <t>Air Toxics Cancer Risk EJ Index (US%ile)</t>
  </si>
  <si>
    <t>Air Toxics Cancer Risk</t>
  </si>
  <si>
    <t>81</t>
  </si>
  <si>
    <t>pctile.EJ.DISPARITY.dpm.eo</t>
  </si>
  <si>
    <t>N_P2_DIESEL</t>
  </si>
  <si>
    <t>P_D2_DSLPM</t>
  </si>
  <si>
    <t>EJ: Diesel PM (US%ile)</t>
  </si>
  <si>
    <t>National Percentile of Diesel Particulate Matter EJ Index</t>
  </si>
  <si>
    <t>Diesel Particulate Matter EJ Index (US%ile)</t>
  </si>
  <si>
    <t>Diesel Particulate Matter</t>
  </si>
  <si>
    <t>pctile.EJ.DISPARITY.pctpre1960.eo</t>
  </si>
  <si>
    <t>N_P2_LEAD</t>
  </si>
  <si>
    <t>P_D2_LDPNT</t>
  </si>
  <si>
    <t>US percentile for EJ Index for Lead Paint Indicator</t>
  </si>
  <si>
    <t>Percentile for Lead paint EJ Index</t>
  </si>
  <si>
    <t>National Percentile of Lead Paint EJ Index</t>
  </si>
  <si>
    <t>Lead Paint EJ Index (US%ile)</t>
  </si>
  <si>
    <t>64</t>
  </si>
  <si>
    <t>Lead Paint</t>
  </si>
  <si>
    <t>56</t>
  </si>
  <si>
    <t>Percentile for EJ Index for Lead paint</t>
  </si>
  <si>
    <t>pctile.EJ.DISPARITY.proximity.npdes.eo</t>
  </si>
  <si>
    <t>N_P2_NPDES</t>
  </si>
  <si>
    <t>P_D2_PWDIS</t>
  </si>
  <si>
    <t>EJ: NPDES (US%ile)</t>
  </si>
  <si>
    <t>US percentile for EJ Index for Wastewater Discharge Indicator</t>
  </si>
  <si>
    <t>Percentile for Wastewater discharge EJ Index</t>
  </si>
  <si>
    <t>National Percentile of Wastewater Discharge EJ Index</t>
  </si>
  <si>
    <t>Wastewater Discharge EJ Index (US%ile)</t>
  </si>
  <si>
    <t>Wastewater Discharge</t>
  </si>
  <si>
    <t>Percentile for EJ Index for Wastewater discharge</t>
  </si>
  <si>
    <t>pctile.EJ.DISPARITY.proximity.npl.eo</t>
  </si>
  <si>
    <t>N_P2_NPL</t>
  </si>
  <si>
    <t>P_D2_PNPL</t>
  </si>
  <si>
    <t>EJ: NPL (US%ile)</t>
  </si>
  <si>
    <t>US percentile for EJ Index for Superfund Proximity</t>
  </si>
  <si>
    <t>Percentile for Superfund proximity EJ Index</t>
  </si>
  <si>
    <t>National Percentile of Superfund Proximity EJ Index</t>
  </si>
  <si>
    <t>Superfund Proximity EJ Index (US%ile)</t>
  </si>
  <si>
    <t>Superfund Proximity</t>
  </si>
  <si>
    <t>Percentile for EJ Index for Superfund proximity</t>
  </si>
  <si>
    <t>pctile.EJ.DISPARITY.o3.eo</t>
  </si>
  <si>
    <t>N_P2_O3</t>
  </si>
  <si>
    <t>P_D2_OZONE</t>
  </si>
  <si>
    <t>EJ: Ozone (US%ile)</t>
  </si>
  <si>
    <t>US percentile for EJ Index for Ozone</t>
  </si>
  <si>
    <t>Percentile for Ozone EJ Index</t>
  </si>
  <si>
    <t>National Percentile of Ozone EJ Index</t>
  </si>
  <si>
    <t>Ozone EJ Index (US%ile)</t>
  </si>
  <si>
    <t>Ozone</t>
  </si>
  <si>
    <t>Percentile for EJ Index for Ozone</t>
  </si>
  <si>
    <t>pctile.EJ.DISPARITY.pm.eo</t>
  </si>
  <si>
    <t>N_P2_PM25</t>
  </si>
  <si>
    <t>P_D2_PM25</t>
  </si>
  <si>
    <t>EJ: PM2.5 (US%ile)</t>
  </si>
  <si>
    <t>US percentile for EJ Index for Particulate Matter (PM 2.5)</t>
  </si>
  <si>
    <t>Percentile for Particulate Matter 2.5 EJ Index</t>
  </si>
  <si>
    <t>National Percentile of Particulate Matter EJ Index</t>
  </si>
  <si>
    <t>Particulate Matter 2.5 EJ Index (US%ile)</t>
  </si>
  <si>
    <t>Particulate Matter</t>
  </si>
  <si>
    <t>Percentile for EJ Index for Particulate Matter 2.5</t>
  </si>
  <si>
    <t>pctile.EJ.DISPARITY.resp.eo</t>
  </si>
  <si>
    <t>N_P2_RESP</t>
  </si>
  <si>
    <t>P_D2_RESP</t>
  </si>
  <si>
    <t>EJ: Respiratory (US%ile)</t>
  </si>
  <si>
    <t>Percentile for Air toxics respiratory HI EJ Index</t>
  </si>
  <si>
    <t>National Percentile of Air Toxics Respiratory HI EJ Index</t>
  </si>
  <si>
    <t>Air Toxics Respiratory HI EJ Index (US%ile)</t>
  </si>
  <si>
    <t>61</t>
  </si>
  <si>
    <t>Percentile for EJ Index for Air toxics respiratory HI</t>
  </si>
  <si>
    <t>pctile.EJ.DISPARITY.proximity.rmp.eo</t>
  </si>
  <si>
    <t>N_P2_RMP</t>
  </si>
  <si>
    <t>P_D2_PRMP</t>
  </si>
  <si>
    <t>EJ: RMP (US%ile)</t>
  </si>
  <si>
    <t>US percentile for EJ Index for RMP Proximity</t>
  </si>
  <si>
    <t>Percentile for RMP Facility Proximity EJ Index</t>
  </si>
  <si>
    <t>RMP Facility Proximity EJ Index (US%ile)</t>
  </si>
  <si>
    <t>66</t>
  </si>
  <si>
    <t>RMP Facility Proximity</t>
  </si>
  <si>
    <t>14</t>
  </si>
  <si>
    <t>Percentile for EJ Index for RMP Facility Proximity</t>
  </si>
  <si>
    <t>pctile.EJ.DISPARITY.rsei.eo</t>
  </si>
  <si>
    <t>N_P2_RSEI_AIR</t>
  </si>
  <si>
    <t>P_D2_RSEI_AIR</t>
  </si>
  <si>
    <t>Percentile for Toxic Releases to Air EJ Index</t>
  </si>
  <si>
    <t>National Percentile of Toxic Releases to Air EJ Index</t>
  </si>
  <si>
    <t>Toxic Releases To Air</t>
  </si>
  <si>
    <t>pctile.EJ.DISPARITY.traffic.score.eo</t>
  </si>
  <si>
    <t>N_P2_TRAFFIC</t>
  </si>
  <si>
    <t>P_D2_PTRAF</t>
  </si>
  <si>
    <t>EJ: Traffic (US%ile)</t>
  </si>
  <si>
    <t>US percentile for EJ Index for Traffic Proximity and Volume</t>
  </si>
  <si>
    <t>Percentile for Traffic proximity EJ Index</t>
  </si>
  <si>
    <t>National Percentile of Traffic Proximity EJ Index</t>
  </si>
  <si>
    <t>Traffic Proximity EJ Index (US%ile)</t>
  </si>
  <si>
    <t>63</t>
  </si>
  <si>
    <t>Traffic Proximity</t>
  </si>
  <si>
    <t>39</t>
  </si>
  <si>
    <t>Percentile for EJ Index for Traffic proximity</t>
  </si>
  <si>
    <t>pctile.EJ.DISPARITY.proximity.tsdf.eo</t>
  </si>
  <si>
    <t>N_P2_TSDF</t>
  </si>
  <si>
    <t>P_D2_PTSDF</t>
  </si>
  <si>
    <t>EJ: TSDF (US%ile)</t>
  </si>
  <si>
    <t>US percentile for EJ Index for Hazardous Waste Proximity</t>
  </si>
  <si>
    <t>Percentile for Hazardous waste proximity EJ Index</t>
  </si>
  <si>
    <t>National Percentile of Hazardous Waste Proximity EJ Index</t>
  </si>
  <si>
    <t>Hazardous Waste Proximity EJ Index (US%ile)</t>
  </si>
  <si>
    <t>Hazardous Waste Proximity</t>
  </si>
  <si>
    <t>Percentile for EJ Index for Hazardous waste proximity</t>
  </si>
  <si>
    <t>pctile.EJ.DISPARITY.ust.eo</t>
  </si>
  <si>
    <t>N_P2_UST</t>
  </si>
  <si>
    <t>P_D2_UST</t>
  </si>
  <si>
    <t>EJ: UST (US%ile)</t>
  </si>
  <si>
    <t>US percentile for EJ Index for Underground Storage Tanks (UST) indicator</t>
  </si>
  <si>
    <t>Percentile for Underground storage tanks EJ Index</t>
  </si>
  <si>
    <t>National Percentile of Underground Storage Tanks EJ Index</t>
  </si>
  <si>
    <t>Underground Storage Tanks EJ Index (US%ile)</t>
  </si>
  <si>
    <t>Underground Storage Tanks</t>
  </si>
  <si>
    <t>53</t>
  </si>
  <si>
    <t>Percentile for EJ Index for Underground storage tanks</t>
  </si>
  <si>
    <t>pctile.EJ.DISPARITY.cancer.supp</t>
  </si>
  <si>
    <t>N_P5_CANCER</t>
  </si>
  <si>
    <t>P_D5_CANCER</t>
  </si>
  <si>
    <t>names_ej_supp_pctile</t>
  </si>
  <si>
    <t>Supplemental Indexes</t>
  </si>
  <si>
    <t>EJ Suppl: Cancer risk (US%ile)</t>
  </si>
  <si>
    <t>National Percentile of Air Toxics Cancer Risk Supplemental Index</t>
  </si>
  <si>
    <t>93</t>
  </si>
  <si>
    <t>pctile.EJ.DISPARITY.dpm.supp</t>
  </si>
  <si>
    <t>N_P5_DIESEL</t>
  </si>
  <si>
    <t>P_D5_DSLPM</t>
  </si>
  <si>
    <t>EJ Suppl: Diesel PM (US%ile)</t>
  </si>
  <si>
    <t>National Percentile of Diesel Particulate Matter Supplemental Index</t>
  </si>
  <si>
    <t>pctile.EJ.DISPARITY.pctpre1960.supp</t>
  </si>
  <si>
    <t>N_P5_LEAD</t>
  </si>
  <si>
    <t>P_D5_LDPNT</t>
  </si>
  <si>
    <t>Percentile for Lead paint Supplemental Index</t>
  </si>
  <si>
    <t>National Percentile of Lead Paint Supplemental Index</t>
  </si>
  <si>
    <t>US percentile for EJ Supplemental Index for Lead Paint Indicator</t>
  </si>
  <si>
    <t>pctile.EJ.DISPARITY.proximity.npdes.supp</t>
  </si>
  <si>
    <t>N_P5_NPDES</t>
  </si>
  <si>
    <t>P_D5_PWDIS</t>
  </si>
  <si>
    <t>EJ Suppl: NPDES (US%ile)</t>
  </si>
  <si>
    <t>US percentile for EJ Supplemental Index for Wastewater Discharge Indicator</t>
  </si>
  <si>
    <t>Percentile for Wastewater discharge Supplemental Index</t>
  </si>
  <si>
    <t>National Percentile of Wastewater Discharge Supplemental Index</t>
  </si>
  <si>
    <t>pctile.EJ.DISPARITY.proximity.npl.supp</t>
  </si>
  <si>
    <t>N_P5_NPL</t>
  </si>
  <si>
    <t>P_D5_PNPL</t>
  </si>
  <si>
    <t>EJ Suppl: NPL (US%ile)</t>
  </si>
  <si>
    <t>Percentile for Superfund proximity Supplemental Index</t>
  </si>
  <si>
    <t>National Percentile of Superfund Proximity Supplemental Index</t>
  </si>
  <si>
    <t>20</t>
  </si>
  <si>
    <t>74</t>
  </si>
  <si>
    <t>US percentile for EJ Supplemental Index for Superfund Proximity</t>
  </si>
  <si>
    <t>pctile.EJ.DISPARITY.o3.supp</t>
  </si>
  <si>
    <t>N_P5_O3</t>
  </si>
  <si>
    <t>P_D5_OZONE</t>
  </si>
  <si>
    <t>EJ Suppl: Ozone (US%ile)</t>
  </si>
  <si>
    <t>Percentile for Ozone Supplemental Index</t>
  </si>
  <si>
    <t>National Percentile of Ozone Supplemental Index</t>
  </si>
  <si>
    <t>US percentile for EJ Supplemental Index for Ozone</t>
  </si>
  <si>
    <t>pctile.EJ.DISPARITY.pm.supp</t>
  </si>
  <si>
    <t>N_P5_PM25</t>
  </si>
  <si>
    <t>P_D5_PM25</t>
  </si>
  <si>
    <t>EJ Suppl: PM2.5 (US%ile)</t>
  </si>
  <si>
    <t>US percentile for EJ Supplemental Index for Particulate Matter (PM 2.5)</t>
  </si>
  <si>
    <t>Percentile for Particulate Matter 2.5 Supplemental Index</t>
  </si>
  <si>
    <t>National Percentile of Particulate Matter Supplemental Index</t>
  </si>
  <si>
    <t>pctile.EJ.DISPARITY.resp.supp</t>
  </si>
  <si>
    <t>N_P5_RESP</t>
  </si>
  <si>
    <t>P_D5_RESP</t>
  </si>
  <si>
    <t>EJ Suppl: Respiratory (US%ile)</t>
  </si>
  <si>
    <t>Percentile for Air toxics respiratory HI Supplemental Index</t>
  </si>
  <si>
    <t>National Percentile of Air Toxics Respiratory HI Supplemental Index</t>
  </si>
  <si>
    <t>pctile.EJ.DISPARITY.proximity.rmp.supp</t>
  </si>
  <si>
    <t>N_P5_RMP</t>
  </si>
  <si>
    <t>P_D5_PRMP</t>
  </si>
  <si>
    <t>EJ Suppl: RMP (US%ile)</t>
  </si>
  <si>
    <t>Percentile for RMP Facility Proximity Supplemental Index</t>
  </si>
  <si>
    <t>41</t>
  </si>
  <si>
    <t>US percentile for EJ Supplemental Index for RMP Proximity</t>
  </si>
  <si>
    <t>pctile.EJ.DISPARITY.rsei.supp</t>
  </si>
  <si>
    <t>N_P5_RSEI_AIR</t>
  </si>
  <si>
    <t>P_D5_RSEI_AIR</t>
  </si>
  <si>
    <t>Percentile for Toxic Releases to Air Supplemental Index</t>
  </si>
  <si>
    <t>National Percentile of Toxic Releases to Air Supplemental Index</t>
  </si>
  <si>
    <t>88</t>
  </si>
  <si>
    <t>79</t>
  </si>
  <si>
    <t>pctile.EJ.DISPARITY.traffic.score.supp</t>
  </si>
  <si>
    <t>N_P5_TRAFFIC</t>
  </si>
  <si>
    <t>P_D5_PTRAF</t>
  </si>
  <si>
    <t>EJ Suppl: Traffic (US%ile)</t>
  </si>
  <si>
    <t>US percentile for EJ Supplemental Index for Traffic Proximity and Volume</t>
  </si>
  <si>
    <t>Percentile for Traffic proximity Supplemental Index</t>
  </si>
  <si>
    <t>National Percentile of Traffic Proximity Supplemental Index</t>
  </si>
  <si>
    <t>89</t>
  </si>
  <si>
    <t>pctile.EJ.DISPARITY.proximity.tsdf.supp</t>
  </si>
  <si>
    <t>N_P5_TSDF</t>
  </si>
  <si>
    <t>P_D5_PTSDF</t>
  </si>
  <si>
    <t>EJ Suppl: TSDF (US%ile)</t>
  </si>
  <si>
    <t>Percentile for Hazardous waste proximity Supplemental Index</t>
  </si>
  <si>
    <t>National Percentile of Hazardous Waste Proximity Supplemental Index</t>
  </si>
  <si>
    <t>US percentile for EJ Supplemental Index for Hazardous Waste Proximity</t>
  </si>
  <si>
    <t>pctile.EJ.DISPARITY.ust.supp</t>
  </si>
  <si>
    <t>N_P5_UST</t>
  </si>
  <si>
    <t>P_D5_UST</t>
  </si>
  <si>
    <t>EJ Suppl: UST (US%ile)</t>
  </si>
  <si>
    <t>Percentile for Underground storage tanks Supplemental Index</t>
  </si>
  <si>
    <t>National Percentile of Underground Storage Tanks Supplemental Index</t>
  </si>
  <si>
    <t>Underground Storage Tanks Supplemental Index (US%ile)</t>
  </si>
  <si>
    <t>US percentile for EJ Supplemental Index for Underground Storage Tanks (UST) indicator</t>
  </si>
  <si>
    <t>count.NPL</t>
  </si>
  <si>
    <t>NUM_NPL</t>
  </si>
  <si>
    <t>NPL_CNT</t>
  </si>
  <si>
    <t>popwtd mean</t>
  </si>
  <si>
    <t>Number of Superfund facilities in the block group</t>
  </si>
  <si>
    <t>Number of Superfund Sites within the Area of Interest</t>
  </si>
  <si>
    <t>Superfund</t>
  </si>
  <si>
    <t>NPL site count</t>
  </si>
  <si>
    <t>count.TSDF</t>
  </si>
  <si>
    <t>NUM_TSDF</t>
  </si>
  <si>
    <t>TSDF_CNT</t>
  </si>
  <si>
    <t>Number of Hazardous waste facilities in the block group</t>
  </si>
  <si>
    <t>Number of Hazardous Waste Facilities within the Area of Interest</t>
  </si>
  <si>
    <t>Hazardous Waste, Treatment, Storage, and Disposal Facilities</t>
  </si>
  <si>
    <t>TSDF site count</t>
  </si>
  <si>
    <t>RAW_D_DEMOGIDX2</t>
  </si>
  <si>
    <t>DEMOGIDX_2</t>
  </si>
  <si>
    <t>names_d</t>
  </si>
  <si>
    <t>percent formula</t>
  </si>
  <si>
    <t>Demog.Ind.</t>
  </si>
  <si>
    <t>13%</t>
  </si>
  <si>
    <t>0.2662338</t>
  </si>
  <si>
    <t>RAW_D_DEMOGIDX5</t>
  </si>
  <si>
    <t>DEMOGIDX_5</t>
  </si>
  <si>
    <t>0.1717064</t>
  </si>
  <si>
    <t>RAW_D_INCOME</t>
  </si>
  <si>
    <t>P_LOWINC</t>
  </si>
  <si>
    <t>LOWINCPCT</t>
  </si>
  <si>
    <t>% Low Income</t>
  </si>
  <si>
    <t>% low income</t>
  </si>
  <si>
    <t>16%</t>
  </si>
  <si>
    <t>0.3795094</t>
  </si>
  <si>
    <t>18</t>
  </si>
  <si>
    <t>RAW_D_LESSHS</t>
  </si>
  <si>
    <t>P_EDU_LTHS</t>
  </si>
  <si>
    <t>LESSHSPCT</t>
  </si>
  <si>
    <t>% with Less Than High School Education</t>
  </si>
  <si>
    <t>% less than high school education</t>
  </si>
  <si>
    <t>21%</t>
  </si>
  <si>
    <t>0.206544</t>
  </si>
  <si>
    <t>RAW_D_LIFEEXP</t>
  </si>
  <si>
    <t>RAW_HI_LIFEEXPPCT</t>
  </si>
  <si>
    <t>LIFEEXPPCT</t>
  </si>
  <si>
    <t>Low life expectancy</t>
  </si>
  <si>
    <t>% low life expectancy</t>
  </si>
  <si>
    <t>Limited Life Expectancy</t>
  </si>
  <si>
    <t>19%</t>
  </si>
  <si>
    <t>0.2502564</t>
  </si>
  <si>
    <t>RAW_D_LING</t>
  </si>
  <si>
    <t>P_LIMITED_ENG_HH</t>
  </si>
  <si>
    <t>LINGISOPCT</t>
  </si>
  <si>
    <t>% in limited English-speaking Households</t>
  </si>
  <si>
    <t>% Limited English speaking households</t>
  </si>
  <si>
    <t>Limited English Speaking</t>
  </si>
  <si>
    <t>9%</t>
  </si>
  <si>
    <t>RAW_D_OVER64</t>
  </si>
  <si>
    <t>P_AGE_GT64</t>
  </si>
  <si>
    <t>OVER64PCT</t>
  </si>
  <si>
    <t>% over Age 64</t>
  </si>
  <si>
    <t>% over age 64</t>
  </si>
  <si>
    <t>26%</t>
  </si>
  <si>
    <t>0.1760462</t>
  </si>
  <si>
    <t>77</t>
  </si>
  <si>
    <t>RAW_D_PEOPCOLOR</t>
  </si>
  <si>
    <t>PCT_MINORITY</t>
  </si>
  <si>
    <t>PEOPCOLORPCT</t>
  </si>
  <si>
    <t>% People of Color</t>
  </si>
  <si>
    <t>% people of color</t>
  </si>
  <si>
    <t>11%</t>
  </si>
  <si>
    <t>0.1529582</t>
  </si>
  <si>
    <t>RAW_D_UNDER5</t>
  </si>
  <si>
    <t>P_AGE_LT5</t>
  </si>
  <si>
    <t>UNDER5PCT</t>
  </si>
  <si>
    <t>% under Age 5</t>
  </si>
  <si>
    <t>% under age 5</t>
  </si>
  <si>
    <t>0%</t>
  </si>
  <si>
    <t>0.02741703</t>
  </si>
  <si>
    <t>RAW_D_UNEMPLOYED</t>
  </si>
  <si>
    <t>P_EMP_STAT_UNEMPLOYED</t>
  </si>
  <si>
    <t>UNEMPPCT</t>
  </si>
  <si>
    <t>% Unemployed</t>
  </si>
  <si>
    <t>% unemployed</t>
  </si>
  <si>
    <t>3%</t>
  </si>
  <si>
    <t>0.02222222</t>
  </si>
  <si>
    <t>RAW_E_CANCER</t>
  </si>
  <si>
    <t>CANCER</t>
  </si>
  <si>
    <t>names_e</t>
  </si>
  <si>
    <t>Cancer risk</t>
  </si>
  <si>
    <t>Air toxics cancer risk</t>
  </si>
  <si>
    <t>lifetime risk per million</t>
  </si>
  <si>
    <t>RAW_E_DIESEL</t>
  </si>
  <si>
    <t>DSLPM</t>
  </si>
  <si>
    <t>Diesel PM</t>
  </si>
  <si>
    <t>Diesel particulate matter</t>
  </si>
  <si>
    <t>ug/m3</t>
  </si>
  <si>
    <t>4.1300000000000003E-2</t>
  </si>
  <si>
    <t>0.1614495</t>
  </si>
  <si>
    <t>RAW_E_LEAD</t>
  </si>
  <si>
    <t>PRE1960PCT</t>
  </si>
  <si>
    <t>Lead Paint Indicator (% pre-1960s housing)</t>
  </si>
  <si>
    <t>fraction built pre-1960</t>
  </si>
  <si>
    <t>0.64</t>
  </si>
  <si>
    <t>0.2574627</t>
  </si>
  <si>
    <t>RAW_E_NPDES</t>
  </si>
  <si>
    <t>PWDIS</t>
  </si>
  <si>
    <t>NPDES</t>
  </si>
  <si>
    <t>Wastewater Discharge Indicator (toxicity-weighted concentration/distance)</t>
  </si>
  <si>
    <t>Wastewater discharge</t>
  </si>
  <si>
    <t>facilities/km distance</t>
  </si>
  <si>
    <t>2.4000000000000001E-4</t>
  </si>
  <si>
    <t>0.1098278</t>
  </si>
  <si>
    <t>RAW_E_NPL</t>
  </si>
  <si>
    <t>PNPL</t>
  </si>
  <si>
    <t>NPL</t>
  </si>
  <si>
    <t>Superfund Proximity (site count/km distance)</t>
  </si>
  <si>
    <t>Superfund proximity</t>
  </si>
  <si>
    <t>sites/km distance</t>
  </si>
  <si>
    <t>1.9E-2</t>
  </si>
  <si>
    <t>0.07116519</t>
  </si>
  <si>
    <t>RAW_E_O3</t>
  </si>
  <si>
    <t>OZONE</t>
  </si>
  <si>
    <t>Ozone (ppb)</t>
  </si>
  <si>
    <t>ppb</t>
  </si>
  <si>
    <t>97</t>
  </si>
  <si>
    <t>58.2</t>
  </si>
  <si>
    <t>59.94949</t>
  </si>
  <si>
    <t>RAW_E_PM25</t>
  </si>
  <si>
    <t>PM25</t>
  </si>
  <si>
    <t>PM2.5</t>
  </si>
  <si>
    <t>Particulate Matter (PM 2.5 in ug/m3)</t>
  </si>
  <si>
    <t>Particulate Matter 2.5</t>
  </si>
  <si>
    <t>6.13</t>
  </si>
  <si>
    <t>9.693224</t>
  </si>
  <si>
    <t>RAW_E_RESP</t>
  </si>
  <si>
    <t>RESP</t>
  </si>
  <si>
    <t>Respiratory</t>
  </si>
  <si>
    <t>Air toxics respiratory HI</t>
  </si>
  <si>
    <t>ratio</t>
  </si>
  <si>
    <t>100</t>
  </si>
  <si>
    <t>0.2</t>
  </si>
  <si>
    <t>0.5</t>
  </si>
  <si>
    <t>RAW_E_RMP</t>
  </si>
  <si>
    <t>PRMP</t>
  </si>
  <si>
    <t>RMP</t>
  </si>
  <si>
    <t>RMP Proximity (facility count/km distance)</t>
  </si>
  <si>
    <t>RMP facility proximity</t>
  </si>
  <si>
    <t>6.9000000000000006E-2</t>
  </si>
  <si>
    <t>0.08557729</t>
  </si>
  <si>
    <t>rsei</t>
  </si>
  <si>
    <t>RAW_E_RSEI_AIR</t>
  </si>
  <si>
    <t>RSEI_AIR</t>
  </si>
  <si>
    <t>0.96</t>
  </si>
  <si>
    <t>1343.228</t>
  </si>
  <si>
    <t>RAW_E_TRAFFIC</t>
  </si>
  <si>
    <t>PTRAF</t>
  </si>
  <si>
    <t>Traffic</t>
  </si>
  <si>
    <t>Traffic Proximity and Volume (daily traffic count/distance to road)</t>
  </si>
  <si>
    <t>Traffic proximity</t>
  </si>
  <si>
    <t>daily vehicles/meters distance</t>
  </si>
  <si>
    <t>0.56000000000000005</t>
  </si>
  <si>
    <t>32.92619</t>
  </si>
  <si>
    <t>RAW_E_TSDF</t>
  </si>
  <si>
    <t>PTSDF</t>
  </si>
  <si>
    <t>TSDF</t>
  </si>
  <si>
    <t>Hazardous waste proximity</t>
  </si>
  <si>
    <t>1.4E-2</t>
  </si>
  <si>
    <t>0.06570527</t>
  </si>
  <si>
    <t>RAW_E_UST</t>
  </si>
  <si>
    <t>UST</t>
  </si>
  <si>
    <t>Underground Storage Tanks (UST) indicator</t>
  </si>
  <si>
    <t>Underground storage tanks</t>
  </si>
  <si>
    <t>tox-weighted score/distance</t>
  </si>
  <si>
    <t>2E-3</t>
  </si>
  <si>
    <t>1.020918</t>
  </si>
  <si>
    <t>state.pctile.Demog.Index</t>
  </si>
  <si>
    <t>S_D_DEMOGIDX2_PER</t>
  </si>
  <si>
    <t>S_P_DEMOGIDX_2</t>
  </si>
  <si>
    <t>names_d_state_pctile</t>
  </si>
  <si>
    <t>statepctile</t>
  </si>
  <si>
    <t>State%ile Demog.Ind.</t>
  </si>
  <si>
    <t>State percentile for Demographic Index</t>
  </si>
  <si>
    <t>State Percentile for Demographic Index</t>
  </si>
  <si>
    <t>State Percentile of Demographic Index</t>
  </si>
  <si>
    <t>State</t>
  </si>
  <si>
    <t>state</t>
  </si>
  <si>
    <t>state.pctile.Demog.Index.Supp</t>
  </si>
  <si>
    <t>S_D_DEMOGIDX5_PER</t>
  </si>
  <si>
    <t>S_P_DEMOGIDX_5</t>
  </si>
  <si>
    <t>State percentile for Supplemental Demographic Index</t>
  </si>
  <si>
    <t>State Percentile for Supplemental Demographic Index</t>
  </si>
  <si>
    <t>State Percentile of Supplemental Demographic Index</t>
  </si>
  <si>
    <t>state.avg.pctlowinc</t>
  </si>
  <si>
    <t>S_D_INCOME</t>
  </si>
  <si>
    <t>names_d_state_avg</t>
  </si>
  <si>
    <t>stateavg</t>
  </si>
  <si>
    <t>State average for % Low Income</t>
  </si>
  <si>
    <t>State Average of Low Income</t>
  </si>
  <si>
    <t>37%</t>
  </si>
  <si>
    <t>23</t>
  </si>
  <si>
    <t>state.pctile.pctlowinc</t>
  </si>
  <si>
    <t>S_D_INCOME_PER</t>
  </si>
  <si>
    <t>S_P_LOWINCPCT</t>
  </si>
  <si>
    <t>State percentile for % Low Income</t>
  </si>
  <si>
    <t>State Percentile for % low income</t>
  </si>
  <si>
    <t>State Percentile of Low Income</t>
  </si>
  <si>
    <t>state.avg.pctlths</t>
  </si>
  <si>
    <t>S_D_LESSHS</t>
  </si>
  <si>
    <t>State average for % with Less Than High School Education</t>
  </si>
  <si>
    <t>State Average of Less Than High School Education</t>
  </si>
  <si>
    <t>state.pctile.pctlths</t>
  </si>
  <si>
    <t>S_D_LESSHS_PER</t>
  </si>
  <si>
    <t>S_P_LESSHSPCT</t>
  </si>
  <si>
    <t>State percentile for % with Less Than High School Education</t>
  </si>
  <si>
    <t>State Percentile for % less than high school education</t>
  </si>
  <si>
    <t>State Percentile of Less Than High School Education</t>
  </si>
  <si>
    <t>state.pctile.lowlifex</t>
  </si>
  <si>
    <t>S_D_LIFEEXP_PER</t>
  </si>
  <si>
    <t>S_P_LIFEEXPPCT</t>
  </si>
  <si>
    <t>State%ile Low life expectancy</t>
  </si>
  <si>
    <t>State percentile for Low life expectancy</t>
  </si>
  <si>
    <t>State Percentile for Low Life Expectancy</t>
  </si>
  <si>
    <t>State Percentile of Limited Life Expectancy</t>
  </si>
  <si>
    <t>[State] Percentile for Low Life Expectancy</t>
  </si>
  <si>
    <t>state.avg.pctlingiso</t>
  </si>
  <si>
    <t>S_D_LING</t>
  </si>
  <si>
    <t>State average for % in limited English-speaking Households</t>
  </si>
  <si>
    <t>State Average of Limited English Speaking</t>
  </si>
  <si>
    <t>2%</t>
  </si>
  <si>
    <t>state.pctile.pctlingiso</t>
  </si>
  <si>
    <t>S_D_LING_PER</t>
  </si>
  <si>
    <t>S_P_LINGISOPCT</t>
  </si>
  <si>
    <t>State percentile for % in limited English-speaking Households</t>
  </si>
  <si>
    <t>State Percentile for % limited English speaking</t>
  </si>
  <si>
    <t>State Percentile of Limited English Speaking</t>
  </si>
  <si>
    <t>state.avg.pctover64</t>
  </si>
  <si>
    <t>S_D_OVER64</t>
  </si>
  <si>
    <t>State average for % over Age 64</t>
  </si>
  <si>
    <t>State Average of Over Age 64</t>
  </si>
  <si>
    <t>state.pctile.pctover64</t>
  </si>
  <si>
    <t>S_D_OVER64_PER</t>
  </si>
  <si>
    <t>S_P_OVER64PCT</t>
  </si>
  <si>
    <t>State percentile for % over Age 64</t>
  </si>
  <si>
    <t>State Percentile for % over age 64</t>
  </si>
  <si>
    <t>State Percentile of Over Age 64</t>
  </si>
  <si>
    <t>state.pctile.pctmin</t>
  </si>
  <si>
    <t>S_D_PEOPCOLOR_PER</t>
  </si>
  <si>
    <t>S_P_PEOPCOLORPCT</t>
  </si>
  <si>
    <t>State percentile for % People of Color</t>
  </si>
  <si>
    <t>State Percentile for % people of color</t>
  </si>
  <si>
    <t>State Percentile of People of Color</t>
  </si>
  <si>
    <t>state.avg.pctunder5</t>
  </si>
  <si>
    <t>S_D_UNDER5</t>
  </si>
  <si>
    <t>State average for % under Age 5</t>
  </si>
  <si>
    <t>State Average of Under Age 5</t>
  </si>
  <si>
    <t>73</t>
  </si>
  <si>
    <t>state.pctile.pctunder5</t>
  </si>
  <si>
    <t>S_D_UNDER5_PER</t>
  </si>
  <si>
    <t>S_P_UNDER5PCT</t>
  </si>
  <si>
    <t>State percentile for % under Age 5</t>
  </si>
  <si>
    <t>State Percentile for % under age 5</t>
  </si>
  <si>
    <t>State Percentile of Under Age 5</t>
  </si>
  <si>
    <t>state.avg.pctunemployed</t>
  </si>
  <si>
    <t>S_D_UNEMPLOYED</t>
  </si>
  <si>
    <t>State average for % Unemployed</t>
  </si>
  <si>
    <t>State Average of Unemployment Rate</t>
  </si>
  <si>
    <t>state.pctile.pctunemployed</t>
  </si>
  <si>
    <t>S_D_UNEMPLOYED_PER</t>
  </si>
  <si>
    <t>S_P_UNEMPPCT</t>
  </si>
  <si>
    <t>State percentile for % Unemployed</t>
  </si>
  <si>
    <t>State Percentile for Unemployed</t>
  </si>
  <si>
    <t>State Percentile of Unemployment Rate</t>
  </si>
  <si>
    <t>state.avg.cancer</t>
  </si>
  <si>
    <t>S_E_CANCER</t>
  </si>
  <si>
    <t>names_e_state_avg</t>
  </si>
  <si>
    <t>State avg Cancer risk</t>
  </si>
  <si>
    <t>State Average of Air Toxics Cancer Risk</t>
  </si>
  <si>
    <t>state.pctile.cancer</t>
  </si>
  <si>
    <t>S_E_CANCER_PER</t>
  </si>
  <si>
    <t>S_P_CANCER</t>
  </si>
  <si>
    <t>names_e_state_pctile</t>
  </si>
  <si>
    <t>State%ile Cancer risk</t>
  </si>
  <si>
    <t>State Percentile of Air Toxics Cancer Risk</t>
  </si>
  <si>
    <t>state.avg.dpm</t>
  </si>
  <si>
    <t>S_E_DIESEL</t>
  </si>
  <si>
    <t>State avg Diesel PM</t>
  </si>
  <si>
    <t>State Average of Diesel Particulate Matter</t>
  </si>
  <si>
    <t>0.16600000000000001</t>
  </si>
  <si>
    <t>state.pctile.dpm</t>
  </si>
  <si>
    <t>S_E_DIESEL_PER</t>
  </si>
  <si>
    <t>S_P_DSLPM</t>
  </si>
  <si>
    <t>State%ile Diesel PM</t>
  </si>
  <si>
    <t>State Percentile of Diesel Particulate Matter</t>
  </si>
  <si>
    <t>state.avg.pctpre1960</t>
  </si>
  <si>
    <t>S_E_LEAD</t>
  </si>
  <si>
    <t>State average for Lead Paint Indicator (% pre-1960s housing)</t>
  </si>
  <si>
    <t>State Average of Lead Paint</t>
  </si>
  <si>
    <t>0.25</t>
  </si>
  <si>
    <t>state.pctile.pctpre1960</t>
  </si>
  <si>
    <t>S_E_LEAD_PER</t>
  </si>
  <si>
    <t>S_P_LDPNT</t>
  </si>
  <si>
    <t>State percentile for Lead Paint Indicator (% pre-1960s housing)</t>
  </si>
  <si>
    <t>State Percentile for Lead paint</t>
  </si>
  <si>
    <t>State Percentile of Lead Paint</t>
  </si>
  <si>
    <t>state.avg.proximity.npdes</t>
  </si>
  <si>
    <t>S_E_NPDES</t>
  </si>
  <si>
    <t>State avg NPDES</t>
  </si>
  <si>
    <t>State average for Wastewater Discharge Indicator (toxicity-weighted concentration/distance)</t>
  </si>
  <si>
    <t>State Average of Wastewater Discharge</t>
  </si>
  <si>
    <t>5.8000000000000003E-2</t>
  </si>
  <si>
    <t>state.pctile.proximity.npdes</t>
  </si>
  <si>
    <t>S_E_NPDES_PER</t>
  </si>
  <si>
    <t>S_P_PWDIS</t>
  </si>
  <si>
    <t>State%ile NPDES</t>
  </si>
  <si>
    <t>State percentile for Wastewater Discharge Indicator (toxicity-weighted concentration/distance)</t>
  </si>
  <si>
    <t>State Percentile for Wastewater discharge</t>
  </si>
  <si>
    <t>State Percentile of Wastewater Discharge</t>
  </si>
  <si>
    <t>state.avg.proximity.npl</t>
  </si>
  <si>
    <t>S_E_NPL</t>
  </si>
  <si>
    <t>State avg NPL</t>
  </si>
  <si>
    <t>State average for Superfund Proximity (site count/km distance)</t>
  </si>
  <si>
    <t>State Average of Superfund Proximity</t>
  </si>
  <si>
    <t>4.8000000000000001E-2</t>
  </si>
  <si>
    <t>state.pctile.proximity.npl</t>
  </si>
  <si>
    <t>S_E_NPL_PER</t>
  </si>
  <si>
    <t>S_P_PNPL</t>
  </si>
  <si>
    <t>State%ile NPL</t>
  </si>
  <si>
    <t>State percentile for Superfund Proximity (site count/km distance)</t>
  </si>
  <si>
    <t>State Percentile for Superfund proximity</t>
  </si>
  <si>
    <t>State Percentile of Superfund Proximity</t>
  </si>
  <si>
    <t>state.avg.o3</t>
  </si>
  <si>
    <t>S_E_O3</t>
  </si>
  <si>
    <t>State avg Ozone</t>
  </si>
  <si>
    <t>State average for Ozone (ppb)</t>
  </si>
  <si>
    <t>State Average of Ozone</t>
  </si>
  <si>
    <t>62.3</t>
  </si>
  <si>
    <t>state.pctile.o3</t>
  </si>
  <si>
    <t>S_E_O3_PER</t>
  </si>
  <si>
    <t>S_P_OZONE</t>
  </si>
  <si>
    <t>State%ile Ozone</t>
  </si>
  <si>
    <t>State percentile for Ozone (ppb)</t>
  </si>
  <si>
    <t>State Percentile for Ozone</t>
  </si>
  <si>
    <t>State Percentile of Ozone</t>
  </si>
  <si>
    <t>state.avg.pm</t>
  </si>
  <si>
    <t>S_E_PM25</t>
  </si>
  <si>
    <t>State avg PM2.5</t>
  </si>
  <si>
    <t>State average for Particulate Matter (PM 2.5 in ug/m3)</t>
  </si>
  <si>
    <t>State Average of Particulate Matter</t>
  </si>
  <si>
    <t>9.0299999999999994</t>
  </si>
  <si>
    <t>state.pctile.pm</t>
  </si>
  <si>
    <t>S_E_PM25_PER</t>
  </si>
  <si>
    <t>S_P_PM25</t>
  </si>
  <si>
    <t>State%ile PM2.5</t>
  </si>
  <si>
    <t>State percentile for Particulate Matter (PM 2.5 in ug/m3)</t>
  </si>
  <si>
    <t>State Percentile for Particulate Matter 2.5</t>
  </si>
  <si>
    <t>State Percentile of Particulate Matter</t>
  </si>
  <si>
    <t>state.avg.resp</t>
  </si>
  <si>
    <t>S_E_RESP</t>
  </si>
  <si>
    <t>State avg Respiratory</t>
  </si>
  <si>
    <t>State Average of Air Toxics Respiratory HI</t>
  </si>
  <si>
    <t>state.pctile.resp</t>
  </si>
  <si>
    <t>S_E_RESP_PER</t>
  </si>
  <si>
    <t>S_P_RESP</t>
  </si>
  <si>
    <t>State%ile Respiratory</t>
  </si>
  <si>
    <t>State Percentile of Air Toxics Respiratory HI</t>
  </si>
  <si>
    <t>state.avg.proximity.rmp</t>
  </si>
  <si>
    <t>S_E_RMP</t>
  </si>
  <si>
    <t>State avg RMP</t>
  </si>
  <si>
    <t>State average for RMP Proximity (facility count/km distance)</t>
  </si>
  <si>
    <t>State Average of RMP Facility Proximity</t>
  </si>
  <si>
    <t>0.38</t>
  </si>
  <si>
    <t>state.pctile.proximity.rmp</t>
  </si>
  <si>
    <t>S_E_RMP_PER</t>
  </si>
  <si>
    <t>S_P_PRMP</t>
  </si>
  <si>
    <t>State%ile RMP</t>
  </si>
  <si>
    <t>State percentile for RMP Proximity (facility count/km distance)</t>
  </si>
  <si>
    <t>State Percentile for RMP facility proximity</t>
  </si>
  <si>
    <t>State Percentile of RMP Facility Proximity</t>
  </si>
  <si>
    <t>state.avg.rsei</t>
  </si>
  <si>
    <t>S_E_RSEI_AIR</t>
  </si>
  <si>
    <t>State Average of Toxic Releases to Air</t>
  </si>
  <si>
    <t>4100</t>
  </si>
  <si>
    <t>state.pctile.rsei</t>
  </si>
  <si>
    <t>S_E_RSEI_AIR_PER</t>
  </si>
  <si>
    <t>S_P_RSEI_AIR</t>
  </si>
  <si>
    <t>State Percentile for Toxic Releases to Air</t>
  </si>
  <si>
    <t>State Percentile of Toxic Releases to Air</t>
  </si>
  <si>
    <t>state.avg.traffic.score</t>
  </si>
  <si>
    <t>S_E_TRAFFIC</t>
  </si>
  <si>
    <t>State avg Traffic</t>
  </si>
  <si>
    <t>State average for Traffic Proximity and Volume (daily traffic count/distance to road)</t>
  </si>
  <si>
    <t>State Average of Traffic Proximity</t>
  </si>
  <si>
    <t>state.pctile.traffic.score</t>
  </si>
  <si>
    <t>S_E_TRAFFIC_PER</t>
  </si>
  <si>
    <t>S_P_PTRAF</t>
  </si>
  <si>
    <t>State%ile Traffic</t>
  </si>
  <si>
    <t>State percentile for Traffic Proximity and Volume (daily traffic count/distance to road)</t>
  </si>
  <si>
    <t>State Percentile for Traffic proximity</t>
  </si>
  <si>
    <t>State Percentile of Traffic Proximity</t>
  </si>
  <si>
    <t>state.avg.proximity.tsdf</t>
  </si>
  <si>
    <t>S_E_TSDF</t>
  </si>
  <si>
    <t>State avg TSDF</t>
  </si>
  <si>
    <t>State average for Hazardous Waste Proximity (facility count/km distance)</t>
  </si>
  <si>
    <t>State Average of Hazardous Waste Proximity</t>
  </si>
  <si>
    <t>state.pctile.proximity.tsdf</t>
  </si>
  <si>
    <t>S_E_TSDF_PER</t>
  </si>
  <si>
    <t>S_P_PTSDF</t>
  </si>
  <si>
    <t>State%ile TSDF</t>
  </si>
  <si>
    <t>State percentile for Hazardous Waste Proximity (facility count/km distance)</t>
  </si>
  <si>
    <t>State Percentile for Hazardous waste proximity</t>
  </si>
  <si>
    <t>State Percentile of Hazardous Waste Proximity</t>
  </si>
  <si>
    <t>state.avg.ust</t>
  </si>
  <si>
    <t>S_E_UST</t>
  </si>
  <si>
    <t>State avg UST</t>
  </si>
  <si>
    <t>State average for Underground Storage Tanks (UST) indicator</t>
  </si>
  <si>
    <t>State Average of Underground Storage Tanks</t>
  </si>
  <si>
    <t>1.7</t>
  </si>
  <si>
    <t>state.pctile.ust</t>
  </si>
  <si>
    <t>S_E_UST_PER</t>
  </si>
  <si>
    <t>S_P_UST</t>
  </si>
  <si>
    <t>State%ile UST</t>
  </si>
  <si>
    <t>State percentile for Underground Storage Tanks (UST) indicator</t>
  </si>
  <si>
    <t>State Percentile for Underground storage tanks</t>
  </si>
  <si>
    <t>State Percentile of Underground Storage Tanks</t>
  </si>
  <si>
    <t>state.pctile.EJ.DISPARITY.cancer.eo</t>
  </si>
  <si>
    <t>S_P2_CANCER</t>
  </si>
  <si>
    <t>S_P_D2_CANCER</t>
  </si>
  <si>
    <t>names_ej_state_pctile</t>
  </si>
  <si>
    <t>EJ: Cancer risk (State%ile)</t>
  </si>
  <si>
    <t>State Percentile of Air Toxics Cancer Risk EJ Index</t>
  </si>
  <si>
    <t>Air Toxics Cancer Risk EJ Index (State%ile)</t>
  </si>
  <si>
    <t>state.pctile.EJ.DISPARITY.dpm.eo</t>
  </si>
  <si>
    <t>S_P2_DIESEL</t>
  </si>
  <si>
    <t>S_P_D2_DSLPM</t>
  </si>
  <si>
    <t>EJ: Diesel PM (State%ile)</t>
  </si>
  <si>
    <t>State Percentile of Diesel Particulate Matter EJ Index</t>
  </si>
  <si>
    <t>Diesel Particulate Matter EJ Index (State%ile)</t>
  </si>
  <si>
    <t>state.pctile.EJ.DISPARITY.pctpre1960.eo</t>
  </si>
  <si>
    <t>S_P2_LEAD</t>
  </si>
  <si>
    <t>S_P_D2_LDPNT</t>
  </si>
  <si>
    <t>State percentile for EJ Index for Lead Paint Indicator</t>
  </si>
  <si>
    <t>State Percentile for Lead paint EJ Index</t>
  </si>
  <si>
    <t>State Percentile of Lead Paint EJ Index</t>
  </si>
  <si>
    <t>Lead Paint EJ Index (State%ile)</t>
  </si>
  <si>
    <t>state.pctile.EJ.DISPARITY.proximity.npdes.eo</t>
  </si>
  <si>
    <t>S_P2_NPDES</t>
  </si>
  <si>
    <t>S_P_D2_PWDIS</t>
  </si>
  <si>
    <t>EJ: NPDES (State%ile)</t>
  </si>
  <si>
    <t>State percentile for EJ Index for Wastewater Discharge Indicator</t>
  </si>
  <si>
    <t>State Percentile for Wastewater discharge EJ Index</t>
  </si>
  <si>
    <t>State Percentile of Wastewater Discharge EJ Index</t>
  </si>
  <si>
    <t>Wastewater Discharge EJ Index (State%ile)</t>
  </si>
  <si>
    <t>state.pctile.EJ.DISPARITY.proximity.npl.eo</t>
  </si>
  <si>
    <t>S_P2_NPL</t>
  </si>
  <si>
    <t>S_P_D2_PNPL</t>
  </si>
  <si>
    <t>EJ: NPL (State%ile)</t>
  </si>
  <si>
    <t>State percentile for EJ Index for Superfund Proximity</t>
  </si>
  <si>
    <t>State Percentile for Superfund proximity EJ Index</t>
  </si>
  <si>
    <t>State Percentile of Superfund Proximity EJ Index</t>
  </si>
  <si>
    <t>Superfund Proximity EJ Index (State%ile)</t>
  </si>
  <si>
    <t>state.pctile.EJ.DISPARITY.o3.eo</t>
  </si>
  <si>
    <t>S_P2_O3</t>
  </si>
  <si>
    <t>S_P_D2_OZONE</t>
  </si>
  <si>
    <t>EJ: Ozone (State%ile)</t>
  </si>
  <si>
    <t>State percentile for EJ Index for Ozone</t>
  </si>
  <si>
    <t>State Percentile for Ozone EJ Index</t>
  </si>
  <si>
    <t>State Percentile of Ozone EJ Index</t>
  </si>
  <si>
    <t>Ozone EJ Index (State%ile)</t>
  </si>
  <si>
    <t>state.pctile.EJ.DISPARITY.pm.eo</t>
  </si>
  <si>
    <t>S_P2_PM25</t>
  </si>
  <si>
    <t>S_P_D2_PM25</t>
  </si>
  <si>
    <t>EJ: PM2.5 (State%ile)</t>
  </si>
  <si>
    <t>State percentile for EJ Index for Particulate Matter (PM 2.5)</t>
  </si>
  <si>
    <t>State Percentile for Particulate Matter 2.5 EJ Index</t>
  </si>
  <si>
    <t>State Percentile of Particulate Matter EJ Index</t>
  </si>
  <si>
    <t>Particulate Matter 2.5 EJ Index (State%ile)</t>
  </si>
  <si>
    <t>state.pctile.EJ.DISPARITY.resp.eo</t>
  </si>
  <si>
    <t>S_P2_RESP</t>
  </si>
  <si>
    <t>S_P_D2_RESP</t>
  </si>
  <si>
    <t>EJ: Respiratory (State%ile)</t>
  </si>
  <si>
    <t>State Percentile for Air toxics respiratory HI EJ Index</t>
  </si>
  <si>
    <t>State Percentile of Air Toxics Respiratory HI EJ Index</t>
  </si>
  <si>
    <t>Air Toxics Respiratory HI EJ Index (State%ile)</t>
  </si>
  <si>
    <t>state.pctile.EJ.DISPARITY.proximity.rmp.eo</t>
  </si>
  <si>
    <t>S_P2_RMP</t>
  </si>
  <si>
    <t>S_P_D2_PRMP</t>
  </si>
  <si>
    <t>EJ: RMP (State%ile)</t>
  </si>
  <si>
    <t>State percentile for EJ Index for RMP Proximity</t>
  </si>
  <si>
    <t>State Percentile for RMP Facility Proximity EJ Index</t>
  </si>
  <si>
    <t>RMP Facility Proximity EJ Index (State%ile)</t>
  </si>
  <si>
    <t>state.pctile.EJ.DISPARITY.rsei.eo</t>
  </si>
  <si>
    <t>S_P2_RSEI_AIR</t>
  </si>
  <si>
    <t>S_P_D2_RSEI_AIR</t>
  </si>
  <si>
    <t>State Percentile for Toxic Releases to Air EJ Index</t>
  </si>
  <si>
    <t>State Percentile of Toxic Releases to Air EJ Index</t>
  </si>
  <si>
    <t>state.pctile.EJ.DISPARITY.traffic.score.eo</t>
  </si>
  <si>
    <t>S_P2_TRAFFIC</t>
  </si>
  <si>
    <t>S_P_D2_PTRAF</t>
  </si>
  <si>
    <t>EJ: Traffic (State%ile)</t>
  </si>
  <si>
    <t>State percentile for EJ Index for Traffic Proximity and Volume</t>
  </si>
  <si>
    <t>State Percentile for Traffic proximity EJ Index</t>
  </si>
  <si>
    <t>State Percentile of Traffic Proximity EJ Index</t>
  </si>
  <si>
    <t>Traffic Proximity EJ Index (State%ile)</t>
  </si>
  <si>
    <t>state.pctile.EJ.DISPARITY.proximity.tsdf.eo</t>
  </si>
  <si>
    <t>S_P2_TSDF</t>
  </si>
  <si>
    <t>S_P_D2_PTSDF</t>
  </si>
  <si>
    <t>EJ: TSDF (State%ile)</t>
  </si>
  <si>
    <t>State percentile for EJ Index for Hazardous Waste Proximity</t>
  </si>
  <si>
    <t>State Percentile for Hazardous waste proximity EJ Index</t>
  </si>
  <si>
    <t>State Percentile of Hazardous Waste Proximity EJ Index</t>
  </si>
  <si>
    <t>Hazardous Waste Proximity EJ Index (State%ile)</t>
  </si>
  <si>
    <t>state.pctile.EJ.DISPARITY.ust.eo</t>
  </si>
  <si>
    <t>S_P2_UST</t>
  </si>
  <si>
    <t>S_P_D2_UST</t>
  </si>
  <si>
    <t>EJ: UST (State%ile)</t>
  </si>
  <si>
    <t>State percentile for EJ Index for Underground Storage Tanks (UST) indicator</t>
  </si>
  <si>
    <t>State Percentile for Underground storage tanks EJ Index</t>
  </si>
  <si>
    <t>State Percentile of Underground Storage Tanks EJ Index</t>
  </si>
  <si>
    <t>Underground Storage Tanks EJ Index (State%ile)</t>
  </si>
  <si>
    <t>state.pctile.EJ.DISPARITY.cancer.supp</t>
  </si>
  <si>
    <t>S_P5_CANCER</t>
  </si>
  <si>
    <t>S_P_D5_CANCER</t>
  </si>
  <si>
    <t>names_ej_supp_state_pctile</t>
  </si>
  <si>
    <t>EJ Suppl: Cancer risk (State%ile)</t>
  </si>
  <si>
    <t>State Percentile of Air Toxics Cancer Risk Supplemental Index</t>
  </si>
  <si>
    <t>state.pctile.EJ.DISPARITY.dpm.supp</t>
  </si>
  <si>
    <t>S_P5_DIESEL</t>
  </si>
  <si>
    <t>S_P_D5_DSLPM</t>
  </si>
  <si>
    <t>EJ Suppl: Diesel PM (State%ile)</t>
  </si>
  <si>
    <t>State Percentile of Diesel Particulate Matter Supplemental Index</t>
  </si>
  <si>
    <t>state.pctile.EJ.DISPARITY.pctpre1960.supp</t>
  </si>
  <si>
    <t>S_P5_LEAD</t>
  </si>
  <si>
    <t>S_P_D5_LDPNT</t>
  </si>
  <si>
    <t>State percentile for EJ Supplemental Index for Lead Paint Indicator</t>
  </si>
  <si>
    <t>State Percentile for Lead paint Supplemental Index</t>
  </si>
  <si>
    <t>State Percentile of Lead Paint Supplemental Index</t>
  </si>
  <si>
    <t>state.pctile.EJ.DISPARITY.proximity.npdes.supp</t>
  </si>
  <si>
    <t>S_P5_NPDES</t>
  </si>
  <si>
    <t>S_P_D5_PWDIS</t>
  </si>
  <si>
    <t>EJ Suppl: NPDES (State%ile)</t>
  </si>
  <si>
    <t>State percentile for EJ Supplemental Index for Wastewater Discharge Indicator</t>
  </si>
  <si>
    <t>State Percentile for Wastewater discharge Supplemental Index</t>
  </si>
  <si>
    <t>State Percentile of Wastewater Discharge Supplemental Index</t>
  </si>
  <si>
    <t>state.pctile.EJ.DISPARITY.proximity.npl.supp</t>
  </si>
  <si>
    <t>S_P5_NPL</t>
  </si>
  <si>
    <t>S_P_D5_PNPL</t>
  </si>
  <si>
    <t>EJ Suppl: NPL (State%ile)</t>
  </si>
  <si>
    <t>State percentile for EJ Supplemental Index for Superfund Proximity</t>
  </si>
  <si>
    <t>State Percentile for Superfund proximity Supplemental Index</t>
  </si>
  <si>
    <t>State Percentile of Superfund Proximity Supplemental Index</t>
  </si>
  <si>
    <t>state.pctile.EJ.DISPARITY.o3.supp</t>
  </si>
  <si>
    <t>S_P5_O3</t>
  </si>
  <si>
    <t>S_P_D5_OZONE</t>
  </si>
  <si>
    <t>EJ Suppl: Ozone (State%ile)</t>
  </si>
  <si>
    <t>State percentile for EJ Supplemental Index for Ozone</t>
  </si>
  <si>
    <t>State Percentile for Ozone Supplemental Index</t>
  </si>
  <si>
    <t>State Percentile of Ozone Supplemental Index</t>
  </si>
  <si>
    <t>state.pctile.EJ.DISPARITY.pm.supp</t>
  </si>
  <si>
    <t>S_P5_PM25</t>
  </si>
  <si>
    <t>S_P_D5_PM25</t>
  </si>
  <si>
    <t>EJ Suppl: PM2.5 (State%ile)</t>
  </si>
  <si>
    <t>State percentile for EJ Supplemental Index for Particulate Matter (PM 2.5)</t>
  </si>
  <si>
    <t>State Percentile for Particulate Matter 2.5 Supplemental Index</t>
  </si>
  <si>
    <t>State Percentile of Particulate Matter Supplemental Index</t>
  </si>
  <si>
    <t>state.pctile.EJ.DISPARITY.resp.supp</t>
  </si>
  <si>
    <t>S_P5_RESP</t>
  </si>
  <si>
    <t>S_P_D5_RESP</t>
  </si>
  <si>
    <t>EJ Suppl: Respiratory (State%ile)</t>
  </si>
  <si>
    <t>State Percentile for Air toxics respiratory HI Supplemental Index</t>
  </si>
  <si>
    <t>State Percentile of Air Toxics Respiratory HI Supplemental Index</t>
  </si>
  <si>
    <t>state.pctile.EJ.DISPARITY.proximity.rmp.supp</t>
  </si>
  <si>
    <t>S_P5_RMP</t>
  </si>
  <si>
    <t>S_P_D5_PRMP</t>
  </si>
  <si>
    <t>EJ Suppl: RMP (State%ile)</t>
  </si>
  <si>
    <t>State percentile for EJ Supplemental Index for RMP Proximity</t>
  </si>
  <si>
    <t>State Percentile for RMP Facility Proximity Supplemental Index</t>
  </si>
  <si>
    <t>state.pctile.EJ.DISPARITY.rsei.supp</t>
  </si>
  <si>
    <t>S_P5_RSEI_AIR</t>
  </si>
  <si>
    <t>S_P_D5_RSEI_AIR</t>
  </si>
  <si>
    <t>State Percentile for Toxic Releases to Air Supplemental Index</t>
  </si>
  <si>
    <t>State Percentile of Toxic Releases to Air Supplemental Index</t>
  </si>
  <si>
    <t>state.pctile.EJ.DISPARITY.traffic.score.supp</t>
  </si>
  <si>
    <t>S_P5_TRAFFIC</t>
  </si>
  <si>
    <t>S_P_D5_PTRAF</t>
  </si>
  <si>
    <t>EJ Suppl: Traffic (State%ile)</t>
  </si>
  <si>
    <t>State percentile for EJ Supplemental Index for Traffic Proximity and Volume</t>
  </si>
  <si>
    <t>State Percentile for Traffic proximity Supplemental Index</t>
  </si>
  <si>
    <t>State Percentile of Traffic Proximity Supplemental Index</t>
  </si>
  <si>
    <t>state.pctile.EJ.DISPARITY.proximity.tsdf.supp</t>
  </si>
  <si>
    <t>S_P5_TSDF</t>
  </si>
  <si>
    <t>S_P_D5_PTSDF</t>
  </si>
  <si>
    <t>EJ Suppl: TSDF (State%ile)</t>
  </si>
  <si>
    <t>State percentile for EJ Supplemental Index for Hazardous Waste Proximity</t>
  </si>
  <si>
    <t>State Percentile for Hazardous waste proximity Supplemental Index</t>
  </si>
  <si>
    <t>State Percentile of Hazardous Waste Proximity Supplemental Index</t>
  </si>
  <si>
    <t>state.pctile.EJ.DISPARITY.ust.supp</t>
  </si>
  <si>
    <t>S_P5_UST</t>
  </si>
  <si>
    <t>S_P_D5_UST</t>
  </si>
  <si>
    <t>EJ Suppl: UST (State%ile)</t>
  </si>
  <si>
    <t>State percentile for EJ Supplemental Index for Underground Storage Tanks (UST) indicator</t>
  </si>
  <si>
    <t>State Percentile for Underground storage tanks Supplemental Index</t>
  </si>
  <si>
    <t>State Percentile of Underground Storage Tanks Supplemental Index</t>
  </si>
  <si>
    <t>Underground Storage Tanks Supplemental Index (State%ile)</t>
  </si>
  <si>
    <t>ST</t>
  </si>
  <si>
    <t>stateAbbr</t>
  </si>
  <si>
    <t>ST_ABBREV</t>
  </si>
  <si>
    <t>State Abbreviation</t>
  </si>
  <si>
    <t>Two-letter abbreviation for state</t>
  </si>
  <si>
    <t>OK</t>
  </si>
  <si>
    <t>AL</t>
  </si>
  <si>
    <t>statename</t>
  </si>
  <si>
    <t>stateName</t>
  </si>
  <si>
    <t>STATE_NAME</t>
  </si>
  <si>
    <t>State Name</t>
  </si>
  <si>
    <t>Name of state</t>
  </si>
  <si>
    <t>OKLAHOMA</t>
  </si>
  <si>
    <t>Alabama</t>
  </si>
  <si>
    <t>bgcount_near_site</t>
  </si>
  <si>
    <t>statLayerCount</t>
  </si>
  <si>
    <t>Census blockgroups</t>
  </si>
  <si>
    <t>Census blockgroups (count)</t>
  </si>
  <si>
    <t>for internal use only</t>
  </si>
  <si>
    <t>bgcount_zeropop_near_site</t>
  </si>
  <si>
    <t>statLayerZeroPopCount</t>
  </si>
  <si>
    <t>Blocks with zero residents</t>
  </si>
  <si>
    <t>Count of Census Block Groups with zero population</t>
  </si>
  <si>
    <t>statlevel</t>
  </si>
  <si>
    <t>Resolution of Census Units for Indicators</t>
  </si>
  <si>
    <t>timeSeconds</t>
  </si>
  <si>
    <t>Seconds elapsed obtaining data</t>
  </si>
  <si>
    <t>1.5150216999999999</t>
  </si>
  <si>
    <t>pop</t>
  </si>
  <si>
    <t>totalPop</t>
  </si>
  <si>
    <t>ACSTOTPOP</t>
  </si>
  <si>
    <t>Population</t>
  </si>
  <si>
    <t>Total Population</t>
  </si>
  <si>
    <t>Total population</t>
  </si>
  <si>
    <t>unit</t>
  </si>
  <si>
    <t>Units on radius</t>
  </si>
  <si>
    <t>Units on radius (Miles, etc)</t>
  </si>
  <si>
    <t>9035</t>
  </si>
  <si>
    <t>blockcount_near_site</t>
  </si>
  <si>
    <t>weightLayerCount</t>
  </si>
  <si>
    <t>Census blocks</t>
  </si>
  <si>
    <t>Census blocks (count)</t>
  </si>
  <si>
    <t>avg.Demog.Index</t>
  </si>
  <si>
    <t>N_D_DEMOGIDX2</t>
  </si>
  <si>
    <t>National Average of Demographic Index</t>
  </si>
  <si>
    <t>35%</t>
  </si>
  <si>
    <t>avg.Demog.Index.Supp</t>
  </si>
  <si>
    <t>N_D_DEMOGIDX5</t>
  </si>
  <si>
    <t>National Average of Supplemental Demographic Index</t>
  </si>
  <si>
    <t>14%</t>
  </si>
  <si>
    <t>state.avg.Demog.Index</t>
  </si>
  <si>
    <t>S_D_DEMOGIDX2</t>
  </si>
  <si>
    <t>State Average of Demographic Index</t>
  </si>
  <si>
    <t>36%</t>
  </si>
  <si>
    <t>state.avg.Demog.Index.Supp</t>
  </si>
  <si>
    <t>S_D_DEMOGIDX5</t>
  </si>
  <si>
    <t>State Average of Supplemental Demographic Index</t>
  </si>
  <si>
    <t>state.count.ej.80up</t>
  </si>
  <si>
    <t>S_EXCEED_COUNT_80</t>
  </si>
  <si>
    <t>State Number of EJ Indexes at 80th+</t>
  </si>
  <si>
    <t>State Number of EJ Indexes exceeding 80 percentile</t>
  </si>
  <si>
    <t>S_EXCEED2_COUNT_80</t>
  </si>
  <si>
    <t>state.count.ej.80up.supp</t>
  </si>
  <si>
    <t>S_EXCEED_COUNT_80_SUP</t>
  </si>
  <si>
    <t>State Number of Suppl EJ Indexes at 80th+</t>
  </si>
  <si>
    <t>State Number of Supplemental Indexes exceeding 80 percentile</t>
  </si>
  <si>
    <t>S_EXCEED2_COUNT_80_SUP</t>
  </si>
  <si>
    <t>state.pctile.lowlifex_synonym</t>
  </si>
  <si>
    <t>S_HI_LIFEEXPPCT_PCTILE</t>
  </si>
  <si>
    <t>extras</t>
  </si>
  <si>
    <t>Health Indicators</t>
  </si>
  <si>
    <t>State Percentile of Percent of Low Life Expectancy</t>
  </si>
  <si>
    <t>radius.miles</t>
  </si>
  <si>
    <t>distance</t>
  </si>
  <si>
    <t>Buffer distance (miles)</t>
  </si>
  <si>
    <t>Distance from point (miles radius of ring)</t>
  </si>
  <si>
    <t>added reportlabel</t>
  </si>
  <si>
    <t>pctnhwa</t>
  </si>
  <si>
    <t>P_WHITE</t>
  </si>
  <si>
    <t>names_d_subgroups</t>
  </si>
  <si>
    <t>Breakdown by Race</t>
  </si>
  <si>
    <t>% White (non-Hispanic, single race)</t>
  </si>
  <si>
    <t>Percent of Whites</t>
  </si>
  <si>
    <t>White</t>
  </si>
  <si>
    <t>pctnhba</t>
  </si>
  <si>
    <t>P_BLACK</t>
  </si>
  <si>
    <t>% Black or African American (non-Hispanic, single race)</t>
  </si>
  <si>
    <t>Percent of Blacks</t>
  </si>
  <si>
    <t>Black</t>
  </si>
  <si>
    <t>pctnhaa</t>
  </si>
  <si>
    <t>P_ASIAN</t>
  </si>
  <si>
    <t>% Asian (non-Hispanic, single race)</t>
  </si>
  <si>
    <t>Percent of Asian</t>
  </si>
  <si>
    <t>Asian</t>
  </si>
  <si>
    <t>pcthisp</t>
  </si>
  <si>
    <t>P_HISP</t>
  </si>
  <si>
    <t>% Hispanic or Latino</t>
  </si>
  <si>
    <t>Percent of Hispanics</t>
  </si>
  <si>
    <t>Hispanic</t>
  </si>
  <si>
    <t>pctnhaiana</t>
  </si>
  <si>
    <t>P_AMERIND</t>
  </si>
  <si>
    <t>% American Indian and Alaska Native (non-Hispanic, single race)</t>
  </si>
  <si>
    <t>Percent of American Indians</t>
  </si>
  <si>
    <t>American Indian</t>
  </si>
  <si>
    <t>pctnhnhpia</t>
  </si>
  <si>
    <t>P_HAWPAC</t>
  </si>
  <si>
    <t>% Native Hawaiian and Other Pacific Islander (non-Hispanic, single race)</t>
  </si>
  <si>
    <t>Percent of Hawaiian/Pacific</t>
  </si>
  <si>
    <t>Hawaiian/Pacific Islander</t>
  </si>
  <si>
    <t>pctnhotheralone</t>
  </si>
  <si>
    <t>P_OTHER_RACE</t>
  </si>
  <si>
    <t>% Other race (non-Hispanic, single race)</t>
  </si>
  <si>
    <t>Percent of Other Race</t>
  </si>
  <si>
    <t>Other race</t>
  </si>
  <si>
    <t>pctnhmulti</t>
  </si>
  <si>
    <t>P_TWOMORE</t>
  </si>
  <si>
    <t>% Two or more races (non-Hispanic)</t>
  </si>
  <si>
    <t>Percent of Two or More Races</t>
  </si>
  <si>
    <t>Two or more races</t>
  </si>
  <si>
    <t>avg.lowlifex</t>
  </si>
  <si>
    <t>N_D_LIFEEXP</t>
  </si>
  <si>
    <t>N_HI_LIFEEXPPCT_AVG</t>
  </si>
  <si>
    <t>US average for Low life expectancy</t>
  </si>
  <si>
    <t>National Average of Limited Life Expectancy</t>
  </si>
  <si>
    <t>20%</t>
  </si>
  <si>
    <t>nonmins</t>
  </si>
  <si>
    <t>Non-POC count</t>
  </si>
  <si>
    <t>Non-POC resident count</t>
  </si>
  <si>
    <t>avg.pctmin</t>
  </si>
  <si>
    <t>N_D_PEOPCOLOR</t>
  </si>
  <si>
    <t>US average for % People of Color</t>
  </si>
  <si>
    <t>National Average of People of Color</t>
  </si>
  <si>
    <t>39%</t>
  </si>
  <si>
    <t>state.avg.lowlifex</t>
  </si>
  <si>
    <t>S_D_LIFEEXP</t>
  </si>
  <si>
    <t>S_HI_LIFEEXPPCT_AVG</t>
  </si>
  <si>
    <t>State average for Low life expectancy</t>
  </si>
  <si>
    <t>State Average of Limited Life Expectancy</t>
  </si>
  <si>
    <t>22%</t>
  </si>
  <si>
    <t>state.avg.pctmin</t>
  </si>
  <si>
    <t>S_D_PEOPCOLOR</t>
  </si>
  <si>
    <t>State average for % People of Color</t>
  </si>
  <si>
    <t>State Average of People of Color</t>
  </si>
  <si>
    <t>hisp</t>
  </si>
  <si>
    <t>names_d_subgroups_count</t>
  </si>
  <si>
    <t>Count of Hispanic or Latino</t>
  </si>
  <si>
    <t>nhba</t>
  </si>
  <si>
    <t>Count of Black or African American (non-Hispanic, single race)</t>
  </si>
  <si>
    <t>nhaa</t>
  </si>
  <si>
    <t>Count of Asian (non-Hispanic, single race)</t>
  </si>
  <si>
    <t>nhaiana</t>
  </si>
  <si>
    <t>Count of American Indian and Alaska Native (non-Hispanic, single race)</t>
  </si>
  <si>
    <t>nhnhpia</t>
  </si>
  <si>
    <t>Count of Native Hawaiian and Other Pacific Islander (non-Hispanic, single race)</t>
  </si>
  <si>
    <t>nhotheralone</t>
  </si>
  <si>
    <t>Count of Other race (non-Hispanic, single race)</t>
  </si>
  <si>
    <t>nhmulti</t>
  </si>
  <si>
    <t>Count of Two or more races (non-Hispanic)</t>
  </si>
  <si>
    <t>nhwa</t>
  </si>
  <si>
    <t>Count of White (non-Hispanic, single race)</t>
  </si>
  <si>
    <t>avg.pcthisp</t>
  </si>
  <si>
    <t>names_d_subgroups_avg</t>
  </si>
  <si>
    <t>US avg % Hispanic or Latino</t>
  </si>
  <si>
    <t>avg.pctnhba</t>
  </si>
  <si>
    <t>US avg % Black or African American (non-Hispanic, single race)</t>
  </si>
  <si>
    <t>avg.pctnhaa</t>
  </si>
  <si>
    <t>US avg % Asian (non-Hispanic, single race)</t>
  </si>
  <si>
    <t>avg.pctnhaiana</t>
  </si>
  <si>
    <t>US avg % American Indian and Alaska Native (non-Hispanic, single race)</t>
  </si>
  <si>
    <t>avg.pctnhnhpia</t>
  </si>
  <si>
    <t>US avg % Native Hawaiian and Other Pacific Islander (non-Hispanic, single race)</t>
  </si>
  <si>
    <t>avg.pctnhotheralone</t>
  </si>
  <si>
    <t>US avg % Other race (non-Hispanic, single race)</t>
  </si>
  <si>
    <t>avg.pctnhmulti</t>
  </si>
  <si>
    <t>US avg % Two or more races (non-Hispanic)</t>
  </si>
  <si>
    <t>avg.pctnhwa</t>
  </si>
  <si>
    <t>US avg % White (non-Hispanic, single race)</t>
  </si>
  <si>
    <t>state.avg.pcthisp</t>
  </si>
  <si>
    <t>names_d_subgroups_state_avg</t>
  </si>
  <si>
    <t>State avg % Hispanic or Latino</t>
  </si>
  <si>
    <t>state.avg.pctnhba</t>
  </si>
  <si>
    <t>State avg % Black or African American (non-Hispanic, single race)</t>
  </si>
  <si>
    <t>state.avg.pctnhaa</t>
  </si>
  <si>
    <t>State avg % Asian (non-Hispanic, single race)</t>
  </si>
  <si>
    <t>state.avg.pctnhaiana</t>
  </si>
  <si>
    <t>State avg % American Indian and Alaska Native (non-Hispanic, single race)</t>
  </si>
  <si>
    <t>state.avg.pctnhnhpia</t>
  </si>
  <si>
    <t>State avg % Native Hawaiian and Other Pacific Islander (non-Hispanic, single race)</t>
  </si>
  <si>
    <t>state.avg.pctnhotheralone</t>
  </si>
  <si>
    <t>State avg % Other race (non-Hispanic, single race)</t>
  </si>
  <si>
    <t>state.avg.pctnhmulti</t>
  </si>
  <si>
    <t>State avg % Two or more races (non-Hispanic)</t>
  </si>
  <si>
    <t>state.avg.pctnhwa</t>
  </si>
  <si>
    <t>State avg % White (non-Hispanic, single race)</t>
  </si>
  <si>
    <t>pctile.pcthisp</t>
  </si>
  <si>
    <t>names_d_subgroups_pctile</t>
  </si>
  <si>
    <t>US percentile for % Hispanic or Latino</t>
  </si>
  <si>
    <t>pctile.pctnhba</t>
  </si>
  <si>
    <t>US percentile for % Black or African American (non-Hispanic, single race)</t>
  </si>
  <si>
    <t>pctile.pctnhaa</t>
  </si>
  <si>
    <t>US percentile for % Asian (non-Hispanic, single race)</t>
  </si>
  <si>
    <t>pctile.pctnhaiana</t>
  </si>
  <si>
    <t>US percentile for % American Indian and Alaska Native (non-Hispanic, single race)</t>
  </si>
  <si>
    <t>pctile.pctnhnhpia</t>
  </si>
  <si>
    <t>US percentile for % Native Hawaiian and Other Pacific Islander (non-Hispanic, single race)</t>
  </si>
  <si>
    <t>pctile.pctnhotheralone</t>
  </si>
  <si>
    <t>US percentile for % Other race (non-Hispanic, single race)</t>
  </si>
  <si>
    <t>pctile.pctnhmulti</t>
  </si>
  <si>
    <t>US percentile for % Two or more races (non-Hispanic)</t>
  </si>
  <si>
    <t>pctile.pctnhwa</t>
  </si>
  <si>
    <t>US percentile for % White (non-Hispanic, single race)</t>
  </si>
  <si>
    <t>state.pctile.pcthisp</t>
  </si>
  <si>
    <t>names_d_subgroups_state_pctile</t>
  </si>
  <si>
    <t>State percentile for % Hispanic or Latino</t>
  </si>
  <si>
    <t>state.pctile.pctnhba</t>
  </si>
  <si>
    <t>State percentile for % Black or African American (non-Hispanic, single race)</t>
  </si>
  <si>
    <t>state.pctile.pctnhaa</t>
  </si>
  <si>
    <t>State percentile for % Asian (non-Hispanic, single race)</t>
  </si>
  <si>
    <t>state.pctile.pctnhaiana</t>
  </si>
  <si>
    <t>State percentile for % American Indian and Alaska Native (non-Hispanic, single race)</t>
  </si>
  <si>
    <t>state.pctile.pctnhnhpia</t>
  </si>
  <si>
    <t>State percentile for % Native Hawaiian and Other Pacific Islander (non-Hispanic, single race)</t>
  </si>
  <si>
    <t>state.pctile.pctnhotheralone</t>
  </si>
  <si>
    <t>State percentile for % Other race (non-Hispanic, single race)</t>
  </si>
  <si>
    <t>state.pctile.pctnhmulti</t>
  </si>
  <si>
    <t>State percentile for % Two or more races (non-Hispanic)</t>
  </si>
  <si>
    <t>state.pctile.pctnhwa</t>
  </si>
  <si>
    <t>State percentile for % White (non-Hispanic, single race)</t>
  </si>
  <si>
    <t>ratio.to.avg.Demog.Index</t>
  </si>
  <si>
    <t>names_d_ratio_to_avg</t>
  </si>
  <si>
    <t>usratio</t>
  </si>
  <si>
    <t>Ratio to US avg Demog Index</t>
  </si>
  <si>
    <t>ratio.to.avg.Demog.Index.Supp</t>
  </si>
  <si>
    <t>Ratio to US avg Suppl Demog Index</t>
  </si>
  <si>
    <t>ratio.to.avg.pctlowinc</t>
  </si>
  <si>
    <t>Ratio to US avg % Low-inc.</t>
  </si>
  <si>
    <t>ratio.to.avg.pctlingiso</t>
  </si>
  <si>
    <t>Ratio to US avg % Limited English</t>
  </si>
  <si>
    <t>ratio.to.avg.pctunemployed</t>
  </si>
  <si>
    <t>Ratio to US avg % Unemployed</t>
  </si>
  <si>
    <t>ratio.to.avg.pctlths</t>
  </si>
  <si>
    <t>Ratio to US avg % &lt; High School</t>
  </si>
  <si>
    <t>ratio.to.avg.lowlifex</t>
  </si>
  <si>
    <t>Ratio to US avg Low life expectancy</t>
  </si>
  <si>
    <t>ratio.to.avg.pctunder5</t>
  </si>
  <si>
    <t>Ratio to US avg % &lt; age 5</t>
  </si>
  <si>
    <t>ratio.to.avg.pctover64</t>
  </si>
  <si>
    <t>Ratio to US avg % &gt; age 64</t>
  </si>
  <si>
    <t>ratio.to.avg.pctmin</t>
  </si>
  <si>
    <t>Ratio to US avg % People of Color</t>
  </si>
  <si>
    <t>ratio.to.avg.pcthisp</t>
  </si>
  <si>
    <t>names_d_subgroups_ratio_to_avg</t>
  </si>
  <si>
    <t>Ratio to US avg % Hispanic</t>
  </si>
  <si>
    <t>ratio.to.avg.pctnhba</t>
  </si>
  <si>
    <t>ratio.to.avg.pctnhaa</t>
  </si>
  <si>
    <t>ratio.to.avg.pctnhaiana</t>
  </si>
  <si>
    <t>ratio.to.avg.pctnhnhpia</t>
  </si>
  <si>
    <t>ratio.to.avg.pctnhotheralone</t>
  </si>
  <si>
    <t>ratio.to.avg.pctnhmulti</t>
  </si>
  <si>
    <t>ratio.to.avg.pctnhwa</t>
  </si>
  <si>
    <t>ratio.to.avg.pm</t>
  </si>
  <si>
    <t>names_e_ratio_to_avg</t>
  </si>
  <si>
    <t>Ratio to US avg PM2.5</t>
  </si>
  <si>
    <t>ratio.to.avg.o3</t>
  </si>
  <si>
    <t>Ratio to US avg Ozone</t>
  </si>
  <si>
    <t>ratio.to.avg.cancer</t>
  </si>
  <si>
    <t>Ratio to US avg Cancer risk</t>
  </si>
  <si>
    <t>ratio.to.avg.resp</t>
  </si>
  <si>
    <t>Ratio to US avg Respiratory</t>
  </si>
  <si>
    <t>ratio.to.avg.dpm</t>
  </si>
  <si>
    <t>Ratio to US avg Diesel PM</t>
  </si>
  <si>
    <t>ratio.to.avg.pctpre1960</t>
  </si>
  <si>
    <t>Ratio to US avg % built pre-1960</t>
  </si>
  <si>
    <t>ratio.to.avg.traffic.score</t>
  </si>
  <si>
    <t>Ratio to US avg Traffic</t>
  </si>
  <si>
    <t>ratio.to.avg.proximity.npl</t>
  </si>
  <si>
    <t>Ratio to US avg NPL</t>
  </si>
  <si>
    <t>ratio.to.avg.proximity.rmp</t>
  </si>
  <si>
    <t>Ratio to US avg RMP</t>
  </si>
  <si>
    <t>ratio.to.avg.proximity.tsdf</t>
  </si>
  <si>
    <t>Ratio to US avg TSDF</t>
  </si>
  <si>
    <t>ratio.to.avg.proximity.npdes</t>
  </si>
  <si>
    <t>Ratio to US avg NPDES</t>
  </si>
  <si>
    <t>ratio.to.avg.ust</t>
  </si>
  <si>
    <t>Ratio to US avg UST</t>
  </si>
  <si>
    <t>ratio.to.avg.rsei</t>
  </si>
  <si>
    <t>ratio.to.state.avg.Demog.Index</t>
  </si>
  <si>
    <t>names_d_ratio_to_state_avg</t>
  </si>
  <si>
    <t>stateratio</t>
  </si>
  <si>
    <t>Ratio to State avg Demog.Ind.</t>
  </si>
  <si>
    <t>ratio.to.state.avg.Demog.Index.Supp</t>
  </si>
  <si>
    <t>Ratio to State avg Suppl Demog Index</t>
  </si>
  <si>
    <t>ratio.to.state.avg.pctlowinc</t>
  </si>
  <si>
    <t>Ratio to State avg % Low-inc.</t>
  </si>
  <si>
    <t>ratio.to.state.avg.pctlingiso</t>
  </si>
  <si>
    <t>Ratio to State avg % Limited English</t>
  </si>
  <si>
    <t>ratio.to.state.avg.pctunemployed</t>
  </si>
  <si>
    <t>Ratio to State avg % Unemployed</t>
  </si>
  <si>
    <t>ratio.to.state.avg.pctlths</t>
  </si>
  <si>
    <t>Ratio to State avg % &lt; High School</t>
  </si>
  <si>
    <t>ratio.to.state.avg.lowlifex</t>
  </si>
  <si>
    <t>Ratio to State avg Low life expectancy</t>
  </si>
  <si>
    <t>ratio.to.state.avg.pctunder5</t>
  </si>
  <si>
    <t>Ratio to State avg % &lt; age 5</t>
  </si>
  <si>
    <t>ratio.to.state.avg.pctover64</t>
  </si>
  <si>
    <t>Ratio to State avg % &gt; age 64</t>
  </si>
  <si>
    <t>ratio.to.state.avg.pctmin</t>
  </si>
  <si>
    <t>Ratio to State avg % People of Color</t>
  </si>
  <si>
    <t>ratio.to.state.avg.pcthisp</t>
  </si>
  <si>
    <t>names_d_subgroups_ratio_to_state_avg</t>
  </si>
  <si>
    <t>Ratio to State avg % Hispanic</t>
  </si>
  <si>
    <t>ratio.to.state.avg.pctnhba</t>
  </si>
  <si>
    <t>ratio.to.state.avg.pctnhaa</t>
  </si>
  <si>
    <t>ratio.to.state.avg.pctnhaiana</t>
  </si>
  <si>
    <t>ratio.to.state.avg.pctnhnhpia</t>
  </si>
  <si>
    <t>ratio.to.state.avg.pctnhotheralone</t>
  </si>
  <si>
    <t>ratio.to.state.avg.pctnhmulti</t>
  </si>
  <si>
    <t>ratio.to.state.avg.pctnhwa</t>
  </si>
  <si>
    <t>Ratio to State avg % White nonHispanic single race</t>
  </si>
  <si>
    <t>ratio.to.state.avg.pm</t>
  </si>
  <si>
    <t>names_e_ratio_to_state_avg</t>
  </si>
  <si>
    <t>Ratio to State avg PM2.5</t>
  </si>
  <si>
    <t>ratio.to.state.avg.o3</t>
  </si>
  <si>
    <t>Ratio to State avg Ozone</t>
  </si>
  <si>
    <t>ratio.to.state.avg.cancer</t>
  </si>
  <si>
    <t>Ratio to State avg Cancer risk</t>
  </si>
  <si>
    <t>ratio.to.state.avg.resp</t>
  </si>
  <si>
    <t>Ratio to State avg Respiratory</t>
  </si>
  <si>
    <t>ratio.to.state.avg.dpm</t>
  </si>
  <si>
    <t>Ratio to State avg Diesel PM</t>
  </si>
  <si>
    <t>ratio.to.state.avg.pctpre1960</t>
  </si>
  <si>
    <t>Ratio to State avg % built pre-1960</t>
  </si>
  <si>
    <t>ratio.to.state.avg.traffic.score</t>
  </si>
  <si>
    <t>Ratio to State avg Traffic</t>
  </si>
  <si>
    <t>ratio.to.state.avg.proximity.npl</t>
  </si>
  <si>
    <t>Ratio to State avg NPL</t>
  </si>
  <si>
    <t>ratio.to.state.avg.proximity.rmp</t>
  </si>
  <si>
    <t>Ratio to State avg RMP</t>
  </si>
  <si>
    <t>ratio.to.state.avg.proximity.tsdf</t>
  </si>
  <si>
    <t>Ratio to State avg TSDF</t>
  </si>
  <si>
    <t>ratio.to.state.avg.proximity.npdes</t>
  </si>
  <si>
    <t>Ratio to State avg NPDES</t>
  </si>
  <si>
    <t>ratio.to.state.avg.ust</t>
  </si>
  <si>
    <t>Ratio to State avg UST</t>
  </si>
  <si>
    <t>ratio.to.state.avg.rsei</t>
  </si>
  <si>
    <t>lon</t>
  </si>
  <si>
    <t>geometry.x</t>
  </si>
  <si>
    <t>centroidX</t>
  </si>
  <si>
    <t>lat</t>
  </si>
  <si>
    <t>geometry.y</t>
  </si>
  <si>
    <t>centroidY</t>
  </si>
  <si>
    <t>P_DISABILITY</t>
  </si>
  <si>
    <t>Percent population with Disabilities</t>
  </si>
  <si>
    <t>Persons with disabilities</t>
  </si>
  <si>
    <t>P_MALES</t>
  </si>
  <si>
    <t>Percent Males</t>
  </si>
  <si>
    <t>Male</t>
  </si>
  <si>
    <t>P_FEMALES</t>
  </si>
  <si>
    <t>Percent Females</t>
  </si>
  <si>
    <t>Female</t>
  </si>
  <si>
    <t>LIFEEXP</t>
  </si>
  <si>
    <t>Life Expectancy in Years</t>
  </si>
  <si>
    <t>Average life expectancy</t>
  </si>
  <si>
    <t>PER_CAP_INC</t>
  </si>
  <si>
    <t>Per Capita Income</t>
  </si>
  <si>
    <t>Per capita income</t>
  </si>
  <si>
    <t>31401</t>
  </si>
  <si>
    <t>P_OWN_OCCUPIED</t>
  </si>
  <si>
    <t>Owner Occupied households</t>
  </si>
  <si>
    <t>Owner occupied</t>
  </si>
  <si>
    <t>P_AGE_LT18</t>
  </si>
  <si>
    <t>Breakdown by Age</t>
  </si>
  <si>
    <t>Percent Break Down by Age below 18 Years</t>
  </si>
  <si>
    <t>From Ages 1 to 18</t>
  </si>
  <si>
    <t>P_AGE_GT17</t>
  </si>
  <si>
    <t>Percent Break Down by Age above 17 Years</t>
  </si>
  <si>
    <t>From Ages 18 and up</t>
  </si>
  <si>
    <t>P_HLI_SPANISH_LI</t>
  </si>
  <si>
    <t>Breakdown by Limited English Speaking</t>
  </si>
  <si>
    <t>Speak Spanish</t>
  </si>
  <si>
    <t>P_HLI_IE_LI</t>
  </si>
  <si>
    <t>Speak Other Indo-European Languages</t>
  </si>
  <si>
    <t>P_HLI_API_LI</t>
  </si>
  <si>
    <t>Speak Asian-Pacific Island Languages</t>
  </si>
  <si>
    <t>P_HLI_OTHER_LI</t>
  </si>
  <si>
    <t>Speak Other Languages</t>
  </si>
  <si>
    <t>P_ENGLISH</t>
  </si>
  <si>
    <t>Languages Spoken at Home</t>
  </si>
  <si>
    <t>Percent of population speaking English at home</t>
  </si>
  <si>
    <t>English</t>
  </si>
  <si>
    <t>added data to example column</t>
  </si>
  <si>
    <t>P_SPANISH</t>
  </si>
  <si>
    <t>Percent of population speaking Spanish at home</t>
  </si>
  <si>
    <t>Spanish</t>
  </si>
  <si>
    <t>P_FRENCH</t>
  </si>
  <si>
    <t>P_RUS_POL_SLAV</t>
  </si>
  <si>
    <t>Percent of population speaking Russian, Polish or Other Slavic at home</t>
  </si>
  <si>
    <t>P_OTHER_IE</t>
  </si>
  <si>
    <t>Percent of population speaking Indo-European at home</t>
  </si>
  <si>
    <t>P_VIETNAMESE</t>
  </si>
  <si>
    <t>Percent of population speaking Vietnamese at home</t>
  </si>
  <si>
    <t>Vietnamese</t>
  </si>
  <si>
    <t>P_OTHER_ASIAN</t>
  </si>
  <si>
    <t>Percent of population speaking Other Asian and Pacific Island languages at home</t>
  </si>
  <si>
    <t>P_ARABIC</t>
  </si>
  <si>
    <t>Percent of population speaking Arabic at home</t>
  </si>
  <si>
    <t>P_OTHER</t>
  </si>
  <si>
    <t>Percent of population speaking Other and Unspecified languages at home</t>
  </si>
  <si>
    <t>P_NON_ENGLISH</t>
  </si>
  <si>
    <t>Percent of population speaking Non English languages at home</t>
  </si>
  <si>
    <t>NUM_WATERDIS</t>
  </si>
  <si>
    <t>Number of Water Discharge Facilities</t>
  </si>
  <si>
    <t>Water Dischargers</t>
  </si>
  <si>
    <t>NUM_AIRPOLL</t>
  </si>
  <si>
    <t>Number of Air Pollution Facilities</t>
  </si>
  <si>
    <t>Air Pollution</t>
  </si>
  <si>
    <t>NUM_BROWNFIELD</t>
  </si>
  <si>
    <t>Number of Brownfields</t>
  </si>
  <si>
    <t>Brownfields</t>
  </si>
  <si>
    <t>NUM_TRI</t>
  </si>
  <si>
    <t>Number of Toxic Release Facilities</t>
  </si>
  <si>
    <t>Toxic Release Inventory</t>
  </si>
  <si>
    <t>NUM_SCHOOL</t>
  </si>
  <si>
    <t>Number of Schools</t>
  </si>
  <si>
    <t>Schools</t>
  </si>
  <si>
    <t>NUM_HOSPITAL</t>
  </si>
  <si>
    <t>Number of Hospitals</t>
  </si>
  <si>
    <t>Hospitals</t>
  </si>
  <si>
    <t>NUM_CHURCH</t>
  </si>
  <si>
    <t>Number of Worship Places</t>
  </si>
  <si>
    <t>Places of Worship</t>
  </si>
  <si>
    <t>YESNO_AIRNONATT</t>
  </si>
  <si>
    <t>Flag for Overlapping with Non-Attainment Areas</t>
  </si>
  <si>
    <t>Air Non-attainment</t>
  </si>
  <si>
    <t>No</t>
  </si>
  <si>
    <t>YESNO_IMPWATERS</t>
  </si>
  <si>
    <t>Flag for Overlapping with Impaired Waters</t>
  </si>
  <si>
    <t>Impaired Waters</t>
  </si>
  <si>
    <t>Yes</t>
  </si>
  <si>
    <t>YESNO_TRIBAL</t>
  </si>
  <si>
    <t>Flag for Overlapping with Tribes</t>
  </si>
  <si>
    <t>Selected location contains American Indian Reservation Lands</t>
  </si>
  <si>
    <t>YESNO_CEJSTDIS</t>
  </si>
  <si>
    <t>Flag for Overlapping with CJEST Disadvantaged Communities</t>
  </si>
  <si>
    <t>Selected location contains "Justice40 defined" disadvantaged community</t>
  </si>
  <si>
    <t>YESNO_IRADIS</t>
  </si>
  <si>
    <t>Flag for Overlapping with EPA IRA Disadvantaged Communities</t>
  </si>
  <si>
    <t>Selected location contains an EPA IRA disadvantaged community</t>
  </si>
  <si>
    <t>S_HI_HEARTDISEASE_AVG</t>
  </si>
  <si>
    <t>State Average of Heart Diseases</t>
  </si>
  <si>
    <t>Heart Disease</t>
  </si>
  <si>
    <t>7.1</t>
  </si>
  <si>
    <t>S_HI_ASTHMA_AVG</t>
  </si>
  <si>
    <t>State Average of Asthma</t>
  </si>
  <si>
    <t>Asthma</t>
  </si>
  <si>
    <t>11.1</t>
  </si>
  <si>
    <t>RAW_HI_HEARTDISEASE</t>
  </si>
  <si>
    <t>Heart Diseases</t>
  </si>
  <si>
    <t>S_HI_CANCER_AVG</t>
  </si>
  <si>
    <t>State Average of Cancer</t>
  </si>
  <si>
    <t>Cancer</t>
  </si>
  <si>
    <t>6.3</t>
  </si>
  <si>
    <t>RAW_HI_ASTHMA</t>
  </si>
  <si>
    <t>10.199999999999999</t>
  </si>
  <si>
    <t>S_HI_DISABILITYPCT_AVG</t>
  </si>
  <si>
    <t>State Average of Persons with Disabilities</t>
  </si>
  <si>
    <t>Persons with Disabilities</t>
  </si>
  <si>
    <t>16.9%</t>
  </si>
  <si>
    <t>RAW_HI_CANCER</t>
  </si>
  <si>
    <t>8.1999999999999993</t>
  </si>
  <si>
    <t>RAW_HI_DISABILITYPCT</t>
  </si>
  <si>
    <t>S_HI_HEARTDISEASE_PCTILE</t>
  </si>
  <si>
    <t>State Percentile of Heart Diseases</t>
  </si>
  <si>
    <t>S_HI_ASTHMA_PCTILE</t>
  </si>
  <si>
    <t>State Percentile of Asthma</t>
  </si>
  <si>
    <t>S_HI_CANCER_PCTILE</t>
  </si>
  <si>
    <t>State Percentile of Cancer</t>
  </si>
  <si>
    <t>S_HI_DISABILITYPCT_PCTILE</t>
  </si>
  <si>
    <t>State Percentile of Persons with Disabilities</t>
  </si>
  <si>
    <t>N_HI_HEARTDISEASE_AVG</t>
  </si>
  <si>
    <t>National Average of Heart Diseases</t>
  </si>
  <si>
    <t>6.1</t>
  </si>
  <si>
    <t>N_HI_ASTHMA_AVG</t>
  </si>
  <si>
    <t>National Average of Asthma</t>
  </si>
  <si>
    <t>N_HI_CANCER_AVG</t>
  </si>
  <si>
    <t>National Average of Cancer</t>
  </si>
  <si>
    <t>N_HI_DISABILITYPCT_AVG</t>
  </si>
  <si>
    <t>National Average of Persons with Disabilities</t>
  </si>
  <si>
    <t>13.4%</t>
  </si>
  <si>
    <t>N_HI_HEARTDISEASE_PCTILE</t>
  </si>
  <si>
    <t>National Percentile of Heart Diseases</t>
  </si>
  <si>
    <t>N_HI_ASTHMA_PCTILE</t>
  </si>
  <si>
    <t>National Percentile of Asthma</t>
  </si>
  <si>
    <t>N_HI_CANCER_PCTILE</t>
  </si>
  <si>
    <t>National Percentile of Cancer</t>
  </si>
  <si>
    <t>N_HI_DISABILITYPCT_PCTILE</t>
  </si>
  <si>
    <t>National Percentile of Persons with Disabilities</t>
  </si>
  <si>
    <t>RAW_CI_FLOOD</t>
  </si>
  <si>
    <t>Climate Indicators</t>
  </si>
  <si>
    <t>Estimated Current Flood Risk</t>
  </si>
  <si>
    <t>Flood Risk</t>
  </si>
  <si>
    <t>RAW_CI_FIRE</t>
  </si>
  <si>
    <t>Estimated Current Fire Risk</t>
  </si>
  <si>
    <t>Wildfire Risk</t>
  </si>
  <si>
    <t>fixed description to say Fire where EJScreen API doc said Flood</t>
  </si>
  <si>
    <t>91%</t>
  </si>
  <si>
    <t>S_CI_FLOOD_AVG</t>
  </si>
  <si>
    <t>State Average of Estimated Current Flood Risk</t>
  </si>
  <si>
    <t>8%</t>
  </si>
  <si>
    <t>S_CI_FIRE_AVG</t>
  </si>
  <si>
    <t>State Average of Estimated Current Fire Risk</t>
  </si>
  <si>
    <t>43%</t>
  </si>
  <si>
    <t>S_CI_FLOOD_PCTILE</t>
  </si>
  <si>
    <t>State Percentile of Estimated Current Flood Risk</t>
  </si>
  <si>
    <t>S_CI_FIRE_PCTILE</t>
  </si>
  <si>
    <t>State Percentile of Estimated Current Fire Risk</t>
  </si>
  <si>
    <t>N_CI_FLOOD_AVG</t>
  </si>
  <si>
    <t>National Average of Estimated Current Flood Risk</t>
  </si>
  <si>
    <t>fixed apitype2.2 to say Climate Indicators where EJScreen API doc was wrong</t>
  </si>
  <si>
    <t>N_CI_FIRE_AVG</t>
  </si>
  <si>
    <t>National Average of Estimated Current Fire Risk</t>
  </si>
  <si>
    <t>N_CI_FLOOD_PCTILE</t>
  </si>
  <si>
    <t>National Percentile of Estimated Current Flood Risk</t>
  </si>
  <si>
    <t>N_CI_FIRE_PCTILE</t>
  </si>
  <si>
    <t>National Percentile of Estimated Current Fire Risk</t>
  </si>
  <si>
    <t>RAW_CG_LIMITEDBBPCT</t>
  </si>
  <si>
    <t>Critical Service Gaps Indicators</t>
  </si>
  <si>
    <t>Households without Broadband Internet</t>
  </si>
  <si>
    <t>Broadband Internet</t>
  </si>
  <si>
    <t>RAW_CG_NOHINCPCT</t>
  </si>
  <si>
    <t>Households without Health Insurance</t>
  </si>
  <si>
    <t>Lack of Health Insurance</t>
  </si>
  <si>
    <t>S_CG_LIMITEDBBPCT_AVG</t>
  </si>
  <si>
    <t>State Average of Households without Broadband Internet</t>
  </si>
  <si>
    <t>S_CG_NOHINCPCT_AVG</t>
  </si>
  <si>
    <t>State Average of Households without Health Insurance</t>
  </si>
  <si>
    <t>15%</t>
  </si>
  <si>
    <t>S_CG_LIMITEDBBPCT_PCTILE</t>
  </si>
  <si>
    <t>State Percentile of Households without Broadband Internet</t>
  </si>
  <si>
    <t>S_CG_NOHINCPCT_PCTILE</t>
  </si>
  <si>
    <t>State Percentile of Households without Health Insurance</t>
  </si>
  <si>
    <t>N_CG_LIMITEDBBPCT_AVG</t>
  </si>
  <si>
    <t>National Average of Households without Broadband Internet</t>
  </si>
  <si>
    <t>N_CG_NOHINCPCT_AVG</t>
  </si>
  <si>
    <t>National Average of Households without Health Insurance</t>
  </si>
  <si>
    <t>N_CG_LIMITEDBBPCT_PCTILE</t>
  </si>
  <si>
    <t>National Percentile of Households without Broadband Internet</t>
  </si>
  <si>
    <t>N_CG_NOHINCPCT_PCTILE</t>
  </si>
  <si>
    <t>National Percentile of Households without Health Insurance</t>
  </si>
  <si>
    <t>YESNO_HOUSEBURDEN</t>
  </si>
  <si>
    <t>Flag for Overlapping with Housing Burden Communities</t>
  </si>
  <si>
    <t>Housing Burden</t>
  </si>
  <si>
    <t>fixed apitype2.2 to Critical Service Gaps Indicator</t>
  </si>
  <si>
    <t>YESNO_TRANSDIS</t>
  </si>
  <si>
    <t>Flag for Overlapping with Transportation Disadvantaged Communities</t>
  </si>
  <si>
    <t>Transportation Access</t>
  </si>
  <si>
    <t>YESNO_FOODDESERT</t>
  </si>
  <si>
    <t>Flag for Overlapping with Food Desert Areas</t>
  </si>
  <si>
    <t>Food Desert</t>
  </si>
  <si>
    <t>geometry.wkid</t>
  </si>
  <si>
    <t>na</t>
  </si>
  <si>
    <t>added row based on how API output parsed here</t>
  </si>
  <si>
    <t>4326</t>
  </si>
  <si>
    <t>RAW_CI_FIRE30</t>
  </si>
  <si>
    <t>Estimated Fire Risk in 30 Years</t>
  </si>
  <si>
    <t>S_CI_FIRE30_PCTILE</t>
  </si>
  <si>
    <t>State Percentile of Estimated Fire Risk in 30 Years</t>
  </si>
  <si>
    <t>N_CI_FIRE30_AVG</t>
  </si>
  <si>
    <t>National Average of Estimated Fire Risk in 30 Years</t>
  </si>
  <si>
    <t>N_CI_FIRE30_PCTILE</t>
  </si>
  <si>
    <t>National Percentile of Estimated Fire Risk in 30 Years</t>
  </si>
  <si>
    <t>S_CI_FIRE30_AVG</t>
  </si>
  <si>
    <t>State Average of Estimated Fire Risk in 30 Years</t>
  </si>
  <si>
    <t>57%</t>
  </si>
  <si>
    <t>geometry</t>
  </si>
  <si>
    <t>NULL</t>
  </si>
  <si>
    <t>areaid</t>
  </si>
  <si>
    <t>areatype</t>
  </si>
  <si>
    <t>placename</t>
  </si>
  <si>
    <t>City or County Plus State for the Area of Interest</t>
  </si>
  <si>
    <t>Beaver County, OK</t>
  </si>
  <si>
    <t>RAW_HI_LIFEEXP</t>
  </si>
  <si>
    <t>79.400000000000006</t>
  </si>
  <si>
    <t>RAW_CI_FLOOD30</t>
  </si>
  <si>
    <t>Estimated Flood Risk in 30 Years</t>
  </si>
  <si>
    <t>S_HI_LIFEEXP_AVG</t>
  </si>
  <si>
    <t>State Average of Low Life Expectancy</t>
  </si>
  <si>
    <t>S_CI_FLOOD30_AVG</t>
  </si>
  <si>
    <t>State Average of Estimated Flood Risk in 30 Years</t>
  </si>
  <si>
    <t>S_HI_LIFEEXP_PCTILE</t>
  </si>
  <si>
    <t>State Percentile of Low Life Expectancy</t>
  </si>
  <si>
    <t>S_CI_FLOOD30_PCTILE</t>
  </si>
  <si>
    <t>State Percentile of Estimated Flood Risk in 30 Years</t>
  </si>
  <si>
    <t>N_HI_LIFEEXP_AVG</t>
  </si>
  <si>
    <t>National Average of Low Life Expectancy</t>
  </si>
  <si>
    <t>78.5</t>
  </si>
  <si>
    <t>N_CI_FLOOD30_AVG</t>
  </si>
  <si>
    <t>National Average of Estimated Flood Risk in 30 Years</t>
  </si>
  <si>
    <t>N_HI_LIFEEXP_PCTILE</t>
  </si>
  <si>
    <t>National Percentile of Low Life Expectancy</t>
  </si>
  <si>
    <t>N_CI_FLOOD30_PCTILE</t>
  </si>
  <si>
    <t>National Percentile of Estimated Flood Risk in 30 Years</t>
  </si>
  <si>
    <t>names_ej</t>
  </si>
  <si>
    <t>names_ej_state</t>
  </si>
  <si>
    <t>names_ej_supp_state</t>
  </si>
  <si>
    <t>80up</t>
  </si>
  <si>
    <t>count of unique ids</t>
  </si>
  <si>
    <t>constant</t>
  </si>
  <si>
    <t>?? count of high avgstate pctiles or popwtd mean of those?</t>
  </si>
  <si>
    <t>DISPARITY</t>
  </si>
  <si>
    <t>text</t>
  </si>
  <si>
    <t>ratio.to</t>
  </si>
  <si>
    <t>.eo</t>
  </si>
  <si>
    <t>.supp</t>
  </si>
  <si>
    <t>bin.</t>
  </si>
  <si>
    <t>.text</t>
  </si>
  <si>
    <t>avg.</t>
  </si>
  <si>
    <t>pctile.</t>
  </si>
  <si>
    <t>state.</t>
  </si>
  <si>
    <t>names_d_subgroups_nh_count</t>
  </si>
  <si>
    <t>x</t>
  </si>
  <si>
    <t>denominator</t>
  </si>
  <si>
    <t>ej formula</t>
  </si>
  <si>
    <t>Ratio to US avg Toxic Releases to Air</t>
  </si>
  <si>
    <t>Ratio to State avg Toxic Releases to Air</t>
  </si>
  <si>
    <t>Map color bin for Demographic Index (based on 2 factors, % low-income and % people of color)</t>
  </si>
  <si>
    <t>Row Labels</t>
  </si>
  <si>
    <t>(blank)</t>
  </si>
  <si>
    <t>Grand Total</t>
  </si>
  <si>
    <t>Count of n</t>
  </si>
  <si>
    <t>does not need</t>
  </si>
  <si>
    <t>names_d_other_count</t>
  </si>
  <si>
    <t>US Percentile for EJ Supplemental Index for Toxic Releases to Air</t>
  </si>
  <si>
    <t>US Average of Demographic Index</t>
  </si>
  <si>
    <t>US Average of Supplemental Demographic Index</t>
  </si>
  <si>
    <t>in_api</t>
  </si>
  <si>
    <t>in_bgcsv</t>
  </si>
  <si>
    <t>y</t>
  </si>
  <si>
    <t>wkid</t>
  </si>
  <si>
    <t>State raw Ozone EJ Index</t>
  </si>
  <si>
    <t>State raw Ozone Supplemental Index</t>
  </si>
  <si>
    <t>State raw Particulate Matter 2.5 EJ Index</t>
  </si>
  <si>
    <t>US raw Superfund Proximity EJ Index</t>
  </si>
  <si>
    <t>US raw Traffic proximity EJ Index</t>
  </si>
  <si>
    <t>US raw Underground storage tanks EJ Index</t>
  </si>
  <si>
    <t>US raw Wastewater discharge EJ Index</t>
  </si>
  <si>
    <t>State raw Particulate Matter 2.5 Supplemental Index</t>
  </si>
  <si>
    <t>State raw RMP Facility Proximity EJ Index</t>
  </si>
  <si>
    <t>State raw RMP Facility Proximity Supplemental Index</t>
  </si>
  <si>
    <t>State raw Superfund Proximity EJ Index</t>
  </si>
  <si>
    <t>State raw Superfund Proximity Supplemental Index</t>
  </si>
  <si>
    <t>State raw Traffic proximity EJ Index</t>
  </si>
  <si>
    <t>State raw Traffic proximity Supplemental Index</t>
  </si>
  <si>
    <t>State raw Underground storage tanks EJ Index</t>
  </si>
  <si>
    <t>State raw Underground storage tanks Supplemental Index</t>
  </si>
  <si>
    <t>State raw Wastewater discharge EJ Index</t>
  </si>
  <si>
    <t>State raw Wastewater discharge Supplemental Index</t>
  </si>
  <si>
    <t>Area ID</t>
  </si>
  <si>
    <t>Latitude</t>
  </si>
  <si>
    <t>Longitude</t>
  </si>
  <si>
    <t>Geometry (for internal use)</t>
  </si>
  <si>
    <t>Type of area (for internal use)</t>
  </si>
  <si>
    <t>WKID (for internal use)</t>
  </si>
  <si>
    <t>x_mapcolor</t>
  </si>
  <si>
    <t>x_maptextpopup</t>
  </si>
  <si>
    <t>x_anyother</t>
  </si>
  <si>
    <t>E other</t>
  </si>
  <si>
    <t>SORT ORDER TO USE</t>
  </si>
  <si>
    <t>VARLIST</t>
  </si>
  <si>
    <t>&gt; cbind(EJAM::names_e)</t>
  </si>
  <si>
    <t xml:space="preserve"> [3,] "cancer"         </t>
  </si>
  <si>
    <t xml:space="preserve"> [4,] "resp"           </t>
  </si>
  <si>
    <t>&gt; cbind(EJAM::names_d)</t>
  </si>
  <si>
    <t xml:space="preserve"> [1,] "Demog.Index"     </t>
  </si>
  <si>
    <t xml:space="preserve"> [2,] "Demog.Index.Supp"</t>
  </si>
  <si>
    <t xml:space="preserve"> [3,] "pctlowinc"       </t>
  </si>
  <si>
    <t xml:space="preserve"> [4,] "pctlingiso"      </t>
  </si>
  <si>
    <t xml:space="preserve"> [5,] "pctunemployed"   </t>
  </si>
  <si>
    <t xml:space="preserve"> [6,] "pctlths"         </t>
  </si>
  <si>
    <t xml:space="preserve"> [7,] "lowlifex"        </t>
  </si>
  <si>
    <t xml:space="preserve"> [8,] "pctunder5"       </t>
  </si>
  <si>
    <t xml:space="preserve"> [9,] "pctover64"       </t>
  </si>
  <si>
    <t xml:space="preserve">[10,] "pctmin"          </t>
  </si>
  <si>
    <t>&gt; cbind(EJAM::names_d_subgroups)</t>
  </si>
  <si>
    <t xml:space="preserve">[1,] "pcthisp"        </t>
  </si>
  <si>
    <t xml:space="preserve">[2,] "pctnhba"        </t>
  </si>
  <si>
    <t xml:space="preserve">[3,] "pctnhaa"        </t>
  </si>
  <si>
    <t xml:space="preserve">[4,] "pctnhaiana"     </t>
  </si>
  <si>
    <t xml:space="preserve">[5,] "pctnhnhpia"     </t>
  </si>
  <si>
    <t>[6,] "pctnhotheralone"</t>
  </si>
  <si>
    <t xml:space="preserve">[7,] "pctnhmulti"     </t>
  </si>
  <si>
    <t>pctba</t>
  </si>
  <si>
    <t>pctaa</t>
  </si>
  <si>
    <t>pctaiana</t>
  </si>
  <si>
    <t>pctnhpia</t>
  </si>
  <si>
    <t>pctotheralone</t>
  </si>
  <si>
    <t>pctmulti</t>
  </si>
  <si>
    <t>pctwa</t>
  </si>
  <si>
    <t/>
  </si>
  <si>
    <t>sortvarlist</t>
  </si>
  <si>
    <t>sort_within_varlist</t>
  </si>
  <si>
    <t>variable</t>
  </si>
  <si>
    <t>ba</t>
  </si>
  <si>
    <t>aa</t>
  </si>
  <si>
    <t>aiana</t>
  </si>
  <si>
    <t>nhpia</t>
  </si>
  <si>
    <t>otheralone</t>
  </si>
  <si>
    <t>multi</t>
  </si>
  <si>
    <t>wa</t>
  </si>
  <si>
    <t>Ratio to US avg % Black (NHA)</t>
  </si>
  <si>
    <t>Ratio to US avg % Asian (NHA)</t>
  </si>
  <si>
    <t>Ratio to US avg % American Indian Alaska Native (NHA)</t>
  </si>
  <si>
    <t>Ratio to US avg % Native Hawaiian Pacific Islander (NHA)</t>
  </si>
  <si>
    <t>Ratio to US avg % Other single race (NHA)</t>
  </si>
  <si>
    <t>Ratio to US avg % White nonHispanic single race (NHA)</t>
  </si>
  <si>
    <t>Ratio to State avg % Black (NHA)</t>
  </si>
  <si>
    <t>Ratio to State avg % Asian (NHA)</t>
  </si>
  <si>
    <t>Ratio to State avg % American Indian Alaska Native (NHA)</t>
  </si>
  <si>
    <t>Ratio to State avg % Native Hawaiian Pacific Islander (NHA)</t>
  </si>
  <si>
    <t>Ratio to State avg % Other single race (NHA)</t>
  </si>
  <si>
    <t>Ratio to State avg % Two or more race (NH)</t>
  </si>
  <si>
    <t>Ratio to US avg % Two or more race (NH)</t>
  </si>
  <si>
    <t>names_d_subgroups_nh</t>
  </si>
  <si>
    <t>names_d_subgroups_nh_ratio_to_avg</t>
  </si>
  <si>
    <t>names_d_subgroups_nh_ratio_to_state_avg</t>
  </si>
  <si>
    <t>names_d_subgroups_nh_pctile</t>
  </si>
  <si>
    <t>names_d_subgroups_nh_state_pctile</t>
  </si>
  <si>
    <t>names_d_subgroups_nh_avg</t>
  </si>
  <si>
    <t>names_d_subgroups_nh_state_avg</t>
  </si>
  <si>
    <t>ratio.to.avg.pctba</t>
  </si>
  <si>
    <t>ratio.to.avg.pctaa</t>
  </si>
  <si>
    <t>ratio.to.avg.pctaiana</t>
  </si>
  <si>
    <t>ratio.to.avg.pctnhpia</t>
  </si>
  <si>
    <t>ratio.to.avg.pctotheralone</t>
  </si>
  <si>
    <t>ratio.to.avg.pctmulti</t>
  </si>
  <si>
    <t>ratio.to.avg.pctwa</t>
  </si>
  <si>
    <t>ratio.to.state.avg.pctaa</t>
  </si>
  <si>
    <t>ratio.to.state.avg.pctaiana</t>
  </si>
  <si>
    <t>ratio.to.state.avg.pctba</t>
  </si>
  <si>
    <t>ratio.to.state.avg.pctmulti</t>
  </si>
  <si>
    <t>ratio.to.state.avg.pctnhpia</t>
  </si>
  <si>
    <t>ratio.to.state.avg.pctotheralone</t>
  </si>
  <si>
    <t>ratio.to.state.avg.pctwa</t>
  </si>
  <si>
    <t>pctile.pctba</t>
  </si>
  <si>
    <t>pctile.pctaa</t>
  </si>
  <si>
    <t>pctile.pctaiana</t>
  </si>
  <si>
    <t>pctile.pctnhpia</t>
  </si>
  <si>
    <t>pctile.pctotheralone</t>
  </si>
  <si>
    <t>pctile.pctmulti</t>
  </si>
  <si>
    <t>pctile.pctwa</t>
  </si>
  <si>
    <t>state.pctile.pctba</t>
  </si>
  <si>
    <t>state.pctile.pctaa</t>
  </si>
  <si>
    <t>state.pctile.pctaiana</t>
  </si>
  <si>
    <t>state.pctile.pctnhpia</t>
  </si>
  <si>
    <t>state.pctile.pctotheralone</t>
  </si>
  <si>
    <t>state.pctile.pctmulti</t>
  </si>
  <si>
    <t>state.pctile.pctwa</t>
  </si>
  <si>
    <t>avg.pctba</t>
  </si>
  <si>
    <t>avg.pctaa</t>
  </si>
  <si>
    <t>avg.pctaiana</t>
  </si>
  <si>
    <t>avg.pctnhpia</t>
  </si>
  <si>
    <t>avg.pctotheralone</t>
  </si>
  <si>
    <t>avg.pctmulti</t>
  </si>
  <si>
    <t>avg.pctwa</t>
  </si>
  <si>
    <t>state.avg.pctba</t>
  </si>
  <si>
    <t>state.avg.pctaa</t>
  </si>
  <si>
    <t>state.avg.pctaiana</t>
  </si>
  <si>
    <t>state.avg.pctnhpia</t>
  </si>
  <si>
    <t>state.avg.pctotheralone</t>
  </si>
  <si>
    <t>state.avg.pctmulti</t>
  </si>
  <si>
    <t>state.avg.pctwa</t>
  </si>
  <si>
    <t>names_d_subgroups_alone</t>
  </si>
  <si>
    <t>names_d_subgroups_alone_ratio_to_avg</t>
  </si>
  <si>
    <t>names_d_subgroups_alone_ratio_to_state_avg</t>
  </si>
  <si>
    <t>names_d_subgroups_alone_pctile</t>
  </si>
  <si>
    <t>names_d_subgroups_alone_state_pctile</t>
  </si>
  <si>
    <t>names_d_subgroups_alone_avg</t>
  </si>
  <si>
    <t>names_d_subgroups_alone_state_avg</t>
  </si>
  <si>
    <t>names_d_subgroups_alone_count</t>
  </si>
  <si>
    <t>% Black or African American (single race, includes Hispanic)</t>
  </si>
  <si>
    <t>% Asian (single race, includes Hispanic)</t>
  </si>
  <si>
    <t>% American Indian and Alaska Native (single race, includes Hispanic)</t>
  </si>
  <si>
    <t>% Native Hawaiian and Other Pacific Islander (single race, includes Hispanic)</t>
  </si>
  <si>
    <t>% Other race (single race, includes Hispanic)</t>
  </si>
  <si>
    <t>% Two or more races (includes Hispanic)</t>
  </si>
  <si>
    <t>% White (single race, includes Hispanic)</t>
  </si>
  <si>
    <t>Ratio to US avg % Hispanic or Latino</t>
  </si>
  <si>
    <t>Ratio to US avg % Black or African American (single race, includes Hispanic)</t>
  </si>
  <si>
    <t>Ratio to US avg % Asian (single race, includes Hispanic)</t>
  </si>
  <si>
    <t>Ratio to US avg % American Indian and Alaska Native (single race, includes Hispanic)</t>
  </si>
  <si>
    <t>Ratio to US avg % Native Hawaiian and Other Pacific Islander (single race, includes Hispanic)</t>
  </si>
  <si>
    <t>Ratio to US avg % Other race (single race, includes Hispanic)</t>
  </si>
  <si>
    <t>Ratio to US avg % Two or more races (includes Hispanic)</t>
  </si>
  <si>
    <t>Ratio to US avg % White (single race, includes Hispanic)</t>
  </si>
  <si>
    <t>Ratio to State avg % Hispanic or Latino</t>
  </si>
  <si>
    <t>Ratio to State avg % Black or African American (single race, includes Hispanic)</t>
  </si>
  <si>
    <t>Ratio to State avg % Asian (single race, includes Hispanic)</t>
  </si>
  <si>
    <t>Ratio to State avg % American Indian and Alaska Native (single race, includes Hispanic)</t>
  </si>
  <si>
    <t>Ratio to State avg % Native Hawaiian and Other Pacific Islander (single race, includes Hispanic)</t>
  </si>
  <si>
    <t>Ratio to State avg % Other race (single race, includes Hispanic)</t>
  </si>
  <si>
    <t>Ratio to State avg % Two or more races (includes Hispanic)</t>
  </si>
  <si>
    <t>Ratio to State avg % White (single race, includes Hispanic)</t>
  </si>
  <si>
    <t>US percentile for % Black or African American (single race, includes Hispanic)</t>
  </si>
  <si>
    <t>US percentile for % Asian (single race, includes Hispanic)</t>
  </si>
  <si>
    <t>US percentile for % American Indian and Alaska Native (single race, includes Hispanic)</t>
  </si>
  <si>
    <t>US percentile for % Native Hawaiian and Other Pacific Islander (single race, includes Hispanic)</t>
  </si>
  <si>
    <t>US percentile for % Other race (single race, includes Hispanic)</t>
  </si>
  <si>
    <t>US percentile for % Two or more races (includes Hispanic)</t>
  </si>
  <si>
    <t>US percentile for % White (single race, includes Hispanic)</t>
  </si>
  <si>
    <t>State percentile for % Black or African American (single race, includes Hispanic)</t>
  </si>
  <si>
    <t>State percentile for % Asian (single race, includes Hispanic)</t>
  </si>
  <si>
    <t>State percentile for % American Indian and Alaska Native (single race, includes Hispanic)</t>
  </si>
  <si>
    <t>State percentile for % Native Hawaiian and Other Pacific Islander (single race, includes Hispanic)</t>
  </si>
  <si>
    <t>State percentile for % Other race (single race, includes Hispanic)</t>
  </si>
  <si>
    <t>State percentile for % Two or more races (includes Hispanic)</t>
  </si>
  <si>
    <t>State percentile for % White (single race, includes Hispanic)</t>
  </si>
  <si>
    <t>US avg % Black or African American (single race, includes Hispanic)</t>
  </si>
  <si>
    <t>US avg % Asian (single race, includes Hispanic)</t>
  </si>
  <si>
    <t>US avg % American Indian and Alaska Native (single race, includes Hispanic)</t>
  </si>
  <si>
    <t>US avg % Native Hawaiian and Other Pacific Islander (single race, includes Hispanic)</t>
  </si>
  <si>
    <t>US avg % Other race (single race, includes Hispanic)</t>
  </si>
  <si>
    <t>US avg % Two or more races (includes Hispanic)</t>
  </si>
  <si>
    <t>US avg % White (single race, includes Hispanic)</t>
  </si>
  <si>
    <t>State avg % Black or African American (single race, includes Hispanic)</t>
  </si>
  <si>
    <t>State avg % Asian (single race, includes Hispanic)</t>
  </si>
  <si>
    <t>State avg % American Indian and Alaska Native (single race, includes Hispanic)</t>
  </si>
  <si>
    <t>State avg % Native Hawaiian and Other Pacific Islander (single race, includes Hispanic)</t>
  </si>
  <si>
    <t>State avg % Other race (single race, includes Hispanic)</t>
  </si>
  <si>
    <t>State avg % Two or more races (includes Hispanic)</t>
  </si>
  <si>
    <t>State avg % White (single race, includes Hispanic)</t>
  </si>
  <si>
    <t>Count of Black or African American (single race, includes Hispanic)</t>
  </si>
  <si>
    <t>Count of Asian (single race, includes Hispanic)</t>
  </si>
  <si>
    <t>Count of American Indian and Alaska Native (single race, includes Hispanic)</t>
  </si>
  <si>
    <t>Count of Native Hawaiian and Other Pacific Islander (single race, includes Hispanic)</t>
  </si>
  <si>
    <t>Count of Other race (single race, includes Hispanic)</t>
  </si>
  <si>
    <t>Count of Two or more races (includes Hispanic)</t>
  </si>
  <si>
    <t>Count of White (single race, includes Hispanic)</t>
  </si>
  <si>
    <t>Count of National Priority List Superfund sites</t>
  </si>
  <si>
    <t>Count of Treatment Storage Disposal Facilities (TSDF)</t>
  </si>
  <si>
    <t>DEJ</t>
  </si>
  <si>
    <t>geometry.spatialReference.wkid</t>
  </si>
  <si>
    <t>stateraw</t>
  </si>
  <si>
    <t>usraw</t>
  </si>
  <si>
    <t>decimals</t>
  </si>
  <si>
    <t>percentage</t>
  </si>
  <si>
    <t>?</t>
  </si>
  <si>
    <t>flag</t>
  </si>
  <si>
    <t>ratio to avg</t>
  </si>
  <si>
    <t>EJ.DISPARITY.rsei.eo</t>
  </si>
  <si>
    <t>state.EJ.DISPARITY.pm.eo</t>
  </si>
  <si>
    <t>state.EJ.DISPARITY.o3.eo</t>
  </si>
  <si>
    <t>state.EJ.DISPARITY.cancer.eo</t>
  </si>
  <si>
    <t>state.EJ.DISPARITY.resp.eo</t>
  </si>
  <si>
    <t>state.EJ.DISPARITY.dpm.eo</t>
  </si>
  <si>
    <t>state.EJ.DISPARITY.pctpre1960.eo</t>
  </si>
  <si>
    <t>state.EJ.DISPARITY.traffic.score.eo</t>
  </si>
  <si>
    <t>state.EJ.DISPARITY.proximity.npl.eo</t>
  </si>
  <si>
    <t>state.EJ.DISPARITY.proximity.rmp.eo</t>
  </si>
  <si>
    <t>state.EJ.DISPARITY.proximity.tsdf.eo</t>
  </si>
  <si>
    <t>state.EJ.DISPARITY.proximity.npdes.eo</t>
  </si>
  <si>
    <t>state.EJ.DISPARITY.ust.eo</t>
  </si>
  <si>
    <t>state.EJ.DISPARITY.rsei.eo</t>
  </si>
  <si>
    <t>EJ.DISPARITY.pm.eo.eo</t>
  </si>
  <si>
    <t>EJ.DISPARITY.o3.eo.eo</t>
  </si>
  <si>
    <t>EJ.DISPARITY.cancer.eo.eo</t>
  </si>
  <si>
    <t>EJ.DISPARITY.resp.eo.eo</t>
  </si>
  <si>
    <t>EJ.DISPARITY.dpm.eo.eo</t>
  </si>
  <si>
    <t>EJ.DISPARITY.pctpre1960.eo.eo</t>
  </si>
  <si>
    <t>EJ.DISPARITY.traffic.score.eo.eo</t>
  </si>
  <si>
    <t>EJ.DISPARITY.proximity.npl.eo.eo</t>
  </si>
  <si>
    <t>EJ.DISPARITY.proximity.rmp.eo.eo</t>
  </si>
  <si>
    <t>EJ.DISPARITY.proximity.tsdf.eo.eo</t>
  </si>
  <si>
    <t>EJ.DISPARITY.proximity.npdes.eo.eo</t>
  </si>
  <si>
    <t>EJ.DISPARITY.ust.eo.eo</t>
  </si>
  <si>
    <t>EJ.DISPARITY.rsei.eo.eo</t>
  </si>
  <si>
    <t>state.EJ.DISPARITY.pm.eo.eo</t>
  </si>
  <si>
    <t>state.EJ.DISPARITY.o3.eo.eo</t>
  </si>
  <si>
    <t>state.EJ.DISPARITY.cancer.eo.eo</t>
  </si>
  <si>
    <t>state.EJ.DISPARITY.resp.eo.eo</t>
  </si>
  <si>
    <t>state.EJ.DISPARITY.dpm.eo.eo</t>
  </si>
  <si>
    <t>state.EJ.DISPARITY.pctpre1960.eo.eo</t>
  </si>
  <si>
    <t>state.EJ.DISPARITY.traffic.score.eo.eo</t>
  </si>
  <si>
    <t>state.EJ.DISPARITY.proximity.npl.eo.eo</t>
  </si>
  <si>
    <t>state.EJ.DISPARITY.proximity.rmp.eo.eo</t>
  </si>
  <si>
    <t>state.EJ.DISPARITY.proximity.tsdf.eo.eo</t>
  </si>
  <si>
    <t>state.EJ.DISPARITY.proximity.npdes.eo.eo</t>
  </si>
  <si>
    <t>state.EJ.DISPARITY.ust.eo.eo</t>
  </si>
  <si>
    <t>state.EJ.DISPARITY.rsei.eo.eo</t>
  </si>
  <si>
    <t>poc</t>
  </si>
  <si>
    <t>povknown</t>
  </si>
  <si>
    <t>hhld</t>
  </si>
  <si>
    <t>unem</t>
  </si>
  <si>
    <t>unitsjpre60</t>
  </si>
  <si>
    <t>sort1</t>
  </si>
  <si>
    <t>sort2</t>
  </si>
  <si>
    <t>sort3</t>
  </si>
  <si>
    <t>sort4</t>
  </si>
  <si>
    <t>sort5</t>
  </si>
  <si>
    <t>sort6</t>
  </si>
  <si>
    <t>sort7</t>
  </si>
  <si>
    <t>sort8</t>
  </si>
  <si>
    <t>age25</t>
  </si>
  <si>
    <t>WHITE</t>
  </si>
  <si>
    <t>PCT_WHITE</t>
  </si>
  <si>
    <t>PCT_BLACK</t>
  </si>
  <si>
    <t>BLACK</t>
  </si>
  <si>
    <t>ASIAN</t>
  </si>
  <si>
    <t>PCT_HISP</t>
  </si>
  <si>
    <t>PCT_ASIAN</t>
  </si>
  <si>
    <t>OTHER_RACE</t>
  </si>
  <si>
    <t>PCT_HAWPAC</t>
  </si>
  <si>
    <t>PCT_AMERIND</t>
  </si>
  <si>
    <t>PCT_OTHER_RACE</t>
  </si>
  <si>
    <t>PCT_TWOMORE</t>
  </si>
  <si>
    <t>HISP</t>
  </si>
  <si>
    <t>AMERIND</t>
  </si>
  <si>
    <t>HAWPAC</t>
  </si>
  <si>
    <t>TWOMORE</t>
  </si>
  <si>
    <t>PCT_NHBLACK</t>
  </si>
  <si>
    <t>PCT_NHASIAN</t>
  </si>
  <si>
    <t>PCT_NHAMERIND</t>
  </si>
  <si>
    <t>PCT_NHHAWPAC</t>
  </si>
  <si>
    <t>PCT_NHOTHER_RACE</t>
  </si>
  <si>
    <t>PCT_NHTWOMORE</t>
  </si>
  <si>
    <t>PCT_NHWHITE</t>
  </si>
  <si>
    <t>NHBLACK</t>
  </si>
  <si>
    <t>NHASIAN</t>
  </si>
  <si>
    <t>NHAMERIND</t>
  </si>
  <si>
    <t>NHHAWPAC</t>
  </si>
  <si>
    <t>NHOTHER_RACE</t>
  </si>
  <si>
    <t>NHTWOMORE</t>
  </si>
  <si>
    <t>NHWHITE</t>
  </si>
  <si>
    <t>lifexyears</t>
  </si>
  <si>
    <t>US avg asthma rate in adults</t>
  </si>
  <si>
    <t>US percentile asthma rate in adults</t>
  </si>
  <si>
    <t>State avg asthma rate in adults</t>
  </si>
  <si>
    <t>State percentile asthma rate in adults</t>
  </si>
  <si>
    <t>Asthma rate in adults</t>
  </si>
  <si>
    <t>Cancer rate (excluding skin cancer) among adults</t>
  </si>
  <si>
    <t>US avg of Cancer rate</t>
  </si>
  <si>
    <t>US Percentile of Cancer rate</t>
  </si>
  <si>
    <t>State avg of Cancer rate</t>
  </si>
  <si>
    <t>State Percentile of Cancer rate</t>
  </si>
  <si>
    <t>FIELD_NAME</t>
  </si>
  <si>
    <t>ALIAS</t>
  </si>
  <si>
    <t>DESCRIPTION</t>
  </si>
  <si>
    <t>CATEGORY</t>
  </si>
  <si>
    <t>Object ID</t>
  </si>
  <si>
    <t>Area Land</t>
  </si>
  <si>
    <t>Land Area (sq. meters)</t>
  </si>
  <si>
    <t>Geography</t>
  </si>
  <si>
    <t>Area Water</t>
  </si>
  <si>
    <t>Water Area (sq. meters)</t>
  </si>
  <si>
    <t>STCNTRBG</t>
  </si>
  <si>
    <t>Block Group ID</t>
  </si>
  <si>
    <t>State/County/Tract/BG Code</t>
  </si>
  <si>
    <t>STATE</t>
  </si>
  <si>
    <t>State FIPS</t>
  </si>
  <si>
    <t>State FIPS Code</t>
  </si>
  <si>
    <t>COUNTY</t>
  </si>
  <si>
    <t>County FIPS</t>
  </si>
  <si>
    <t xml:space="preserve">County  FIPS Code    </t>
  </si>
  <si>
    <t>STCN</t>
  </si>
  <si>
    <t>State &amp; County ID</t>
  </si>
  <si>
    <t xml:space="preserve">State/County Code   </t>
  </si>
  <si>
    <t>TRACT</t>
  </si>
  <si>
    <t>Tract FIPS</t>
  </si>
  <si>
    <t xml:space="preserve">Tract Census Code  </t>
  </si>
  <si>
    <t>BLKGRP</t>
  </si>
  <si>
    <t>Block Group FIPS</t>
  </si>
  <si>
    <t>BG Census Code</t>
  </si>
  <si>
    <t>TOTALPOP</t>
  </si>
  <si>
    <t>Total Population (estimated)</t>
  </si>
  <si>
    <t>POP_DEN</t>
  </si>
  <si>
    <t>Population Density</t>
  </si>
  <si>
    <t>Population Density (per sq. mile)</t>
  </si>
  <si>
    <t>NUM_MINORITY</t>
  </si>
  <si>
    <t xml:space="preserve">People of Color </t>
  </si>
  <si>
    <t>Minority Population</t>
  </si>
  <si>
    <t xml:space="preserve">% People of Color </t>
  </si>
  <si>
    <t>Pct. Minority Population</t>
  </si>
  <si>
    <t xml:space="preserve">White </t>
  </si>
  <si>
    <t>White Population</t>
  </si>
  <si>
    <t xml:space="preserve">% White </t>
  </si>
  <si>
    <t>Pct. White Population</t>
  </si>
  <si>
    <t xml:space="preserve">Black </t>
  </si>
  <si>
    <t>Black Population</t>
  </si>
  <si>
    <t xml:space="preserve">% Black </t>
  </si>
  <si>
    <t>Pct. Black Population</t>
  </si>
  <si>
    <t xml:space="preserve">Hispanic </t>
  </si>
  <si>
    <t>Hispanic Population</t>
  </si>
  <si>
    <t xml:space="preserve">% Hispanic </t>
  </si>
  <si>
    <t>Pct. Hispanic Population</t>
  </si>
  <si>
    <t xml:space="preserve">Asian </t>
  </si>
  <si>
    <t>Asian Population</t>
  </si>
  <si>
    <t xml:space="preserve">% Asian </t>
  </si>
  <si>
    <t>Pct. Asian Population</t>
  </si>
  <si>
    <t xml:space="preserve">American Indian </t>
  </si>
  <si>
    <t>American Indian Population</t>
  </si>
  <si>
    <t xml:space="preserve">% American Indian </t>
  </si>
  <si>
    <t>Pct. American Indian Population</t>
  </si>
  <si>
    <t xml:space="preserve">Hawaiian/Pacific Islander  </t>
  </si>
  <si>
    <t xml:space="preserve">Hawaiian/Pacific Islander Population </t>
  </si>
  <si>
    <t xml:space="preserve">% Hawaiian/Pacific Islander </t>
  </si>
  <si>
    <t>Pct. Hawaiian/Pacific Islander Population</t>
  </si>
  <si>
    <t xml:space="preserve">Other Race </t>
  </si>
  <si>
    <t>Other Race Population</t>
  </si>
  <si>
    <t>% Other Race</t>
  </si>
  <si>
    <t>Pct. Other Race Population</t>
  </si>
  <si>
    <t>Two or More Races</t>
  </si>
  <si>
    <t>Two or More Race Population</t>
  </si>
  <si>
    <t>% Two or More Races</t>
  </si>
  <si>
    <t>Pct. Two or More Race Population</t>
  </si>
  <si>
    <t>Not Hispanic White Alone</t>
  </si>
  <si>
    <t>% Not Hispanic White Alone</t>
  </si>
  <si>
    <t>Pct. Not Hispanic White Alone</t>
  </si>
  <si>
    <t>Not Hispanic Black Alone</t>
  </si>
  <si>
    <t>% Not Hispanic Black Alone</t>
  </si>
  <si>
    <t>Pct. Not Hispanic Black Alone</t>
  </si>
  <si>
    <t>Not Hispanic Asian Alone</t>
  </si>
  <si>
    <t>% Not Hispanic Asian Alone</t>
  </si>
  <si>
    <t>Pct. Not Hispanic Asian Alone</t>
  </si>
  <si>
    <t>Not Hispanic American Indian Alone</t>
  </si>
  <si>
    <t>% Not Hispanic American Indian Alone</t>
  </si>
  <si>
    <t>Pct. Not Hispanic American Indian Alone</t>
  </si>
  <si>
    <t>Not Hispanic Hawaiian/Pacific Islander Alone</t>
  </si>
  <si>
    <t>Not Hispanic Hawaiian/Pacific Islander  Alone</t>
  </si>
  <si>
    <t>% Not Hispanic Hawaiian/Pacific Islander Alone</t>
  </si>
  <si>
    <t>Pct. Not Hispanic Hawaiian/Pacific Islander  Alone</t>
  </si>
  <si>
    <t>Not Hispanic Other Race Alone</t>
  </si>
  <si>
    <t>% Not Hispanic Other Race Alone</t>
  </si>
  <si>
    <t>Pct. Not Hispanic Other Race Alone</t>
  </si>
  <si>
    <t>Not Hispanic Two or More Races Alone</t>
  </si>
  <si>
    <t>% Not Hispanic Two or More Races  Alone</t>
  </si>
  <si>
    <t>Pct. Not Hispanic Two or More Races  Alone</t>
  </si>
  <si>
    <t>AGE_LT18</t>
  </si>
  <si>
    <t>Under Age 18</t>
  </si>
  <si>
    <t>Population Under Age 18</t>
  </si>
  <si>
    <t>PCT_AGE_LT18</t>
  </si>
  <si>
    <t>% Under Age 18</t>
  </si>
  <si>
    <t>Pct. Population Under Age 18</t>
  </si>
  <si>
    <t>AGE_LT5</t>
  </si>
  <si>
    <t>Population Under Age 5</t>
  </si>
  <si>
    <t>PCT_AGE_LT5</t>
  </si>
  <si>
    <t>% Under Age 5</t>
  </si>
  <si>
    <t>Pct. Persons Under Age 5</t>
  </si>
  <si>
    <t>AGE_GT64</t>
  </si>
  <si>
    <t>Population Over Age 64</t>
  </si>
  <si>
    <t>PCT_AGE_GT64</t>
  </si>
  <si>
    <t>% Over Age 64</t>
  </si>
  <si>
    <t>Pct. Person Over Age 64</t>
  </si>
  <si>
    <t>AGE_GT17</t>
  </si>
  <si>
    <t>Over Age 17</t>
  </si>
  <si>
    <t>Population Over Age 17</t>
  </si>
  <si>
    <t>PCT_AGE_GT17</t>
  </si>
  <si>
    <t>% Over Age 17</t>
  </si>
  <si>
    <t>Pct. Population Over Age 17</t>
  </si>
  <si>
    <t>MALES</t>
  </si>
  <si>
    <t xml:space="preserve">Males </t>
  </si>
  <si>
    <t>Male Population</t>
  </si>
  <si>
    <t>PCT_MALES</t>
  </si>
  <si>
    <t>% Males</t>
  </si>
  <si>
    <t>Pct. Male Population</t>
  </si>
  <si>
    <t>FEMALES</t>
  </si>
  <si>
    <t xml:space="preserve">Females </t>
  </si>
  <si>
    <t>Female Population</t>
  </si>
  <si>
    <t>PCT_FEMALES</t>
  </si>
  <si>
    <t>% Females</t>
  </si>
  <si>
    <t>Pct. Females</t>
  </si>
  <si>
    <t>AGE_GT14</t>
  </si>
  <si>
    <t>Over Age 14</t>
  </si>
  <si>
    <t>Population Age 15+</t>
  </si>
  <si>
    <t>NEVER_MARRIED</t>
  </si>
  <si>
    <t>Never Married</t>
  </si>
  <si>
    <t>PCT_NEVER_MARRIED</t>
  </si>
  <si>
    <t>% Never Married</t>
  </si>
  <si>
    <t>Pct. Never Married</t>
  </si>
  <si>
    <t>MARRIED</t>
  </si>
  <si>
    <t xml:space="preserve">Married </t>
  </si>
  <si>
    <t>Married</t>
  </si>
  <si>
    <t>PCT_MARRIED</t>
  </si>
  <si>
    <t>% Married</t>
  </si>
  <si>
    <t>Pct. Married</t>
  </si>
  <si>
    <t>WIDOWED</t>
  </si>
  <si>
    <t xml:space="preserve">Widowed </t>
  </si>
  <si>
    <t>Widowed</t>
  </si>
  <si>
    <t>PCT_WIDOWED</t>
  </si>
  <si>
    <t>% Widowed</t>
  </si>
  <si>
    <t>Pct. Widowed</t>
  </si>
  <si>
    <t>DIVORCED</t>
  </si>
  <si>
    <t xml:space="preserve">Divorced </t>
  </si>
  <si>
    <t>Divorced</t>
  </si>
  <si>
    <t>PCT_DIVORCED</t>
  </si>
  <si>
    <t>% Divorced</t>
  </si>
  <si>
    <t>Pct. Divorced</t>
  </si>
  <si>
    <t>Households</t>
  </si>
  <si>
    <t>Income/Poverty</t>
  </si>
  <si>
    <t>HSHLDS_PA</t>
  </si>
  <si>
    <t>Households on Public Assistance Income</t>
  </si>
  <si>
    <t>Number of Households on Public Assistance Income</t>
  </si>
  <si>
    <t>HSHOLD_MED_INC</t>
  </si>
  <si>
    <t>Median Household Income</t>
  </si>
  <si>
    <t>FEMALE_HEAD_HH</t>
  </si>
  <si>
    <t>Female Head of Household</t>
  </si>
  <si>
    <t>PCT_FEMALE_HEAD_HH</t>
  </si>
  <si>
    <t>% Female Head of Household</t>
  </si>
  <si>
    <t>Pct. Female Head of Household</t>
  </si>
  <si>
    <t>INC_LT_15K</t>
  </si>
  <si>
    <t>Household Income &lt; 15K</t>
  </si>
  <si>
    <t>PCT_INC_LT_15K</t>
  </si>
  <si>
    <t>% Household Income &lt; 15K</t>
  </si>
  <si>
    <t>Pct. Household Income &lt; 15K</t>
  </si>
  <si>
    <t>INC_15_25K</t>
  </si>
  <si>
    <t>Household Income between 15K and 25K</t>
  </si>
  <si>
    <t>PCT_INC_15_25K</t>
  </si>
  <si>
    <t>% Household Income between 15K and 25K</t>
  </si>
  <si>
    <t>Pct. Household Income between 15K and 25K</t>
  </si>
  <si>
    <t>INC_25_50K</t>
  </si>
  <si>
    <t>Household Income between 25K and 50K</t>
  </si>
  <si>
    <t>PCT_INC_25_50K</t>
  </si>
  <si>
    <t>% Household Income between 25K and 50K</t>
  </si>
  <si>
    <t>Pct. Household Income between 25K and 50K</t>
  </si>
  <si>
    <t>INC_50_75K</t>
  </si>
  <si>
    <t>Household Income between 50K and 75K</t>
  </si>
  <si>
    <t>PCT_INC_50_75K</t>
  </si>
  <si>
    <t>% Household Income between 50K and 75K</t>
  </si>
  <si>
    <t>Pct. Household Income between 50K and 75K</t>
  </si>
  <si>
    <t>INC_GT_75K</t>
  </si>
  <si>
    <t>Household Income &gt; 75K</t>
  </si>
  <si>
    <t>PCT_INC_GT_75K</t>
  </si>
  <si>
    <t>% Household Income &gt; 75K</t>
  </si>
  <si>
    <t>Pct. Household Income &gt; 75K</t>
  </si>
  <si>
    <t>POV_UNIVERSE_FRT</t>
  </si>
  <si>
    <t>Persons for whom Poverty Status is Determined</t>
  </si>
  <si>
    <t>Total Persons for whom Poverty Status is Determined (for Ratio Table)</t>
  </si>
  <si>
    <t>LOWINC</t>
  </si>
  <si>
    <t>Ratio of Income to Poverty Level &lt; 2.0</t>
  </si>
  <si>
    <t>PCT_LOWINC</t>
  </si>
  <si>
    <t>% Ratio of Income to Poverty Level &lt; 2.0</t>
  </si>
  <si>
    <t>Pct. Ratio of Income to Poverty Level &lt; 2.0</t>
  </si>
  <si>
    <t>INC_POV_LT50</t>
  </si>
  <si>
    <t>Ratio of Income to Poverty Level Under .50</t>
  </si>
  <si>
    <t>PCT_INC_POV_LT50</t>
  </si>
  <si>
    <t xml:space="preserve">% Ratio of Income to Poverty Level Under .50 </t>
  </si>
  <si>
    <t xml:space="preserve">Pct. Ratio of Income to Poverty Level Under .50 </t>
  </si>
  <si>
    <t>INC_POV_50TO99</t>
  </si>
  <si>
    <t>Ratio of Income to Poverty Level .50 to .99</t>
  </si>
  <si>
    <t>PCT_INC_POV_50TO99</t>
  </si>
  <si>
    <t>% Ratio of Income to Poverty Level .50 to .99</t>
  </si>
  <si>
    <t>Pct. Ratio of Income to Poverty Level .50 to .99</t>
  </si>
  <si>
    <t>INC_POV_100TO124</t>
  </si>
  <si>
    <t>Ratio of Income to Poverty Level 1.00 to 1.24</t>
  </si>
  <si>
    <t>PCT_INC_POV_100TO124</t>
  </si>
  <si>
    <t>% Ratio of Income to Poverty Level 1.00 to 1.24</t>
  </si>
  <si>
    <t>Pct. Ratio of Income to Poverty Level 1.00 to 1.24</t>
  </si>
  <si>
    <t>INC_POV_125TO149</t>
  </si>
  <si>
    <t>Ratio of Income to Poverty Level 1.25 to 1.49</t>
  </si>
  <si>
    <t>PCT_INC_POV_125TO149</t>
  </si>
  <si>
    <t>% Ratio of Income to Poverty Level 1.25 to 1.49</t>
  </si>
  <si>
    <t>Pct. Ratio of Income to Poverty Level 1.25 to 1.49</t>
  </si>
  <si>
    <t>INC_POV_150TO184</t>
  </si>
  <si>
    <t>Ratio of Income to Poverty Level 1.50 to 1.84</t>
  </si>
  <si>
    <t>PCT_INC_POV_150TO184</t>
  </si>
  <si>
    <t>% Ratio of Income to Poverty Level 1.50 to 1.84</t>
  </si>
  <si>
    <t>Pct. Ratio of Income to Poverty Level 1.50 to 1.84</t>
  </si>
  <si>
    <t>INC_POV_185TO199</t>
  </si>
  <si>
    <t>Ratio of Income to Poverty Level 1.85 to 1.99</t>
  </si>
  <si>
    <t>PCT_INC_185TO199</t>
  </si>
  <si>
    <t>% Ratio of Income to Poverty Level 1.85 to 1.99</t>
  </si>
  <si>
    <t>Pct. Ratio of Income to Poverty Level 1.85 to 1.99</t>
  </si>
  <si>
    <t>INC_POV_GT199</t>
  </si>
  <si>
    <t>Ratio of Income to Poverty Level 2.00 and over</t>
  </si>
  <si>
    <t>PCT_INC_POV_GT199</t>
  </si>
  <si>
    <t>% Ratio of Income to Poverty Level 2.00 and over</t>
  </si>
  <si>
    <t>Pct. Ratio of Income to Poverty Level 2.00 and over</t>
  </si>
  <si>
    <t>HH_BPOV</t>
  </si>
  <si>
    <t>Households  below Poverty Level</t>
  </si>
  <si>
    <t>PCT_HH_BPOV</t>
  </si>
  <si>
    <t>% Households below Poverty Level</t>
  </si>
  <si>
    <t>Pct. Households below Poverty Level</t>
  </si>
  <si>
    <t>HH_BPOV_MCF</t>
  </si>
  <si>
    <t>Married Couple Family below Poverty Level</t>
  </si>
  <si>
    <t>PCT_HH_BPOV_MCF</t>
  </si>
  <si>
    <t>% Married Couple Family below Poverty Level</t>
  </si>
  <si>
    <t>Pct. Married Couple Family below Poverty Level</t>
  </si>
  <si>
    <t>HH_BPOV_MALEF</t>
  </si>
  <si>
    <t>Male Householder family (no wife) below Poverty Level</t>
  </si>
  <si>
    <t>PCT_HH_BPOV_MALEF</t>
  </si>
  <si>
    <t>% Male Householder family (no wife) below Poverty Level</t>
  </si>
  <si>
    <t>Pct. Male Householder family (no wife) below Poverty Level</t>
  </si>
  <si>
    <t>HH_BPOV_FEMALEF</t>
  </si>
  <si>
    <t>Female Householder family (no  husband) below Poverty Level</t>
  </si>
  <si>
    <t>PCT_BPOV_FEMALEF</t>
  </si>
  <si>
    <t>% Female Householder family (no  husband) below Poverty Level</t>
  </si>
  <si>
    <t>Pct. Female Householder family (no  husband) below Poverty Level</t>
  </si>
  <si>
    <t>HH_BPOV_MALENF</t>
  </si>
  <si>
    <t>Male Householder nonfamily below Poverty Level</t>
  </si>
  <si>
    <t>PCT_BPOV_MALENF</t>
  </si>
  <si>
    <t>% Male Householder nonfamily below Poverty Level</t>
  </si>
  <si>
    <t>Pct. Male Householder nonfamily below Poverty Level</t>
  </si>
  <si>
    <t>HH_BPOV_FEMALENF</t>
  </si>
  <si>
    <t>Female Householder nonfamily below Poverty Level</t>
  </si>
  <si>
    <t>PCT_BPOV_FEMALENF</t>
  </si>
  <si>
    <t>% Female Householder nonfamily below Poverty Level</t>
  </si>
  <si>
    <t>Pct. Female Householder nonfamily below Poverty Level</t>
  </si>
  <si>
    <t>HH_APOV</t>
  </si>
  <si>
    <t>Households  above  Poverty Level</t>
  </si>
  <si>
    <t>PCT_HH_APOV</t>
  </si>
  <si>
    <t>% Households above Poverty Level</t>
  </si>
  <si>
    <t>Pct. Households above Poverty Level</t>
  </si>
  <si>
    <t>HH_APOV_MCF</t>
  </si>
  <si>
    <t>Married Couple Family above Poverty Level</t>
  </si>
  <si>
    <t>PCT_HH_APOV_MCF</t>
  </si>
  <si>
    <t>% Married Couple Family above Poverty Level</t>
  </si>
  <si>
    <t>Pct. Married Couple Family above Poverty Level</t>
  </si>
  <si>
    <t>HH_APOV_MALEF</t>
  </si>
  <si>
    <t>Male Householder family (no wife) above Poverty Level</t>
  </si>
  <si>
    <t>PCT_HH_APOV_MALEF</t>
  </si>
  <si>
    <t>% Male Householder family (no wife) above Poverty Level</t>
  </si>
  <si>
    <t>Pct. Male Householder family (no wife) above Poverty Level</t>
  </si>
  <si>
    <t>HH_APOV_FEMALEF</t>
  </si>
  <si>
    <t>Female Householder family (no  husband) above Poverty Level</t>
  </si>
  <si>
    <t>PCT_APOV_FEMALEF</t>
  </si>
  <si>
    <t>% Female Householder family (no  husband) above Poverty Level</t>
  </si>
  <si>
    <t>Pct. Female Householder family (no  husband) above Poverty Level</t>
  </si>
  <si>
    <t>HH_APOV_MALENF</t>
  </si>
  <si>
    <t>Male Householder nonfamily above Poverty Level</t>
  </si>
  <si>
    <t>PCT_APOV_MALENF</t>
  </si>
  <si>
    <t>% Male Householder nonfamily above Poverty Level</t>
  </si>
  <si>
    <t>Pct. Male Householder nonfamily above Poverty Level</t>
  </si>
  <si>
    <t>HH_APOV_FEMALENF</t>
  </si>
  <si>
    <t>Female Householder nonfamily above Poverty Level</t>
  </si>
  <si>
    <t>PCT_APOV_FEMALENF</t>
  </si>
  <si>
    <t>% Female Householder nonfamily above Poverty Level</t>
  </si>
  <si>
    <t>Pct. Female Householder nonfamily above Poverty Level</t>
  </si>
  <si>
    <t>INC_LT_10K</t>
  </si>
  <si>
    <t>Household Income &lt; $10,000</t>
  </si>
  <si>
    <t>PCT_INC_LT_10K</t>
  </si>
  <si>
    <t>% Household Income &lt; $10,000</t>
  </si>
  <si>
    <t>Pct. Household Income &lt; $10,000</t>
  </si>
  <si>
    <t>INC_10_15K</t>
  </si>
  <si>
    <t>Household Income $10,000 to $14,999</t>
  </si>
  <si>
    <t>PCT_INC_10_15K</t>
  </si>
  <si>
    <t>% Household Income $10,000 to $14,999</t>
  </si>
  <si>
    <t>Pct. Household Income $10,000 to $14,999</t>
  </si>
  <si>
    <t>INC_15_20K</t>
  </si>
  <si>
    <t>Household Income $15,000 to $19,999</t>
  </si>
  <si>
    <t>PCT_INC_15_20K</t>
  </si>
  <si>
    <t>% Household Income $15,000 to $19,999</t>
  </si>
  <si>
    <t>Pct. Household Income $15,000 to $19,999</t>
  </si>
  <si>
    <t>INC_20_25K</t>
  </si>
  <si>
    <t>Household Income $20,000 to $24,999</t>
  </si>
  <si>
    <t>PCT_INC_20_25K</t>
  </si>
  <si>
    <t>% Household Income $20,000 to $24,999</t>
  </si>
  <si>
    <t>Pct. Household Income $20,000 to $24,999</t>
  </si>
  <si>
    <t>INC_25_30K</t>
  </si>
  <si>
    <t>Household Income $25,000 to $29,999</t>
  </si>
  <si>
    <t>PCT_INC_25_30K</t>
  </si>
  <si>
    <t>% Household Income $25,000 to $29,999</t>
  </si>
  <si>
    <t>Pct. Household Income $25,000 to $29,999</t>
  </si>
  <si>
    <t>INC_30_35K</t>
  </si>
  <si>
    <t>Household Income $30,000 to $34,999</t>
  </si>
  <si>
    <t>PCT_INC_30_35K</t>
  </si>
  <si>
    <t>% Household Income $30,000 to $34,999</t>
  </si>
  <si>
    <t>Pct. Household Income $30,000 to $34,999</t>
  </si>
  <si>
    <t>INC_35_40K</t>
  </si>
  <si>
    <t>Household Income $35,000 to $39,999</t>
  </si>
  <si>
    <t>PCT_INC_35_40K</t>
  </si>
  <si>
    <t>% Household Income $35,000 to $39,999</t>
  </si>
  <si>
    <t>Pct. Household Income $35,000 to $39,999</t>
  </si>
  <si>
    <t>INC_40_45K</t>
  </si>
  <si>
    <t>Household Income $40,000 to $44,999</t>
  </si>
  <si>
    <t>PCT_INC_40_45K</t>
  </si>
  <si>
    <t>% Household Income  $40,000 to $44,999</t>
  </si>
  <si>
    <t>Pct. Household Income  $40,000 to $44,999</t>
  </si>
  <si>
    <t>INC_45_50K</t>
  </si>
  <si>
    <t>Household Income $45,000 to $49,999</t>
  </si>
  <si>
    <t>PCT_INC_45_50K</t>
  </si>
  <si>
    <t>% Household Income $45,000 to $49,999</t>
  </si>
  <si>
    <t>Pct. Household Income $45,000 to $49,999</t>
  </si>
  <si>
    <t>INC_50_60K</t>
  </si>
  <si>
    <t>Household Income $50,000 to $59,999</t>
  </si>
  <si>
    <t>PCT_INC_50_60K</t>
  </si>
  <si>
    <t>% Household Income $50,000 to $59,999</t>
  </si>
  <si>
    <t>Pct. Household Income $50,000 to $59,999</t>
  </si>
  <si>
    <t>INC_60_75K</t>
  </si>
  <si>
    <t>Household Income $60,000 to $74,999</t>
  </si>
  <si>
    <t>PCT_INC_60_75K</t>
  </si>
  <si>
    <t>% Household Income $60,000 to $74,999</t>
  </si>
  <si>
    <t>Pct. $60,000 to $74,999</t>
  </si>
  <si>
    <t>INC_75_100K</t>
  </si>
  <si>
    <t>Household Income $75,000 to $99,999</t>
  </si>
  <si>
    <t>PCT_INC_75_100K</t>
  </si>
  <si>
    <t>% Household Income $75,000 to $99,999</t>
  </si>
  <si>
    <t>Pct. Household Income $75,000 to $99,999</t>
  </si>
  <si>
    <t>INC_100_125K</t>
  </si>
  <si>
    <t>Household Income $100,000 to $124,999</t>
  </si>
  <si>
    <t>PCT_INC_100_125K</t>
  </si>
  <si>
    <t>% Household Income $100,000 to $124,999</t>
  </si>
  <si>
    <t>Pct. Household Income $100,000 to $124,999</t>
  </si>
  <si>
    <t>INC_125_150K</t>
  </si>
  <si>
    <t>Household Income $125,000 to $149,999</t>
  </si>
  <si>
    <t>PCT_INC_125_150K</t>
  </si>
  <si>
    <t>% Household Income $125,000 to $149,999</t>
  </si>
  <si>
    <t>Pct. Household Income $125,000 to $149,999</t>
  </si>
  <si>
    <t>INC_150_200K</t>
  </si>
  <si>
    <t>Household Income $150,000 to $199,999</t>
  </si>
  <si>
    <t>PCT_INC_150_200K</t>
  </si>
  <si>
    <t>% Household Income $150,000 to $199,999</t>
  </si>
  <si>
    <t>Pct. Household Income $150,000 to $199,999</t>
  </si>
  <si>
    <t>INC_GT_200K</t>
  </si>
  <si>
    <t>Household Income $200,000 or more</t>
  </si>
  <si>
    <t>PCT_INC_GT_200K</t>
  </si>
  <si>
    <t>% Household Income $200,000 or more</t>
  </si>
  <si>
    <t>Pct. $200,000 or more</t>
  </si>
  <si>
    <t>EDU_UNIVERSE</t>
  </si>
  <si>
    <t>Education</t>
  </si>
  <si>
    <t>EDU_NONE</t>
  </si>
  <si>
    <t>No schooling completed</t>
  </si>
  <si>
    <t>PCT_EDU_NONE</t>
  </si>
  <si>
    <t>% No schooling completed</t>
  </si>
  <si>
    <t>Pct. No schooling completed</t>
  </si>
  <si>
    <t>EDU_LT5</t>
  </si>
  <si>
    <t>Education level &lt; 5th grade</t>
  </si>
  <si>
    <t>PCT_EDU_LT5</t>
  </si>
  <si>
    <t>% Education level &lt; 5th grade</t>
  </si>
  <si>
    <t>Pct. Education level &lt; 5th grade</t>
  </si>
  <si>
    <t>EDU_5_6</t>
  </si>
  <si>
    <t>5th and 6th grade</t>
  </si>
  <si>
    <t>PCT_EDU_5_6</t>
  </si>
  <si>
    <t>% 5th and 6th grade</t>
  </si>
  <si>
    <t>Pct. 5th and 6th grade</t>
  </si>
  <si>
    <t>EDU_7_8</t>
  </si>
  <si>
    <t>7th and 8th grade</t>
  </si>
  <si>
    <t>PCT_EDU_7_8</t>
  </si>
  <si>
    <t>% 7th and 8th grade</t>
  </si>
  <si>
    <t>Pct. 7th and 8th grade</t>
  </si>
  <si>
    <t>EDU_LT9</t>
  </si>
  <si>
    <t>Education Level &lt; 9th Grade</t>
  </si>
  <si>
    <t>PCT_EDU_LT9</t>
  </si>
  <si>
    <t>% Education Level &lt; 9th Grade</t>
  </si>
  <si>
    <t>Pct. Education Level &lt; 9th Grade</t>
  </si>
  <si>
    <t>EDU_9</t>
  </si>
  <si>
    <t>9th grade</t>
  </si>
  <si>
    <t>PCT_EDU_9</t>
  </si>
  <si>
    <t>% 9th grade</t>
  </si>
  <si>
    <t>Pct. 9th grade</t>
  </si>
  <si>
    <t>EDU_10</t>
  </si>
  <si>
    <t>10th grade</t>
  </si>
  <si>
    <t>PCT_EDU_10</t>
  </si>
  <si>
    <t>% 10th grade</t>
  </si>
  <si>
    <t>Pct. 10th grade</t>
  </si>
  <si>
    <t>EDU_11</t>
  </si>
  <si>
    <t>11th grade</t>
  </si>
  <si>
    <t>PCT_EDU_11</t>
  </si>
  <si>
    <t>% 11th grade</t>
  </si>
  <si>
    <t>Pct. 11th grade</t>
  </si>
  <si>
    <t>EDU_12</t>
  </si>
  <si>
    <t>12th grade, no diploma</t>
  </si>
  <si>
    <t>PCT_EDU_12</t>
  </si>
  <si>
    <t>% 12th grade, no diploma</t>
  </si>
  <si>
    <t>Pct. 12th grade, no diploma</t>
  </si>
  <si>
    <t>EDU_HS</t>
  </si>
  <si>
    <t>Education Level &gt; 9th and &lt; 12th Grade</t>
  </si>
  <si>
    <t>PCT_EDU_HS</t>
  </si>
  <si>
    <t>% Education Level &gt; 9th and &lt; 12th Grade</t>
  </si>
  <si>
    <t>Pct. Education Level &gt; 9th and &lt; 12th Grade</t>
  </si>
  <si>
    <t>EDU_LTHS</t>
  </si>
  <si>
    <t>Education Level &lt; High School</t>
  </si>
  <si>
    <t>PCT_EDU_LTHS</t>
  </si>
  <si>
    <t>% Education Level &lt; High School</t>
  </si>
  <si>
    <t>Pct. Education Level &lt; High School</t>
  </si>
  <si>
    <t>EDU_HS_DG</t>
  </si>
  <si>
    <t>High School Degree, GED, or alternative</t>
  </si>
  <si>
    <t>PCT_EDU_HS_DG</t>
  </si>
  <si>
    <t>% High School Degree, GED, or alternative</t>
  </si>
  <si>
    <t>Pct. High School Degree, GED, or alternative</t>
  </si>
  <si>
    <t>EDU_COL_LT1</t>
  </si>
  <si>
    <t>Some college, &lt; 1 year</t>
  </si>
  <si>
    <t>PCT_EDU_COL_LT1</t>
  </si>
  <si>
    <t>% Some college, &lt; 1 year</t>
  </si>
  <si>
    <t>Pct. Some college, &lt; 1 year</t>
  </si>
  <si>
    <t>EDU_COL_1_MORE</t>
  </si>
  <si>
    <t>Some college, 1 or more years, no degree</t>
  </si>
  <si>
    <t>PCT_COL_1_MORE</t>
  </si>
  <si>
    <t>% Some college, 1 or more years, no degree</t>
  </si>
  <si>
    <t>Pct. Some college, 1 or more years, no degree</t>
  </si>
  <si>
    <t>EDU_COL</t>
  </si>
  <si>
    <t>Education Level of Some College</t>
  </si>
  <si>
    <t>PCT_EDU_COL</t>
  </si>
  <si>
    <t>% Education Level of Some College</t>
  </si>
  <si>
    <t>Pct. Education Level of Some College</t>
  </si>
  <si>
    <t>EDU_COL_ASSC</t>
  </si>
  <si>
    <t>Education Level of College Associate Degree</t>
  </si>
  <si>
    <t>PCT_EDU_COL_ASSC</t>
  </si>
  <si>
    <t>% Education Level of College Associate Degree</t>
  </si>
  <si>
    <t>Pct. Education Level of College Associate Degree</t>
  </si>
  <si>
    <t>EDU_COL_DG</t>
  </si>
  <si>
    <t>Education Level of College Degree</t>
  </si>
  <si>
    <t>PCT_EDU_COL_DG</t>
  </si>
  <si>
    <t>% Education Level of College Degree</t>
  </si>
  <si>
    <t>Pct. Education Level of College Degree</t>
  </si>
  <si>
    <t>EDU_COL_BACH_DG</t>
  </si>
  <si>
    <t>Bachelor's Degree</t>
  </si>
  <si>
    <t>PCT_EDU_COL_BACH_DG</t>
  </si>
  <si>
    <t>% Bachelor's Degree</t>
  </si>
  <si>
    <t>Pct. Bachelor's Degree</t>
  </si>
  <si>
    <t>EDU_COL_MAST_DG</t>
  </si>
  <si>
    <t>Master's Degree</t>
  </si>
  <si>
    <t>PCT_EDU_COL_MAST_DG</t>
  </si>
  <si>
    <t>% Master's Degree</t>
  </si>
  <si>
    <t>Pct. Master's Degree</t>
  </si>
  <si>
    <t>EDU_PROF_DG</t>
  </si>
  <si>
    <t>Professional School Degree</t>
  </si>
  <si>
    <t>PCT_EDU_PROF_DG</t>
  </si>
  <si>
    <t>% Professional School Degree</t>
  </si>
  <si>
    <t>Pct. Professional School Degree</t>
  </si>
  <si>
    <t>EDU_COL_DR_DG</t>
  </si>
  <si>
    <t>Doctorate Degree</t>
  </si>
  <si>
    <t>PCT_EDU_COL_DR_DG</t>
  </si>
  <si>
    <t>% Doctorate Degree</t>
  </si>
  <si>
    <t>Pct. Doctorate Degree</t>
  </si>
  <si>
    <t>ENRL_UNIVERSE</t>
  </si>
  <si>
    <t xml:space="preserve">Population 3 years and over </t>
  </si>
  <si>
    <t>ENRL_SCHOOL</t>
  </si>
  <si>
    <t>Enrolled in school</t>
  </si>
  <si>
    <t>PCT_ENRL_SCHOOL</t>
  </si>
  <si>
    <t>% Enrolled in school</t>
  </si>
  <si>
    <t>Pct. Enrolled in school</t>
  </si>
  <si>
    <t>ENRL_PRE</t>
  </si>
  <si>
    <t>Enrolled in nursery school, preschool</t>
  </si>
  <si>
    <t>PCT_ENRL_PRE</t>
  </si>
  <si>
    <t>% Enrolled in nursery school, preschool</t>
  </si>
  <si>
    <t>Pct. Enrolled in nursery school, preschool</t>
  </si>
  <si>
    <t>ENRL_PRE_PUB</t>
  </si>
  <si>
    <t>Enrolled in public nursery school, preschool</t>
  </si>
  <si>
    <t>PCT_ENRL_PRE_PUB</t>
  </si>
  <si>
    <t>% Enrolled in public nursery school, preschool</t>
  </si>
  <si>
    <t>Pct. Enrolled in public nursery school, preschool</t>
  </si>
  <si>
    <t>ENRL_PRE_PRIV</t>
  </si>
  <si>
    <t>Enrolled in private nursery school, preschool</t>
  </si>
  <si>
    <t>PCT_ENRL_PRE_PRIV</t>
  </si>
  <si>
    <t>% Enrolled in private nursery school, preschool</t>
  </si>
  <si>
    <t>Pct. Enrolled in private nursery school, preschool</t>
  </si>
  <si>
    <t>ENRL_KIND</t>
  </si>
  <si>
    <t>Enrolled in kindergarten</t>
  </si>
  <si>
    <t>PCT_ENRL_KIND</t>
  </si>
  <si>
    <t>% Enrolled in kindergarten</t>
  </si>
  <si>
    <t>Pct. Enrolled in kindergarten</t>
  </si>
  <si>
    <t>ENRL_KIND_PUB</t>
  </si>
  <si>
    <t>Enrolled in public kindergarten</t>
  </si>
  <si>
    <t>PCT_ENRL_KIND_PUB</t>
  </si>
  <si>
    <t>% Enrolled in public kindergarten</t>
  </si>
  <si>
    <t>Pct. Enrolled in public kindergarten</t>
  </si>
  <si>
    <t>ENRL_KIND_PRIV</t>
  </si>
  <si>
    <t>Enrolled in private kindergarten</t>
  </si>
  <si>
    <t>PCT_ENRL_KIND_PRIV</t>
  </si>
  <si>
    <t>% Enrolled in private kindergarten</t>
  </si>
  <si>
    <t>Pct. Enrolled in private kindergarten</t>
  </si>
  <si>
    <t>ENRL_1_4</t>
  </si>
  <si>
    <t>Enrolled in grade 1 to grade 4</t>
  </si>
  <si>
    <t>PCT_ENRL_1_4</t>
  </si>
  <si>
    <t>% Enrolled in grade 1 to grade 4</t>
  </si>
  <si>
    <t>Pct. Enrolled in grade 1 to grade 4</t>
  </si>
  <si>
    <t>ENRL_1_4_PUB</t>
  </si>
  <si>
    <t>Enrolled in public school grade 1 to grade 4</t>
  </si>
  <si>
    <t>PCT_ENRL_1_4_PUB</t>
  </si>
  <si>
    <t>% Enrolled in public school grade 1 to grade 4</t>
  </si>
  <si>
    <t>Pct. Enrolled in public school grade 1 to grade 4</t>
  </si>
  <si>
    <t>ENRL_1_4_PRIV</t>
  </si>
  <si>
    <t>Enrolled in private school grade 1 to grade 4</t>
  </si>
  <si>
    <t>PCT_ENRL_1_4_PRIV</t>
  </si>
  <si>
    <t>% Enrolled in private school grade 1 to grade 4</t>
  </si>
  <si>
    <t>Pct. Enrolled in private school grade 1 to grade 4</t>
  </si>
  <si>
    <t>ENRL_5_8</t>
  </si>
  <si>
    <t>Enrolled in grade 5 to grade 8</t>
  </si>
  <si>
    <t>PCT_ENRL_5_8</t>
  </si>
  <si>
    <t>% Enrolled in grade 5 to grade 8</t>
  </si>
  <si>
    <t>Pct. Enrolled in grade 5 to grade 8</t>
  </si>
  <si>
    <t>ENRL_5_8_PUB</t>
  </si>
  <si>
    <t>Enrolled in public school grade 5 to grade 8</t>
  </si>
  <si>
    <t>PCT_ENRL_5_8_PUB</t>
  </si>
  <si>
    <t>% Enrolled in public school grade 5 to grade 8</t>
  </si>
  <si>
    <t>Pct. Enrolled in public school grade 5 to grade 8</t>
  </si>
  <si>
    <t>ENRL_5_8_PRIV</t>
  </si>
  <si>
    <t>Enrolled in private school grade 5 to grade 8</t>
  </si>
  <si>
    <t>PCT_ENRL_5_8_PRIV</t>
  </si>
  <si>
    <t>% Enrolled in private school grade 5 to grade 8</t>
  </si>
  <si>
    <t>Pct. Enrolled in private school grade 5 to grade 8</t>
  </si>
  <si>
    <t>ENRL_9_12</t>
  </si>
  <si>
    <t>Enrolled in grade 9 to grade 12</t>
  </si>
  <si>
    <t>PCT_ENRL_9_12</t>
  </si>
  <si>
    <t>% Enrolled in grade 9 to grade 12</t>
  </si>
  <si>
    <t>Pct. Enrolled in grade 9 to grade 12</t>
  </si>
  <si>
    <t>ENRL_9_12_PUB</t>
  </si>
  <si>
    <t>Enrolled in public school grade 9 to grade 12</t>
  </si>
  <si>
    <t>PCT_ENRL_9_12_PUB</t>
  </si>
  <si>
    <t>% Enrolled in public school grade 9 to grade 12</t>
  </si>
  <si>
    <t>Pct. Enrolled in public school grade 9 to grade 12</t>
  </si>
  <si>
    <t>ENRL_9_12_PRIV</t>
  </si>
  <si>
    <t>Enrolled in private school grade 9 to grade 12</t>
  </si>
  <si>
    <t>PCT_ENRL_9_12_PRIV</t>
  </si>
  <si>
    <t>% Enrolled in private school grade 9 to grade 12</t>
  </si>
  <si>
    <t>Pct. Enrolled in private school grade 9 to grade 12</t>
  </si>
  <si>
    <t>ENRL_COL</t>
  </si>
  <si>
    <t>Enrolled in college undergraduate years</t>
  </si>
  <si>
    <t>PCT_ENRL_COL</t>
  </si>
  <si>
    <t>% Enrolled in college undergraduate years</t>
  </si>
  <si>
    <t>Pct. Enrolled in college undergraduate years</t>
  </si>
  <si>
    <t>ENRL_COL_PUB</t>
  </si>
  <si>
    <t>Enrolled in public college undergraduate years</t>
  </si>
  <si>
    <t>PCT_ENRL_COL_PUB</t>
  </si>
  <si>
    <t>% Enrolled in public college undergraduate years</t>
  </si>
  <si>
    <t>Pct. Enrolled in public college undergraduate years</t>
  </si>
  <si>
    <t>ENRL_COL_PRIV</t>
  </si>
  <si>
    <t>Enrolled in private college undergraduate years</t>
  </si>
  <si>
    <t>PCT_ENRL_COL_PRIV</t>
  </si>
  <si>
    <t>% Enrolled in private college undergraduate years</t>
  </si>
  <si>
    <t>Pct. Enrolled in private college undergraduate years</t>
  </si>
  <si>
    <t>ENRL_GRAD</t>
  </si>
  <si>
    <t>Enrolled in graduate or professional school</t>
  </si>
  <si>
    <t>PCT_ENRL_GRAD</t>
  </si>
  <si>
    <t>% Enrolled in graduate or professional school</t>
  </si>
  <si>
    <t>Pct. Enrolled in graduate or professional school</t>
  </si>
  <si>
    <t>ENRL_GRAD_PUB</t>
  </si>
  <si>
    <t>Enrolled in public graduate or professional school</t>
  </si>
  <si>
    <t>PCT_ENRL_GRAD_PUB</t>
  </si>
  <si>
    <t>% Enrolled in public graduate or professional school</t>
  </si>
  <si>
    <t>Pct. Enrolled in public graduate or professional school</t>
  </si>
  <si>
    <t>ENRL_GRAD_PRIV</t>
  </si>
  <si>
    <t>Enrolled in private graduate or professional school</t>
  </si>
  <si>
    <t>PCT_ENRL_GRAD_PRIV</t>
  </si>
  <si>
    <t>% Enrolled in private graduate or professional school</t>
  </si>
  <si>
    <t>Pct. Enrolled in private graduate or professional school</t>
  </si>
  <si>
    <t>ENRL_NOT</t>
  </si>
  <si>
    <t>Not enrolled in school</t>
  </si>
  <si>
    <t>PCT_ENRL_NOT</t>
  </si>
  <si>
    <t>% Not enrolled in school</t>
  </si>
  <si>
    <t>Pct. Not enrolled in school</t>
  </si>
  <si>
    <t>LAN_UNIVERSE</t>
  </si>
  <si>
    <t>Persons for whom Language Ability is Determined</t>
  </si>
  <si>
    <t>Number of Persons for whom Language Ability is Determined--age 5 and above.</t>
  </si>
  <si>
    <t>Language</t>
  </si>
  <si>
    <t>LAN_ENG_ONLY</t>
  </si>
  <si>
    <t>Persons who Speak only English</t>
  </si>
  <si>
    <t>PCT_LAN_ENG_ONLY</t>
  </si>
  <si>
    <t>% Persons who Speak only English</t>
  </si>
  <si>
    <t>Pct. Persons who Speak only English</t>
  </si>
  <si>
    <t>LAN_NON_ENG</t>
  </si>
  <si>
    <t>Persons who Speak non-English at Home</t>
  </si>
  <si>
    <t>PCT_LAN_NON_ENG</t>
  </si>
  <si>
    <t>% Persons who Speak non-English at Home</t>
  </si>
  <si>
    <t>Pct. Persons who Speak non-English at Home</t>
  </si>
  <si>
    <t>LAN_ENG_VW</t>
  </si>
  <si>
    <t>Persons who Speak English Very Well</t>
  </si>
  <si>
    <t>PCT_LAN_ENG_VW</t>
  </si>
  <si>
    <t>% Persons who Speak English Very Well</t>
  </si>
  <si>
    <t>Pct. Persons who Speak English Very Well</t>
  </si>
  <si>
    <t>LAN_ENG_W</t>
  </si>
  <si>
    <t>Persons who Speak English Well</t>
  </si>
  <si>
    <t>PCT_LAN_ENG_W</t>
  </si>
  <si>
    <t>% Persons who Speak English Well</t>
  </si>
  <si>
    <t>Pct. Persons who Speak English Well</t>
  </si>
  <si>
    <t>LAN_ENG_NW</t>
  </si>
  <si>
    <t>Persons who Speak English Not Well</t>
  </si>
  <si>
    <t>PCT_LAN_ENG_NW</t>
  </si>
  <si>
    <t>% Persons who Speak English Not Well</t>
  </si>
  <si>
    <t>Pct. Persons who Speak English Not Well</t>
  </si>
  <si>
    <t>LAN_ENG_NA</t>
  </si>
  <si>
    <t>Persons who Speak English Not at All</t>
  </si>
  <si>
    <t>PCT_LAN_ENG_NA</t>
  </si>
  <si>
    <t>% Persons who Speak English Not at All</t>
  </si>
  <si>
    <t>Pct. Person who Speak English Not at All</t>
  </si>
  <si>
    <t>LAN_ENG_LTW</t>
  </si>
  <si>
    <t>Persons who Speak English less than Well</t>
  </si>
  <si>
    <t>PCT_LAN_ENG_LTW</t>
  </si>
  <si>
    <t>% Persons who Speak English less than Well</t>
  </si>
  <si>
    <t>Pct. Persons who Speak English less than Well</t>
  </si>
  <si>
    <t>LAN_ENG_LTVW</t>
  </si>
  <si>
    <t>Persons who Speak English less than Very Well</t>
  </si>
  <si>
    <t>PCT_ENG_LTVW</t>
  </si>
  <si>
    <t>% Persons who Speak English less than Very Well</t>
  </si>
  <si>
    <t>Pct. Persons who Speak English less than Very Well</t>
  </si>
  <si>
    <t>LAN_SPANISH</t>
  </si>
  <si>
    <t>Speak Spanish at Home</t>
  </si>
  <si>
    <t>PCT_LAN_SPANISH</t>
  </si>
  <si>
    <t>% Speak Spanish at Home</t>
  </si>
  <si>
    <t>Pct. Speak Spanish at Home</t>
  </si>
  <si>
    <t>LAN_ENG_VW_SP</t>
  </si>
  <si>
    <t>Speak English very well (Spanish speaker)</t>
  </si>
  <si>
    <t>PCT_LAN_ENG_VW_SP</t>
  </si>
  <si>
    <t>% Speak English very well (Spanish speaker)</t>
  </si>
  <si>
    <t>Pct. Speak English very well (Spanish speaker)</t>
  </si>
  <si>
    <t>LAN_ENG_W_SP</t>
  </si>
  <si>
    <t>Speak English well (Spanish speaker)</t>
  </si>
  <si>
    <t>PCT_LAN_ENG_W_SP</t>
  </si>
  <si>
    <t>% Speak English well (Spanish speaker)</t>
  </si>
  <si>
    <t>Pct. Speak English well (Spanish speaker)</t>
  </si>
  <si>
    <t>LAN_ENG_NW_SP</t>
  </si>
  <si>
    <t>Speak English not well (Spanish speaker)</t>
  </si>
  <si>
    <t>PCT_LAN_ENG_NW_SP</t>
  </si>
  <si>
    <t>% Speak English not well (Spanish speaker)</t>
  </si>
  <si>
    <t>Pct. Speak English not well (Spanish speaker)</t>
  </si>
  <si>
    <t>LAN_ENG_NA_SP</t>
  </si>
  <si>
    <t>Speak English not at all (Spanish speaker)</t>
  </si>
  <si>
    <t>PCT_LAN_ENG_NA_SP</t>
  </si>
  <si>
    <t>% Speak English not at all (Spanish speaker)</t>
  </si>
  <si>
    <t>Pct. Speak English not at all (Spanish speaker)</t>
  </si>
  <si>
    <t>LAN_IE</t>
  </si>
  <si>
    <t>Speak Other Indo-European at Home</t>
  </si>
  <si>
    <t>PCT_LAN_IE</t>
  </si>
  <si>
    <t>% Speak Other Indo-European at Home</t>
  </si>
  <si>
    <t>Pct. Speak Other Indo-European at Home</t>
  </si>
  <si>
    <t>LAN_ENG_VW_IE</t>
  </si>
  <si>
    <t>Speak English very well (Indo-European speaker)</t>
  </si>
  <si>
    <t>PCT_LAN_ENG_VW_IE</t>
  </si>
  <si>
    <t>% Speak English very well (Indo-European speaker)</t>
  </si>
  <si>
    <t>Pct. Speak English very well (Indo-European speaker)</t>
  </si>
  <si>
    <t>LAN_ENG_W_IE</t>
  </si>
  <si>
    <t>Speak English well (Indo-European speaker)</t>
  </si>
  <si>
    <t>PCT_LAN_ENG_W_IE</t>
  </si>
  <si>
    <t>% Speak English well (Indo-European speaker)</t>
  </si>
  <si>
    <t>Pct. Speak English well (Indo-European speaker)</t>
  </si>
  <si>
    <t>LAN_ENG_NW_IE</t>
  </si>
  <si>
    <t>Speak English not well (Indo-European speaker)</t>
  </si>
  <si>
    <t>PCT_LAN_ENG_NW_IE</t>
  </si>
  <si>
    <t>% Speak English not well (Indo-European speaker)</t>
  </si>
  <si>
    <t>Pct. Speak English not well (Indo-European speaker)</t>
  </si>
  <si>
    <t>LAN_ENG_NA_IE</t>
  </si>
  <si>
    <t>Speak English not at all (Indo-European speaker)</t>
  </si>
  <si>
    <t>PCT_LAN_ENG_NA_IE</t>
  </si>
  <si>
    <t>% Speak English not at all (Indo-European speaker)</t>
  </si>
  <si>
    <t>Pct. Speak English not at all (Indo-European speaker)</t>
  </si>
  <si>
    <t>LAN_API</t>
  </si>
  <si>
    <t>Speak Asian-Pacific Island language at Home</t>
  </si>
  <si>
    <t>PCT_LAN_API</t>
  </si>
  <si>
    <t>% Speak Asian-Pacific Island language at Home</t>
  </si>
  <si>
    <t>LAN_ENG_VW_API</t>
  </si>
  <si>
    <t>Speak English very well (Asian/PI speaker)</t>
  </si>
  <si>
    <t>PCT_LAN_ENG_VW_API</t>
  </si>
  <si>
    <t>% Speak English very well (Asian/PI speaker)</t>
  </si>
  <si>
    <t>Pct. Speak English very well (Asian/PI speaker)</t>
  </si>
  <si>
    <t>LAN_ENG_W_API</t>
  </si>
  <si>
    <t>Speak English well (Asian/PI speaker)</t>
  </si>
  <si>
    <t>PCT_LAN_ENG_W_API</t>
  </si>
  <si>
    <t>% Speak English well (Asian/PI speaker)</t>
  </si>
  <si>
    <t>Pct. Speak English well (Asian/PI speaker)</t>
  </si>
  <si>
    <t>LAN_ENG_NW_API</t>
  </si>
  <si>
    <t>Speak English not well (Asian/PI speaker)</t>
  </si>
  <si>
    <t>PCT_LAN_ENG_NW_API</t>
  </si>
  <si>
    <t>% Speak English not well (Asian/PI speaker)</t>
  </si>
  <si>
    <t>Pct. Speak English not well (Asian/PI speaker)</t>
  </si>
  <si>
    <t>LAN_ENG_NA_API</t>
  </si>
  <si>
    <t>Speak English not at all (Asian/PI speaker)</t>
  </si>
  <si>
    <t>PCT_LAN_ENG_NA_API</t>
  </si>
  <si>
    <t>% Speak English not at all (Asian/PI speaker)</t>
  </si>
  <si>
    <t>Pct. Speak English not at all (Asian/PI speaker)</t>
  </si>
  <si>
    <t>LAN_OTHER</t>
  </si>
  <si>
    <t>Speak Other language at Home</t>
  </si>
  <si>
    <t>PCT_LAN_OTHER</t>
  </si>
  <si>
    <t>% Speak Other language at Home</t>
  </si>
  <si>
    <t>Pct. Speak Other language at Home</t>
  </si>
  <si>
    <t>LAN_ENG_VW_OTHER</t>
  </si>
  <si>
    <t>Speak English very well (Other speaker)</t>
  </si>
  <si>
    <t>PCT_LAN_ENG_VW_OTHER</t>
  </si>
  <si>
    <t>% Speak English very well (Other speaker)</t>
  </si>
  <si>
    <t>Pct. Speak English very well (Other speaker)</t>
  </si>
  <si>
    <t>LAN_ENG_W_OTHER</t>
  </si>
  <si>
    <t>Speak English well (Other speaker)</t>
  </si>
  <si>
    <t>PCT_LAN_ENG_W_OTHER</t>
  </si>
  <si>
    <t>% Speak English well (Other speaker)</t>
  </si>
  <si>
    <t>Pct. Speak English well (Other speaker)</t>
  </si>
  <si>
    <t>LAN_ENG_NW_OTHER</t>
  </si>
  <si>
    <t>Speak English not well (Other speaker)</t>
  </si>
  <si>
    <t>PCT_LAN_ENG_NW_OTHER</t>
  </si>
  <si>
    <t>% Speak English not well (Other speaker)</t>
  </si>
  <si>
    <t>Pct. Speak English not well (Other speaker)</t>
  </si>
  <si>
    <t>LAN_ENG_NA_OTHER</t>
  </si>
  <si>
    <t>Speak English not at all (Other speaker)</t>
  </si>
  <si>
    <t>PCT_LAN_ENG_NA_OTHER</t>
  </si>
  <si>
    <t>% Speak English not at all (Other speaker)</t>
  </si>
  <si>
    <t>Pct. Speak English not at all (Other speaker)</t>
  </si>
  <si>
    <t>HSHOLDS_LAN</t>
  </si>
  <si>
    <t>Limited English speaking Households</t>
  </si>
  <si>
    <t>Linguistically Isolated Households</t>
  </si>
  <si>
    <t>PCT_LINGISO</t>
  </si>
  <si>
    <t>% Limited English speaking Households</t>
  </si>
  <si>
    <t>Pct. Linguistically Isolated Households</t>
  </si>
  <si>
    <t>HLI_ENGLISH</t>
  </si>
  <si>
    <t>Speak English only</t>
  </si>
  <si>
    <t>PCT_HLI_ENGLISH</t>
  </si>
  <si>
    <t>% Speak English only</t>
  </si>
  <si>
    <t>Pct. Speak English only</t>
  </si>
  <si>
    <t>HLI_SPANISH</t>
  </si>
  <si>
    <t>PCT_HLI_SPANISH</t>
  </si>
  <si>
    <t>% Speak Spanish</t>
  </si>
  <si>
    <t>Pct. Speak Spanish</t>
  </si>
  <si>
    <t>HLI_SPANISH_LI</t>
  </si>
  <si>
    <t>Speak Spanish--Limited English speaking</t>
  </si>
  <si>
    <t>Speak Spanish--linguistically isolated</t>
  </si>
  <si>
    <t>PCT_HLI_SPANISH_LI</t>
  </si>
  <si>
    <t>% Speak Spanish--Limited English speaking</t>
  </si>
  <si>
    <t>Pct. Speak Spanish--linguistically isolated</t>
  </si>
  <si>
    <t>HLI_SPANISH_NLI</t>
  </si>
  <si>
    <t>Speak Spanish--not Limited English speaking</t>
  </si>
  <si>
    <t>Speak Spanish--not linguistically isolated</t>
  </si>
  <si>
    <t>PCT_HLI_SPANISH_NLI</t>
  </si>
  <si>
    <t>% Speak Spanish--not Limited English speaking</t>
  </si>
  <si>
    <t>Pct. Speak Spanish--not linguistically isolated</t>
  </si>
  <si>
    <t>HLI_IE</t>
  </si>
  <si>
    <t>Speak Other Indo-European languages</t>
  </si>
  <si>
    <t>PCT_HLI_IE</t>
  </si>
  <si>
    <t>% Speak Other Indo-European languages</t>
  </si>
  <si>
    <t>Pct. Speak Other Indo-European languages</t>
  </si>
  <si>
    <t>HLI_IE_LI</t>
  </si>
  <si>
    <t>Speak Other Indo-European--Limited English speaking</t>
  </si>
  <si>
    <t>Speak Other Indo-European--linguistically isolated</t>
  </si>
  <si>
    <t>PCT_HLI_IE_LI</t>
  </si>
  <si>
    <t>% Speak Other Indo-European--Limited English speaking</t>
  </si>
  <si>
    <t>Pct. Speak Other Indo-European--linguistically isolated</t>
  </si>
  <si>
    <t>HLI_IE_NLI</t>
  </si>
  <si>
    <t>Speak Other Indo-European--not Limited English speaking</t>
  </si>
  <si>
    <t>Speak Other Indo-European--not linguistically isolated</t>
  </si>
  <si>
    <t>PCT_HLI_IE_NLI</t>
  </si>
  <si>
    <t>% Speak Other Indo-European--not Limited English speaking</t>
  </si>
  <si>
    <t>Pct. Speak Other Indo-European--not linguistically isolated</t>
  </si>
  <si>
    <t>HLI_API</t>
  </si>
  <si>
    <t>Speak Asian-Pacific Island languages</t>
  </si>
  <si>
    <t>PCT_HLI_API</t>
  </si>
  <si>
    <t>% Speak Asian-Pacific Island languages</t>
  </si>
  <si>
    <t>Pct. Speak Asian-Pacific Island languages</t>
  </si>
  <si>
    <t>HLI_API_LI</t>
  </si>
  <si>
    <t>Speak Asian-Pacific Island--Limited English speaking</t>
  </si>
  <si>
    <t>Speak Asian-Pacific Island--linguistically isolated</t>
  </si>
  <si>
    <t>PCT_HLI_API_LI</t>
  </si>
  <si>
    <t>% Speak Asian-Pacific Island--Limited English speaking</t>
  </si>
  <si>
    <t>Pct. Speak Asian-Pacific Island--linguistically isolated</t>
  </si>
  <si>
    <t>HLI_API_NLI</t>
  </si>
  <si>
    <t>Speak Asian-Pacific Island--not Limited English speaking</t>
  </si>
  <si>
    <t>Speak Asian-Pacific Island--not linguistically isolated</t>
  </si>
  <si>
    <t>PCT_HLI_API_NLI</t>
  </si>
  <si>
    <t>% Speak Asian-Pacific Island--not Limited English speaking</t>
  </si>
  <si>
    <t>Pct. Speak Asian-Pacific Island--not linguistically isolated</t>
  </si>
  <si>
    <t>HLI_OTHER</t>
  </si>
  <si>
    <t>Speak Other languages</t>
  </si>
  <si>
    <t>PCT_HLI_OTHER</t>
  </si>
  <si>
    <t>% Speak Other languages</t>
  </si>
  <si>
    <t>Pct. Speak Other languages</t>
  </si>
  <si>
    <t>HLI_OTHER_LI</t>
  </si>
  <si>
    <t>Speak Other--Limited English speaking</t>
  </si>
  <si>
    <t>Speak Other--linguistically isolated</t>
  </si>
  <si>
    <t>PCT_HLI_OTHER_LI</t>
  </si>
  <si>
    <t>% Speak Other--Limited English speaking</t>
  </si>
  <si>
    <t>Pct. Speak Other--linguistically isolated</t>
  </si>
  <si>
    <t>HLI_OTHER_NLI</t>
  </si>
  <si>
    <t>Speak Other--not Limited English speaking</t>
  </si>
  <si>
    <t>Speak Other--not linguistically isolated</t>
  </si>
  <si>
    <t>PCT_HLI_OTHER_NLI</t>
  </si>
  <si>
    <t>% Speak Other--not Limited English speaking</t>
  </si>
  <si>
    <t>Pct. Speak Other--not linguistically isolated</t>
  </si>
  <si>
    <t>HSUNITS</t>
  </si>
  <si>
    <t>Housing Units</t>
  </si>
  <si>
    <t>Number of Housing Units</t>
  </si>
  <si>
    <t>Housing</t>
  </si>
  <si>
    <t>HOME_PRE50</t>
  </si>
  <si>
    <t>Number of Homes built before 1950</t>
  </si>
  <si>
    <t>PCT_HOME_PRE50</t>
  </si>
  <si>
    <t>% Homes built before 1950</t>
  </si>
  <si>
    <t>Pct. Homes built before 1950</t>
  </si>
  <si>
    <t>HOME_PRE60</t>
  </si>
  <si>
    <t>Number of Homes built before 1960</t>
  </si>
  <si>
    <t>PCT_HOME_PRE60</t>
  </si>
  <si>
    <t>% Homes built before 1960</t>
  </si>
  <si>
    <t>Pct. Homes built before 1960</t>
  </si>
  <si>
    <t>HOME_PRE40</t>
  </si>
  <si>
    <t>Number of Homes built 1939 or earlier</t>
  </si>
  <si>
    <t>PCT_HOME_PRE40</t>
  </si>
  <si>
    <t>% Number of Homes built 1939 or earlier</t>
  </si>
  <si>
    <t>Pct. Number of Homes built 1939 or earlier</t>
  </si>
  <si>
    <t>HOME_40TO49</t>
  </si>
  <si>
    <t>Number of Homes built between 1940 and 1949</t>
  </si>
  <si>
    <t>PCT_HOME_40TO49</t>
  </si>
  <si>
    <t>% Number of Homes built between 1940 and 1940</t>
  </si>
  <si>
    <t>Pct. Number of Homes built between 1940 and 1940</t>
  </si>
  <si>
    <t>HOME_50TO59</t>
  </si>
  <si>
    <t>Number of Homes built between 1950 and 1959</t>
  </si>
  <si>
    <t>PCT_HOME_50TO59</t>
  </si>
  <si>
    <t>% Homes built between 1950 and 1959</t>
  </si>
  <si>
    <t>Pct. Homes built between 1950 and 1959</t>
  </si>
  <si>
    <t>HOME_60TO69</t>
  </si>
  <si>
    <t>Number of Homes built between 1960 and 1969</t>
  </si>
  <si>
    <t>PCT_HOME_60TO69</t>
  </si>
  <si>
    <t>% Homes built between 1960 and 1969</t>
  </si>
  <si>
    <t>Pct. Homes built between 1960 and 1969</t>
  </si>
  <si>
    <t>HOME_70TO79</t>
  </si>
  <si>
    <t>Number of Homes built between 1970 and 1979</t>
  </si>
  <si>
    <t>PCT_HOME_70TO79</t>
  </si>
  <si>
    <t>% Homes built between 1970 and 1979</t>
  </si>
  <si>
    <t>Pct. Homes built between 1970 and 1979</t>
  </si>
  <si>
    <t>HOME_80TO89</t>
  </si>
  <si>
    <t>Number of Homes built between 1980 and 1989</t>
  </si>
  <si>
    <t>PCT_HOME_80TO89</t>
  </si>
  <si>
    <t>% Homes built between 1980 and 1989</t>
  </si>
  <si>
    <t>Pct. Homes built between 1980 and 1989</t>
  </si>
  <si>
    <t>HOME_90TO99</t>
  </si>
  <si>
    <t>Number of Homes built between 1990 and 1999</t>
  </si>
  <si>
    <t>PCT_HOME_90TO99</t>
  </si>
  <si>
    <t>% Homes built between 1990 and 1999</t>
  </si>
  <si>
    <t>Pct. Homes built between 1990 and 1999</t>
  </si>
  <si>
    <t>HOME_00TO09</t>
  </si>
  <si>
    <t>Number of Homes built between 2000 and 2009</t>
  </si>
  <si>
    <t>PCT_HOME_00TO09</t>
  </si>
  <si>
    <t>% Homes built between 2000 and 2009</t>
  </si>
  <si>
    <t>Pct. Homes built between 2000 and 2009</t>
  </si>
  <si>
    <t>HOME_10TO19</t>
  </si>
  <si>
    <t>Number of Homes built between 2010 and 2019</t>
  </si>
  <si>
    <t>PCT_HOME_10TO19</t>
  </si>
  <si>
    <t>% Homes built between 2010 and 2019</t>
  </si>
  <si>
    <t>Pct. Homes built between 2010 and 2019</t>
  </si>
  <si>
    <t>HOME_AFTER19</t>
  </si>
  <si>
    <t>Number of Homes built 2020 or later</t>
  </si>
  <si>
    <t>PCT_HOME_AFTER19</t>
  </si>
  <si>
    <t>% Homes built 2020 or later</t>
  </si>
  <si>
    <t>Pct. Homes built 2020 or later</t>
  </si>
  <si>
    <t>OCCHU</t>
  </si>
  <si>
    <t>Occupied Housing Units</t>
  </si>
  <si>
    <t>PCT_OCCHU</t>
  </si>
  <si>
    <t>% Occupied Housing Units</t>
  </si>
  <si>
    <t>Pct. Occupied Housing Units</t>
  </si>
  <si>
    <t>OWNHU</t>
  </si>
  <si>
    <t>Owner Occupied Housing Units</t>
  </si>
  <si>
    <t>PCT_OWNERS</t>
  </si>
  <si>
    <t>Pct Owner Occupied Housing Units</t>
  </si>
  <si>
    <t>RENTHU</t>
  </si>
  <si>
    <t>Renter Occupied Housing Units</t>
  </si>
  <si>
    <t>PCT_RENTERS</t>
  </si>
  <si>
    <t>% Renter Occupied Housing Units</t>
  </si>
  <si>
    <t>Pct. Renter Occupied Housing Units</t>
  </si>
  <si>
    <t>OOHU_VAL_LT10K</t>
  </si>
  <si>
    <t>Owner Occupied Housing Units value &lt; $10,000</t>
  </si>
  <si>
    <t>PCT_OOHU_VAL_LT10K</t>
  </si>
  <si>
    <t>% Owner Occupied Housing Units value &lt; $10,000</t>
  </si>
  <si>
    <t>Pct. Owner Occupied Housing Units value &lt; $10,000</t>
  </si>
  <si>
    <t>OOHU_VAL_10_15K</t>
  </si>
  <si>
    <t>Owner Occupied Housing Units value $10,000 to $14,999</t>
  </si>
  <si>
    <t>PCT_OOHU_VAL_10_15K</t>
  </si>
  <si>
    <t>% Owner Occupied Housing Units value $10,000 to $14,999</t>
  </si>
  <si>
    <t>Pct. Owner Occupied Housing Units value $10,000 to $14,999</t>
  </si>
  <si>
    <t>OOHU_VAL_15_20K</t>
  </si>
  <si>
    <t>Owner Occupied Housing Units value $15,000 to $19,999</t>
  </si>
  <si>
    <t>PCT_OOHU_VAL_15_20K</t>
  </si>
  <si>
    <t>% Owner Occupied Housing Units value $15,000 to $19,999</t>
  </si>
  <si>
    <t>Pct. Owner Occupied Housing Units value $15,000 to $19,999</t>
  </si>
  <si>
    <t>OOHU_VAL_20_25K</t>
  </si>
  <si>
    <t>Owner Occupied Housing Units value $20,000 to $24,999</t>
  </si>
  <si>
    <t>PCT_OOHU_VAL_20_25K</t>
  </si>
  <si>
    <t>% Owner Occupied Housing Units value $20,000 to $24,999</t>
  </si>
  <si>
    <t>Pct. Owner Occupied Housing Units value $20,000 to $24,999</t>
  </si>
  <si>
    <t>OOHU_VAL_25_30K</t>
  </si>
  <si>
    <t>Owner Occupied Housing Units value $25,000 to $29,999</t>
  </si>
  <si>
    <t>PCT_OOHU_VAL_25_30K</t>
  </si>
  <si>
    <t>% Owner Occupied Housing Units value $25,000 to $29,999</t>
  </si>
  <si>
    <t>Pct. Owner Occupied Housing Units value $25,000 to $29,999</t>
  </si>
  <si>
    <t>OOHU_VAL_30_35K</t>
  </si>
  <si>
    <t>Owner Occupied Housing Units value $30,000 to $34,999</t>
  </si>
  <si>
    <t>PCT_OOHU_VAL_30_35K</t>
  </si>
  <si>
    <t>% Owner Occupied Housing Units value $30,000 to $34,999</t>
  </si>
  <si>
    <t>Pct. Owner Occupied Housing Units value $30,000 to $34,999</t>
  </si>
  <si>
    <t>OOHU_VAL_35_40K</t>
  </si>
  <si>
    <t>Owner Occupied Housing Units value$35,000 to $39,999</t>
  </si>
  <si>
    <t>PCT_OOHU_VAL_35_40K</t>
  </si>
  <si>
    <t>% Owner Occupied Housing Units value $35,000 to $39,999</t>
  </si>
  <si>
    <t>Pct. Owner Occupied Housing Units value $35,000 to $39,999</t>
  </si>
  <si>
    <t>OOHU_VAL_40_50K</t>
  </si>
  <si>
    <t>Owner Occupied Housing Units value $40,000 to $49,999</t>
  </si>
  <si>
    <t>PCT_OOHU_VAL_40_50K</t>
  </si>
  <si>
    <t>% Owner Occupied Housing Units value $40,000 to $49,999</t>
  </si>
  <si>
    <t>Pct. Owner Occupied Housing Units value $40,000 to $49,999</t>
  </si>
  <si>
    <t>OOHU_VAL_50_60K</t>
  </si>
  <si>
    <t>Owner Occupied Housing Units value $50,000 to $59,999</t>
  </si>
  <si>
    <t>PCT_OOHU_VAL_50_60K</t>
  </si>
  <si>
    <t>% Owner Occupied Housing Units value $50,000 to $59,999</t>
  </si>
  <si>
    <t>Pct. Owner Occupied Housing Units value $50,000 to $59,999</t>
  </si>
  <si>
    <t>OOHU_VAL_60_70K</t>
  </si>
  <si>
    <t>Owner Occupied Housing Units value $60,000 to $69,999</t>
  </si>
  <si>
    <t>PCT_OOHU_VAL_60_70K</t>
  </si>
  <si>
    <t>% Owner Occupied Housing Units value $60,000 to $69,999</t>
  </si>
  <si>
    <t>Pct. Owner Occupied Housing Units value $60,000 to $69,999</t>
  </si>
  <si>
    <t>OOHU_VAL_70_80K</t>
  </si>
  <si>
    <t>Owner Occupied Housing Units value $70,000 to $79,999</t>
  </si>
  <si>
    <t>PCT_OOHU_VAL_70_80K</t>
  </si>
  <si>
    <t>% Owner Occupied Housing Units value $70,000 to $79,999</t>
  </si>
  <si>
    <t>Pct. Owner Occupied Housing Units value $70,000 to $79,999</t>
  </si>
  <si>
    <t>OOHU_VAL_80_90K</t>
  </si>
  <si>
    <t>Owner Occupied Housing Units value $80,000 to $89,999</t>
  </si>
  <si>
    <t>PCT_OOHU_VAL_80_90K</t>
  </si>
  <si>
    <t>% Owner Occupied Housing Units value $80,000 to $89,999</t>
  </si>
  <si>
    <t>Pct. Owner Occupied Housing Units value $80,000 to $89,999</t>
  </si>
  <si>
    <t>OOHU_VAL_90_100K</t>
  </si>
  <si>
    <t>Owner Occupied Housing Units value $90,000 to $99,999</t>
  </si>
  <si>
    <t>PCT_OOHU_VAL_90_100K</t>
  </si>
  <si>
    <t>% Owner Occupied Housing Units value $90,000 to $99,999</t>
  </si>
  <si>
    <t>Pct. Owner Occupied Housing Units value $90,000 to $99,999</t>
  </si>
  <si>
    <t>OOHU_VAL_100_125K</t>
  </si>
  <si>
    <t>Owner Occupied Housing Units value $100,000 to $124,999</t>
  </si>
  <si>
    <t>PCT_OOHU_VAL_100_125K</t>
  </si>
  <si>
    <t>% Owner Occupied Housing Units value $100,000 to $124,999</t>
  </si>
  <si>
    <t>Pct. Owner Occupied Housing Units value $100,000 to $124,999</t>
  </si>
  <si>
    <t>OOHU_VAL_125_150K</t>
  </si>
  <si>
    <t>Owner Occupied Housing Units value $125,000 to $149,999</t>
  </si>
  <si>
    <t>PCT_OOHU_VAL_125_150K</t>
  </si>
  <si>
    <t>% Owner Occupied Housing Units value $125,000 to $149,999</t>
  </si>
  <si>
    <t>Pct. Owner Occupied Housing Units value $125,000 to $149,999</t>
  </si>
  <si>
    <t>OOHU_VAL_150_175K</t>
  </si>
  <si>
    <t>Owner Occupied Housing Units value $150,000 to $174,999</t>
  </si>
  <si>
    <t>PCT_OOHU_VAL_150_175K</t>
  </si>
  <si>
    <t>% Owner Occupied Housing Units value $150,000 to $174,999</t>
  </si>
  <si>
    <t>Pct. Owner Occupied Housing Units value $150,000 to $174,999</t>
  </si>
  <si>
    <t>OOHU_VAL_175_200K</t>
  </si>
  <si>
    <t>Owner Occupied Housing Units value $175,000 to $199,999</t>
  </si>
  <si>
    <t>PCT_OOHU_VAL_175_200K</t>
  </si>
  <si>
    <t>% Owner Occupied Housing Units value $175,000 to $199,999</t>
  </si>
  <si>
    <t>Pct. Owner Occupied Housing Units value $175,000 to $199,999</t>
  </si>
  <si>
    <t>OOHU_VAL_200_250K</t>
  </si>
  <si>
    <t>Owner Occupied Housing Units value $200,000 to $249,999</t>
  </si>
  <si>
    <t>PCT_OOHU_VAL_200_250K</t>
  </si>
  <si>
    <t>% Owner Occupied Housing Units value $200,000 to $249,999</t>
  </si>
  <si>
    <t>Pct. Owner Occupied Housing Units value $200,000 to $249,999</t>
  </si>
  <si>
    <t>OOHU_VAL_250_300K</t>
  </si>
  <si>
    <t>Owner Occupied Housing Units value $250,000 to $299,999</t>
  </si>
  <si>
    <t>PCT_OOHU_VAL_250_300K</t>
  </si>
  <si>
    <t>% Owner Occupied Housing Units value $250,000 to $299,999</t>
  </si>
  <si>
    <t>Pct. Owner Occupied Housing Units value $250,000 to $299,999</t>
  </si>
  <si>
    <t>OOHU_VAL_300_400K</t>
  </si>
  <si>
    <t>Owner Occupied Housing Units value $300,000 to $399,999</t>
  </si>
  <si>
    <t>PCT_OOHU_VAL_300_400K</t>
  </si>
  <si>
    <t>% Owner Occupied Housing Units value $300,000 to $399,999</t>
  </si>
  <si>
    <t>Pct. Owner Occupied Housing Units value $300,000 to $399,999</t>
  </si>
  <si>
    <t>OOHU_VAL_400_500K</t>
  </si>
  <si>
    <t>Owner Occupied Housing Units value $400,000 to $499,999</t>
  </si>
  <si>
    <t>PCT_OOHU_VAL_400_500K</t>
  </si>
  <si>
    <t>% Owner Occupied Housing Units value $400,000 to $499,999</t>
  </si>
  <si>
    <t>Pct. Owner Occupied Housing Units value $400,000 to $499,999</t>
  </si>
  <si>
    <t>OOHU_VAL_500_750K</t>
  </si>
  <si>
    <t>Owner Occupied Housing Units value $500,000 to $749,999</t>
  </si>
  <si>
    <t>PCT_OOHU_VAL_500_750K</t>
  </si>
  <si>
    <t>% Owner Occupied Housing Units value $500,000 to $749,999</t>
  </si>
  <si>
    <t>Pct. Owner Occupied Housing Units value $500,000 to $749,999</t>
  </si>
  <si>
    <t>OOHU_VAL_750_1M</t>
  </si>
  <si>
    <t>Owner Occupied Housing Units value $750,000 to $999,999</t>
  </si>
  <si>
    <t>PCT_OOHU_VAL_750_1M</t>
  </si>
  <si>
    <t>% Owner Occupied Housing Units value $750,000 to $999,999</t>
  </si>
  <si>
    <t>Pct. Owner Occupied Housing Units value $750,000 to $999,999</t>
  </si>
  <si>
    <t>OOHU_VAL_1_1_5M</t>
  </si>
  <si>
    <t>Owner Occupied Housing Units value $1,000,000 to $1,499,999</t>
  </si>
  <si>
    <t>PCT_OOHU_VAL_1_1_5M</t>
  </si>
  <si>
    <t>% Owner Occupied Housing Units value $1,000,000 to $1,499,999</t>
  </si>
  <si>
    <t>Pct. Owner Occupied Housing Units value $1,000,000 to $1,499,999</t>
  </si>
  <si>
    <t>OOHU_VAL_1_5_2M</t>
  </si>
  <si>
    <t>Owner Occupied Housing Units value $1,500,000 to $1,999,999</t>
  </si>
  <si>
    <t>PCT_OOHU_VAL_1_5_2M</t>
  </si>
  <si>
    <t>% Owner Occupied Housing Units value $1,500,000 to $1,999,999</t>
  </si>
  <si>
    <t>Pct. Owner Occupied Housing Units value $1,500,000 to $1,999,999</t>
  </si>
  <si>
    <t>OOHU_VAL_GT_2M</t>
  </si>
  <si>
    <t>Owner Occupied Housing Units value $2,000,000 or more</t>
  </si>
  <si>
    <t>PCT_OOHU_VAL_GT_2M</t>
  </si>
  <si>
    <t>% Owner Occupied Housing Units value $2,000,000 or more</t>
  </si>
  <si>
    <t>Pct. Owner Occupied Housing Units value $2,000,000 or more</t>
  </si>
  <si>
    <t>MTGST_MORT</t>
  </si>
  <si>
    <t>Housing units with a mortgage, contract to purchase, or similar debt</t>
  </si>
  <si>
    <t>PCT_MTGST_MORT</t>
  </si>
  <si>
    <t>% Housing units with a mortgage, contract to purchase, or similar debt</t>
  </si>
  <si>
    <t>Pct. Housing units with a mortgage, contract to purchase, or similar debt</t>
  </si>
  <si>
    <t>MTGST_NO_2ND_OR_EQ</t>
  </si>
  <si>
    <t>Housing units with no second mortgage and no home equity loan</t>
  </si>
  <si>
    <t>PCT_MTGST_NO_2ND_OR_EQ</t>
  </si>
  <si>
    <t>% Housing units with no second mortgage and no home equity loan</t>
  </si>
  <si>
    <t>Pct. Housing units with no second mortgage and no home equity loan</t>
  </si>
  <si>
    <t>MTGST_MULT_MORT</t>
  </si>
  <si>
    <t>Housing units with multiple mortgages</t>
  </si>
  <si>
    <t>PCT_MTGST_MULT_MORT</t>
  </si>
  <si>
    <t>% Housing units with multiple mortgages</t>
  </si>
  <si>
    <t>Pct. Housing units with multiple mortgages</t>
  </si>
  <si>
    <t>MTGST_MORT_2ND_EQ</t>
  </si>
  <si>
    <t>Mortgage with both second mortgage and home equity loan</t>
  </si>
  <si>
    <t>PCT_MTGST_MORT_2ND_EQ</t>
  </si>
  <si>
    <t>% Mortgage with both second mortgage and home equity loan</t>
  </si>
  <si>
    <t>Pct. Mortgage with both second mortgage and home equity loan</t>
  </si>
  <si>
    <t>MTGST_MORT_EQ</t>
  </si>
  <si>
    <t xml:space="preserve">Mortgage, with only home equity loan </t>
  </si>
  <si>
    <t>PCT_MTGST_MORT_EQ</t>
  </si>
  <si>
    <t>% Mortgage, with only home equity loan</t>
  </si>
  <si>
    <t>Pct. Mortgage, with only home equity loan</t>
  </si>
  <si>
    <t>MTGST_2ND</t>
  </si>
  <si>
    <t xml:space="preserve">Mortgage, with only second mortgage </t>
  </si>
  <si>
    <t>PCT_MTGST_2ND</t>
  </si>
  <si>
    <t>% Mortgage, with only second mortgage</t>
  </si>
  <si>
    <t>Pct. Mortgage, with only second mortgage</t>
  </si>
  <si>
    <t>MTGST_EQ</t>
  </si>
  <si>
    <t>Home equity loan without a primary mortgage</t>
  </si>
  <si>
    <t>PCT_MTGST_EQ</t>
  </si>
  <si>
    <t>% Home equity loan without a primary mortgage</t>
  </si>
  <si>
    <t>Pct. Home equity loan without a primary mortgage</t>
  </si>
  <si>
    <t>MTGST_NO_MORT</t>
  </si>
  <si>
    <t>Housing units without a mortgage</t>
  </si>
  <si>
    <t>PCT_MTGST_NO_MORT</t>
  </si>
  <si>
    <t>% Housing units without a mortgage</t>
  </si>
  <si>
    <t>Pct. Housing units without a mortgage</t>
  </si>
  <si>
    <t>RENT_AMT_W_CASH</t>
  </si>
  <si>
    <t>With cash rent</t>
  </si>
  <si>
    <t>PCT_RENT_AMT_W_CASH</t>
  </si>
  <si>
    <t>% With cash rent</t>
  </si>
  <si>
    <t>Pct. With cash rent</t>
  </si>
  <si>
    <t>RENT_AMT_LT_100</t>
  </si>
  <si>
    <t>Rent Amount Less than $100</t>
  </si>
  <si>
    <t>Less than $100</t>
  </si>
  <si>
    <t>PCT_RENT_AMT_LT_100</t>
  </si>
  <si>
    <t>% Rent Amount Less than $100</t>
  </si>
  <si>
    <t>Pct. Less than $100</t>
  </si>
  <si>
    <t>RENT_AMT_100_149</t>
  </si>
  <si>
    <t>Rent Amount $100 to $149</t>
  </si>
  <si>
    <t>$100 to $149</t>
  </si>
  <si>
    <t>PCT_RENT_AMT_100_149</t>
  </si>
  <si>
    <t>% Rent Amount $100 to $149</t>
  </si>
  <si>
    <t>Pct. $100 to $149</t>
  </si>
  <si>
    <t>RENT_AMT_150_199</t>
  </si>
  <si>
    <t>Rent Amount $150 to $199</t>
  </si>
  <si>
    <t>$150 to $199</t>
  </si>
  <si>
    <t>PCT_RENT_AMT_150_199</t>
  </si>
  <si>
    <t>% Rent Amount $150 to $199</t>
  </si>
  <si>
    <t>Pct. $150 to $199</t>
  </si>
  <si>
    <t>RENT_AMT_200_249</t>
  </si>
  <si>
    <t>Rent Amount $200 to $249</t>
  </si>
  <si>
    <t>$200 to $249</t>
  </si>
  <si>
    <t>PCT_RENT_AMT_200_249</t>
  </si>
  <si>
    <t>% Rent Amount $200 to $249</t>
  </si>
  <si>
    <t>Pct. $200 to $249</t>
  </si>
  <si>
    <t>RENT_AMT_250_299</t>
  </si>
  <si>
    <t>Rent Amount $250 to $299</t>
  </si>
  <si>
    <t>$250 to $299</t>
  </si>
  <si>
    <t>PCT_RENT_AMT_250_299</t>
  </si>
  <si>
    <t>% Rent Amount $250 to $299</t>
  </si>
  <si>
    <t>Pct. $250 to $299</t>
  </si>
  <si>
    <t>RENT_AMT_300_349</t>
  </si>
  <si>
    <t>Rent Amount $300 to $349</t>
  </si>
  <si>
    <t>$300 to $349</t>
  </si>
  <si>
    <t>PCT_RENT_AMT_300_349</t>
  </si>
  <si>
    <t>% Rent Amount $300 to $349</t>
  </si>
  <si>
    <t>Pct. $300 to $349</t>
  </si>
  <si>
    <t>RENT_AMT_350_399</t>
  </si>
  <si>
    <t>Rent Amount $350 to $399</t>
  </si>
  <si>
    <t>$350 to $399</t>
  </si>
  <si>
    <t>PCT_RENT_AMT_350_399</t>
  </si>
  <si>
    <t>% Rent Amount $350 to $399</t>
  </si>
  <si>
    <t>Pct. $350 to $399</t>
  </si>
  <si>
    <t>RENT_AMT_400_449</t>
  </si>
  <si>
    <t>Rent Amount $400 to $449</t>
  </si>
  <si>
    <t>$400 to $449</t>
  </si>
  <si>
    <t>PCT_RENT_AMT_400_449</t>
  </si>
  <si>
    <t>% Rent Amount $400 to $449</t>
  </si>
  <si>
    <t>Pct. $400 to $449</t>
  </si>
  <si>
    <t>RENT_AMT_450_499</t>
  </si>
  <si>
    <t>Rent Amount $450 to $499</t>
  </si>
  <si>
    <t>$450 to $499</t>
  </si>
  <si>
    <t>PCT_RENT_AMT_450_499</t>
  </si>
  <si>
    <t>% Rent Amount $450 to $499</t>
  </si>
  <si>
    <t>Pct. $450 to $499</t>
  </si>
  <si>
    <t>RENT_AMT_500_549</t>
  </si>
  <si>
    <t>Rent Amount $500 to $549</t>
  </si>
  <si>
    <t>$500 to $549</t>
  </si>
  <si>
    <t>PCT_RENT_AMT_500_549</t>
  </si>
  <si>
    <t>% Rent Amount $500 to $549</t>
  </si>
  <si>
    <t>Pct. $500 to $549</t>
  </si>
  <si>
    <t>RENT_AMT_550_599</t>
  </si>
  <si>
    <t>Rent Amount $550 to $599</t>
  </si>
  <si>
    <t>$550 to $599</t>
  </si>
  <si>
    <t>PCT_RENT_AMT_550_599</t>
  </si>
  <si>
    <t>% Rent Amount $550 to $599</t>
  </si>
  <si>
    <t>Pct. $550 to $599</t>
  </si>
  <si>
    <t>RENT_AMT_600_649</t>
  </si>
  <si>
    <t>Rent Amount $600 to $649</t>
  </si>
  <si>
    <t>$600 to $649</t>
  </si>
  <si>
    <t>PCT_RENT_AMT_600_649</t>
  </si>
  <si>
    <t>% Rent Amount $600 to $649</t>
  </si>
  <si>
    <t>Pct. $600 to $649</t>
  </si>
  <si>
    <t>RENT_AMT_650_699</t>
  </si>
  <si>
    <t>Rent Amount $650 to $699</t>
  </si>
  <si>
    <t>$650 to $699</t>
  </si>
  <si>
    <t>PCT_RENT_AMT_650_699</t>
  </si>
  <si>
    <t>% Rent Amount $650 to $699</t>
  </si>
  <si>
    <t>Pct. $650 to $699</t>
  </si>
  <si>
    <t>RENT_AMT_700_749</t>
  </si>
  <si>
    <t>Rent Amount $700 to $749</t>
  </si>
  <si>
    <t>$700 to $749</t>
  </si>
  <si>
    <t>PCT_RENT_AMT_700_749</t>
  </si>
  <si>
    <t>% Rent Amount $700 to $749</t>
  </si>
  <si>
    <t>Pct. $700 to $749</t>
  </si>
  <si>
    <t>RENT_AMT_750_799</t>
  </si>
  <si>
    <t>Rent Amount $750 to $799</t>
  </si>
  <si>
    <t>$750 to $799</t>
  </si>
  <si>
    <t>PCT_RENT_AMT_750_799</t>
  </si>
  <si>
    <t>% Rent Amount $750 to $799</t>
  </si>
  <si>
    <t>Pct. $750 to $799</t>
  </si>
  <si>
    <t>RENT_AMT_800_899</t>
  </si>
  <si>
    <t>Rent Amount $800 to $899</t>
  </si>
  <si>
    <t>$800 to $899</t>
  </si>
  <si>
    <t>PCT_RENT_AMT_800_899</t>
  </si>
  <si>
    <t>% Rent Amount $800 to $899</t>
  </si>
  <si>
    <t>Pct. $800 to $899</t>
  </si>
  <si>
    <t>RENT_AMT_900_999</t>
  </si>
  <si>
    <t>Rent Amount $900 to $999</t>
  </si>
  <si>
    <t>$900 to $999</t>
  </si>
  <si>
    <t>PCT_RENT_AMT_900_999</t>
  </si>
  <si>
    <t>% Rent Amount $900 to $999</t>
  </si>
  <si>
    <t>Pct. $900 to $999</t>
  </si>
  <si>
    <t>RENT_AMT_1000_1249</t>
  </si>
  <si>
    <t>Rent Amount $1,000 to $1,249</t>
  </si>
  <si>
    <t>$1,000 to $1,249</t>
  </si>
  <si>
    <t>PCT_RENT_AMT_1000_1249</t>
  </si>
  <si>
    <t>% Rent Amount $1,000 to $1,249</t>
  </si>
  <si>
    <t>Pct. $1,000 to $1,249</t>
  </si>
  <si>
    <t>RENT_AMT_1250_1499</t>
  </si>
  <si>
    <t>Rent Amount $1,250 to $1,499</t>
  </si>
  <si>
    <t>$1,250 to $1,499</t>
  </si>
  <si>
    <t>PCT_RENT_AMT_1250_1499</t>
  </si>
  <si>
    <t>% Rent Amount $1,250 to $1,499</t>
  </si>
  <si>
    <t>Pct. $1,250 to $1,499</t>
  </si>
  <si>
    <t>RENT_AMT_1500_1999</t>
  </si>
  <si>
    <t>Rent Amount $1,500 to $1,999</t>
  </si>
  <si>
    <t>$1,500 to $1,999</t>
  </si>
  <si>
    <t>PCT_RENT_AMT_1500_1999</t>
  </si>
  <si>
    <t>% Rent Amount $1,500 to $1,999</t>
  </si>
  <si>
    <t>Pct. $1,500 to $1,999</t>
  </si>
  <si>
    <t>RENT_AMT_2000_2499</t>
  </si>
  <si>
    <t>Rent Amount $2,000 to $2,499</t>
  </si>
  <si>
    <t>$2,000 to $2,499</t>
  </si>
  <si>
    <t>PCT_RENT_AMT_2000_2499</t>
  </si>
  <si>
    <t>% Rent Amount $2,000 to $2,499</t>
  </si>
  <si>
    <t>Pct. $2,000 to $2,499</t>
  </si>
  <si>
    <t>RENT_AMT_2500_2999</t>
  </si>
  <si>
    <t>Rent Amount $2,500 to $2,999</t>
  </si>
  <si>
    <t>$2,500 to $2,999</t>
  </si>
  <si>
    <t>PCT_RENT_AMT_2500_2999</t>
  </si>
  <si>
    <t>% Rent Amount $2,500 to $2,999</t>
  </si>
  <si>
    <t>Pct. $2,500 to $2,999</t>
  </si>
  <si>
    <t>RENT_AMT_3000_3499</t>
  </si>
  <si>
    <t>Rent Amount $3,000 to $3,499</t>
  </si>
  <si>
    <t>$3,000 to $3,499</t>
  </si>
  <si>
    <t>PCT_RENT_AMT_3000_3499</t>
  </si>
  <si>
    <t>% Rent Amount $3,000 to $3,499</t>
  </si>
  <si>
    <t>Pct. $3,000 to $3,499</t>
  </si>
  <si>
    <t>RENT_AMT_GT_3500</t>
  </si>
  <si>
    <t>Rent Amount $3,500 or more</t>
  </si>
  <si>
    <t>$3,500 or more</t>
  </si>
  <si>
    <t>PCT_RENT_AMT_GT_3500</t>
  </si>
  <si>
    <t>% Rent Amount $3,500 or more</t>
  </si>
  <si>
    <t>Pct. $3,500 or more</t>
  </si>
  <si>
    <t>RENT_AMT_NO_CASH</t>
  </si>
  <si>
    <t>No cash rent</t>
  </si>
  <si>
    <t>PCT_RENT_AMT_NO_CASH</t>
  </si>
  <si>
    <t>% No cash rent</t>
  </si>
  <si>
    <t>Pct. No cash rent</t>
  </si>
  <si>
    <t>RENT_UTIL_NOT_INC</t>
  </si>
  <si>
    <t>Renter-Occupied Housing Units pay extra for utilities</t>
  </si>
  <si>
    <t>PCT_RENT_UTIL_NOT_INC</t>
  </si>
  <si>
    <t>% Renter-Occupied Housing Units pay extra for utilities</t>
  </si>
  <si>
    <t>Pct. Renter-Occupied Housing Units pay extra for utilities</t>
  </si>
  <si>
    <t>RENT_UTIL_INC</t>
  </si>
  <si>
    <t>Renter-Occupied Housing Units no extra payment for utilities</t>
  </si>
  <si>
    <t>PCT_RENT_UTIL_INC</t>
  </si>
  <si>
    <t>% Renter-Occupied Housing Units no extra payment for utilities</t>
  </si>
  <si>
    <t>Pct. Renter-Occupied Housing Units no extra payment for utilities</t>
  </si>
  <si>
    <t>HU_US_1_D</t>
  </si>
  <si>
    <t>Units in structure--1, detached</t>
  </si>
  <si>
    <t>PCT_HU_US_1_D</t>
  </si>
  <si>
    <t>% Units in structure--1, detached</t>
  </si>
  <si>
    <t>Pct. Units in structure--1, detached</t>
  </si>
  <si>
    <t>HU_US_1_A</t>
  </si>
  <si>
    <t>Units in structure--1, attached</t>
  </si>
  <si>
    <t>PCT_HU_US_1_A</t>
  </si>
  <si>
    <t>% Units in structure--1, attached</t>
  </si>
  <si>
    <t>Pct. Units in structure--1, attached</t>
  </si>
  <si>
    <t>HU_US_2</t>
  </si>
  <si>
    <t>Units in structure--2</t>
  </si>
  <si>
    <t>PCT_HU_US_2</t>
  </si>
  <si>
    <t>% Units in structure--2</t>
  </si>
  <si>
    <t>Pct. Units in structure--2</t>
  </si>
  <si>
    <t>HU_US_3_4</t>
  </si>
  <si>
    <t>Units in structure-3 or 4</t>
  </si>
  <si>
    <t>PCT_HU_US_3_4</t>
  </si>
  <si>
    <t>% Units in structure-3 or 4</t>
  </si>
  <si>
    <t>Pct. Units in structure-3 or 4</t>
  </si>
  <si>
    <t>HU_US_5_9</t>
  </si>
  <si>
    <t>Units in structure--5 to 9</t>
  </si>
  <si>
    <t>PCT_HU_US_5_9</t>
  </si>
  <si>
    <t>% Units in structure--5 to 9</t>
  </si>
  <si>
    <t>Pct. Units in structure--5 to 9</t>
  </si>
  <si>
    <t>HU_US_10_19</t>
  </si>
  <si>
    <t>Units in structure--10 to 19</t>
  </si>
  <si>
    <t>PCT_HU_US_10_19</t>
  </si>
  <si>
    <t>% Units in structure--10 to 19</t>
  </si>
  <si>
    <t>Pct. Units in structure--10 to 19</t>
  </si>
  <si>
    <t>HU_US_20_49</t>
  </si>
  <si>
    <t>Units in structure--20 to 49</t>
  </si>
  <si>
    <t>PCT_HU_US_20_49</t>
  </si>
  <si>
    <t>% Units in structure--20 to 49</t>
  </si>
  <si>
    <t>Pct. Units in structure--20 to 49</t>
  </si>
  <si>
    <t>HU_US_GT_50</t>
  </si>
  <si>
    <t>Units in structure--50 or more</t>
  </si>
  <si>
    <t>PCT_HU_US_GT_50</t>
  </si>
  <si>
    <t>% Units in structure--50 or more</t>
  </si>
  <si>
    <t>Pct. Units in structure--50 or more</t>
  </si>
  <si>
    <t>HU_US_MOBILE</t>
  </si>
  <si>
    <t>Units in structure--mobile home</t>
  </si>
  <si>
    <t>PCT_HU_US_MOBILE</t>
  </si>
  <si>
    <t>% Units in structure--mobile home</t>
  </si>
  <si>
    <t>Pct. Units in structure--mobile home</t>
  </si>
  <si>
    <t>HU_US_BOAT_RV</t>
  </si>
  <si>
    <t>Units in structure--boat, RV, van, etc.</t>
  </si>
  <si>
    <t>PCT_HU_US_BOAT_RV</t>
  </si>
  <si>
    <t>% Units in structure--boat, RV, van, etc.</t>
  </si>
  <si>
    <t>Pct. Units in structure--boat, RV, van, etc.</t>
  </si>
  <si>
    <t>OOHU_MI19</t>
  </si>
  <si>
    <t>Owner occupied, moved in 2019 or later</t>
  </si>
  <si>
    <t>PCT_OOHU_MI19</t>
  </si>
  <si>
    <t>% Owner occupied, moved in 2019 or later</t>
  </si>
  <si>
    <t>Pct. Owner occupied, moved in 2019 or later</t>
  </si>
  <si>
    <t>OOHU_MI15_18</t>
  </si>
  <si>
    <t>Owner occupied, moved in 2015 to 2018</t>
  </si>
  <si>
    <t>PCT_OOHU_MI15_18</t>
  </si>
  <si>
    <t>% Owner occupied, moved in 2015 to 2018</t>
  </si>
  <si>
    <t>Pct. Owner occupied, moved in 2015 to 2018</t>
  </si>
  <si>
    <t>OOHU_MI10_14</t>
  </si>
  <si>
    <t>Owner occupied, moved in 2010 to 2014</t>
  </si>
  <si>
    <t>PCT_OOHU_MI10_14</t>
  </si>
  <si>
    <t>% Owner occupied, moved in 2010 to 2014</t>
  </si>
  <si>
    <t>Pct. Owner occupied, moved in 2010 to 2014</t>
  </si>
  <si>
    <t>OOHU_MI00_09</t>
  </si>
  <si>
    <t>Owner occupied, moved in 2000 to 2009</t>
  </si>
  <si>
    <t>PCT_OOHU_MI00_09</t>
  </si>
  <si>
    <t>% Owner occupied, moved in 2000 to 2009</t>
  </si>
  <si>
    <t>Pct. Owner occupied, moved in 2000 to 2009</t>
  </si>
  <si>
    <t>OOHU_MI90_99</t>
  </si>
  <si>
    <t>Owner occupied, moved in 1990 to 1999</t>
  </si>
  <si>
    <t>PCT_OOHU_MI90_99</t>
  </si>
  <si>
    <t>% Owner occupied, moved in 1990 to 1999</t>
  </si>
  <si>
    <t>Pct. Owner occupied, moved in 1990 to 1999</t>
  </si>
  <si>
    <t>OOHU_MI89</t>
  </si>
  <si>
    <t>Owner occupied, moved in 1989 or earlier</t>
  </si>
  <si>
    <t>PCT_OOHU_MI89</t>
  </si>
  <si>
    <t>% Owner occupied, moved in 1989 or earlier</t>
  </si>
  <si>
    <t>Pct. Owner occupied, moved in 1979 or earlier</t>
  </si>
  <si>
    <t>ROHU_MI19</t>
  </si>
  <si>
    <t>Renter occupied, moved in 2019 or later</t>
  </si>
  <si>
    <t>PCT_ROHU_MI19</t>
  </si>
  <si>
    <t>% Renter occupied, moved in 2019 or later</t>
  </si>
  <si>
    <t>Pct. Renter occupied, moved in 2019 or later</t>
  </si>
  <si>
    <t>ROHU_MI15_18</t>
  </si>
  <si>
    <t>Renter occupied, moved in 2015 to 2018</t>
  </si>
  <si>
    <t>PCT_ROHU_MI15_18</t>
  </si>
  <si>
    <t>% Renter occupied, moved in 2015 to 2018</t>
  </si>
  <si>
    <t>Pct. Renter occupied, moved in 2015 to 2018</t>
  </si>
  <si>
    <t>ROHU_MI10_14</t>
  </si>
  <si>
    <t>Renter occupied, moved in 2010 to 2014</t>
  </si>
  <si>
    <t>PCT_ROHU_MI10_14</t>
  </si>
  <si>
    <t>% Renter occupied, moved in 2010 to 2014</t>
  </si>
  <si>
    <t>Pct. Renter occupied, moved in 2010 to 2014</t>
  </si>
  <si>
    <t>ROHU_MI00_09</t>
  </si>
  <si>
    <t>Renter occupied, moved in 2000 to 2009</t>
  </si>
  <si>
    <t>PCT_ROHU_MI00_09</t>
  </si>
  <si>
    <t>% Renter occupied, moved in 2000 to 2009</t>
  </si>
  <si>
    <t>Pct. Renter occupied, moved in 2000 to 2009</t>
  </si>
  <si>
    <t>ROHU_MI90_99</t>
  </si>
  <si>
    <t>Renter occupied, moved in 1990 to 1999</t>
  </si>
  <si>
    <t>PCT_ROHU_MI90_99</t>
  </si>
  <si>
    <t>% Renter occupied, moved in 1990 to 1999</t>
  </si>
  <si>
    <t>Pct. Renter occupied, moved in 1990 to 1999</t>
  </si>
  <si>
    <t>ROHU_MI89</t>
  </si>
  <si>
    <t>Renter occupied, moved in 1989 or earlier</t>
  </si>
  <si>
    <t>PCT_ROHU_MI89</t>
  </si>
  <si>
    <t>% Renter occupied, moved in 1989 or earlier</t>
  </si>
  <si>
    <t>Pct. Renter occupied, moved in 1989 or earlier</t>
  </si>
  <si>
    <t>HU_FUEL_UGAS</t>
  </si>
  <si>
    <t>Utility gas</t>
  </si>
  <si>
    <t>PCT_HU_FUEL_UGAS</t>
  </si>
  <si>
    <t>% Utility gas</t>
  </si>
  <si>
    <t>Pct. Utility gas</t>
  </si>
  <si>
    <t>HU_FUEL_BGAS</t>
  </si>
  <si>
    <t>Bottled, tank, or LP gas</t>
  </si>
  <si>
    <t>PCT_HU_FUEL_BGAS</t>
  </si>
  <si>
    <t>% Bottled, tank or LP gas</t>
  </si>
  <si>
    <t>Pct. Bottled, tank or LP gas</t>
  </si>
  <si>
    <t>HU_FUEL_ELECT</t>
  </si>
  <si>
    <t>Electricity</t>
  </si>
  <si>
    <t>PCT_HU_FUEL_ELECT</t>
  </si>
  <si>
    <t>% Electricity</t>
  </si>
  <si>
    <t>Pct. Electricity</t>
  </si>
  <si>
    <t>HU_FUEL_OIL</t>
  </si>
  <si>
    <t>Fuel oil, kerosene, etc.</t>
  </si>
  <si>
    <t>PCT_HU_FUEL_OIL</t>
  </si>
  <si>
    <t>% Fuel oil, kerosene, etc.</t>
  </si>
  <si>
    <t>Pct. Fuel oil, kerosene, etc.</t>
  </si>
  <si>
    <t>HU_FUEL_COAL</t>
  </si>
  <si>
    <t>Coal or coke</t>
  </si>
  <si>
    <t>PCT_HU_FUEL_COAL</t>
  </si>
  <si>
    <t>% Coal or coke</t>
  </si>
  <si>
    <t>Pct. Coal or coke</t>
  </si>
  <si>
    <t>HU_FUEL_WOOD</t>
  </si>
  <si>
    <t>Wood</t>
  </si>
  <si>
    <t>PCT_HU_FUEL_WOOD</t>
  </si>
  <si>
    <t>% Wood</t>
  </si>
  <si>
    <t>Pct. Wood</t>
  </si>
  <si>
    <t>HU_FUEL_SOLAR</t>
  </si>
  <si>
    <t>Solar energy</t>
  </si>
  <si>
    <t>PCT_HU_FUEL_SOLAR</t>
  </si>
  <si>
    <t>% Solar energy</t>
  </si>
  <si>
    <t>Pct. Solar energy</t>
  </si>
  <si>
    <t>HU_FUEL_OTHER</t>
  </si>
  <si>
    <t>Other fuel</t>
  </si>
  <si>
    <t>PCT_HU_FUEL_OTHER</t>
  </si>
  <si>
    <t>% Other fuel</t>
  </si>
  <si>
    <t>Pct. Other fuel</t>
  </si>
  <si>
    <t>HU_FUEL_NONE</t>
  </si>
  <si>
    <t>No fuel used</t>
  </si>
  <si>
    <t>PCT_HU_FUEL_NONE</t>
  </si>
  <si>
    <t>% No fuel used</t>
  </si>
  <si>
    <t>Pct. No fuel used</t>
  </si>
  <si>
    <t>OOHU_VEHIC_0</t>
  </si>
  <si>
    <t>Owner occupied--no vehicle</t>
  </si>
  <si>
    <t>PCT_OOHU_VEHIC_0</t>
  </si>
  <si>
    <t>% Owner occupied--no vehicle</t>
  </si>
  <si>
    <t>Pct. Owner occupied--no vehicle</t>
  </si>
  <si>
    <t>OOHU_VEHIC_1</t>
  </si>
  <si>
    <t>Owner occupied--1 vehicle</t>
  </si>
  <si>
    <t>PCT_OOHU_VEHIC_1</t>
  </si>
  <si>
    <t>% Owner occupied--1 vehicle</t>
  </si>
  <si>
    <t>Pct. Owner occupied--1 vehicle</t>
  </si>
  <si>
    <t>OOHU_VEHIC_2</t>
  </si>
  <si>
    <t>Owner occupied--2 vehicles</t>
  </si>
  <si>
    <t>PCT_OOHU_VEHIC_2</t>
  </si>
  <si>
    <t>% Owner occupied--2 vehicles</t>
  </si>
  <si>
    <t>Pct. Owner occupied--2 vehicles</t>
  </si>
  <si>
    <t>OOHU_VEHIC_3</t>
  </si>
  <si>
    <t>Owner occupied--3 vehicles</t>
  </si>
  <si>
    <t>PCT_OOHU_VEHIC_3</t>
  </si>
  <si>
    <t>% Owner occupied--3 vehicles</t>
  </si>
  <si>
    <t>Pct. Owner occupied--3 vehicles</t>
  </si>
  <si>
    <t>OOHU_VEHIC_4</t>
  </si>
  <si>
    <t>Owner occupied--4 vehicles</t>
  </si>
  <si>
    <t>PCT_OOHU_VEHIC_4</t>
  </si>
  <si>
    <t>% Owner occupied--4 vehicles</t>
  </si>
  <si>
    <t>Pct. Owner occupied--4 vehicles</t>
  </si>
  <si>
    <t>OOHU_VEHIC_5</t>
  </si>
  <si>
    <t>Owner occupied--5 or more vehicles</t>
  </si>
  <si>
    <t>PCT_OOHU_VEHIC_5</t>
  </si>
  <si>
    <t>% Owner occupied--5 or more vehicles</t>
  </si>
  <si>
    <t>Pct. Owner occupied--5 or more vehicles</t>
  </si>
  <si>
    <t>ROHU_VEHIC_0</t>
  </si>
  <si>
    <t>Renter occupied--no vehicle</t>
  </si>
  <si>
    <t>PCT_ROHU_VEHIC_0</t>
  </si>
  <si>
    <t>% Renter occupied--no vehicle</t>
  </si>
  <si>
    <t>Pct. Renter occupied--no vehicle</t>
  </si>
  <si>
    <t>ROHU_VEHIC_1</t>
  </si>
  <si>
    <t>Renter occupied--1 vehicle</t>
  </si>
  <si>
    <t>PCT_ROHU_VEHIC_1</t>
  </si>
  <si>
    <t>% Renter occupied--1 vehicle</t>
  </si>
  <si>
    <t>Pct. Renter occupied--1 vehicle</t>
  </si>
  <si>
    <t>ROHU_VEHIC_2</t>
  </si>
  <si>
    <t>Renter occupied--2 vehicles</t>
  </si>
  <si>
    <t>PCT_ROHU_VEHIC_2</t>
  </si>
  <si>
    <t>% Renter occupied--2 vehicles</t>
  </si>
  <si>
    <t>Pct. Renter occupied--2 vehicles</t>
  </si>
  <si>
    <t>ROHU_VEHIC_3</t>
  </si>
  <si>
    <t>Renter occupied--3 vehicles</t>
  </si>
  <si>
    <t>PCT_ROHU_VEHIC_3</t>
  </si>
  <si>
    <t>% Renter occupied--3 vehicles</t>
  </si>
  <si>
    <t>Pct. Renter occupied--3 vehicles</t>
  </si>
  <si>
    <t>ROHU_VEHIC_4</t>
  </si>
  <si>
    <t>Renter occupied--4 vehicles</t>
  </si>
  <si>
    <t>PCT_ROHU_VEHIC_4</t>
  </si>
  <si>
    <t>% Renter occupied--4 vehicles</t>
  </si>
  <si>
    <t>Pct. Renter occupied--4 vehicles</t>
  </si>
  <si>
    <t>ROHU_VEHIC_5</t>
  </si>
  <si>
    <t>Renter occupied--5 or more vehicles</t>
  </si>
  <si>
    <t>PCT_ROHU_VEHIC_5</t>
  </si>
  <si>
    <t>% Renter occupied--5 or more vehicles</t>
  </si>
  <si>
    <t>Pct. Renter occupied--5 or more vehicles</t>
  </si>
  <si>
    <t>WORK_UNIVERSE</t>
  </si>
  <si>
    <t>Workers 16 years and over</t>
  </si>
  <si>
    <t>Employment</t>
  </si>
  <si>
    <t>POW_IN_ST_CNTY</t>
  </si>
  <si>
    <t>Worked in state and in county of residence</t>
  </si>
  <si>
    <t>PCT_POW_IN_ST_CNTY</t>
  </si>
  <si>
    <t>% Worked in state and in county of residence</t>
  </si>
  <si>
    <t>Pct. Worked in state and in county of residence</t>
  </si>
  <si>
    <t>POW_IN_ST_OUT_CNTY</t>
  </si>
  <si>
    <t>Worked in state and outside county of residence</t>
  </si>
  <si>
    <t>PCT_POW_IN_ST_OUT_CNTY</t>
  </si>
  <si>
    <t>% Worked in state and outside county of residence</t>
  </si>
  <si>
    <t>Pct. Worked in state and outside county of residence</t>
  </si>
  <si>
    <t>POW_OUT_ST</t>
  </si>
  <si>
    <t>Worked outside state of residence</t>
  </si>
  <si>
    <t>PCT_POW_OUT_ST</t>
  </si>
  <si>
    <t>% Worked outside state of residence</t>
  </si>
  <si>
    <t>Pct. Worked outside state of residence</t>
  </si>
  <si>
    <t>FEM_WORK_UNIVERSE</t>
  </si>
  <si>
    <t>Females 20 to 64 years in households</t>
  </si>
  <si>
    <t>F_OWN_CHILDU6</t>
  </si>
  <si>
    <t>Females own children under 6 years only</t>
  </si>
  <si>
    <t>PCT_F_OWN_CHILDU6</t>
  </si>
  <si>
    <t>% Females own children under 6 years only</t>
  </si>
  <si>
    <t>Pct. Females own children under 6 years only</t>
  </si>
  <si>
    <t>F_OWN_CHILDU6_LF</t>
  </si>
  <si>
    <t>Females own children under 6 years only in labor force</t>
  </si>
  <si>
    <t>PCT_F_OWN_CHILDU6_LF</t>
  </si>
  <si>
    <t>% Females own children under 6 years only in labor force</t>
  </si>
  <si>
    <t>Pct. Females own children under 6 years only in labor force</t>
  </si>
  <si>
    <t>F_OWN_CHILDU6_NLF</t>
  </si>
  <si>
    <t>Females own children under 6 years only not in labor force</t>
  </si>
  <si>
    <t>PCT_F_OWN_CHILDU6_NLF</t>
  </si>
  <si>
    <t>% Females own children under 6 years only not in labor force</t>
  </si>
  <si>
    <t>Pct. Females own children under 6 years only not in labor force</t>
  </si>
  <si>
    <t>F_OWN_CHILDU6_17</t>
  </si>
  <si>
    <t>Females own children under 6 years and 6 to 17 years</t>
  </si>
  <si>
    <t>PCT_F_OWN_CHILDU6_17</t>
  </si>
  <si>
    <t>% Females own children under 6 years and 6 to 17 years</t>
  </si>
  <si>
    <t>Pct. Females own children under 6 years and 6 to 17 years</t>
  </si>
  <si>
    <t>F_OWN_CHILDU6_17_LF</t>
  </si>
  <si>
    <t>Females own children under 6 years and 6 to 17 years in labor force</t>
  </si>
  <si>
    <t>PCT_F_OWN_CHILDU6_17_LF</t>
  </si>
  <si>
    <t>% Females own children under 6 years and 6 to 17 years in labor force</t>
  </si>
  <si>
    <t>Pct. Females own children under 6 years and 6 to 17 years in labor force</t>
  </si>
  <si>
    <t>F_OWN_CHILDU6_17_NLF</t>
  </si>
  <si>
    <t>Females own children under 6 years and 6 to 17 years not in labor force</t>
  </si>
  <si>
    <t>PCT_F_OWN_CHILDU6_17_NLF</t>
  </si>
  <si>
    <t>% Females own children under 6 years and 6 to 17 years not in labor force</t>
  </si>
  <si>
    <t>Pct. Females own children under 6 years and 6 to 17 years not in labor force</t>
  </si>
  <si>
    <t>F_OWN_CHILD17</t>
  </si>
  <si>
    <t>Females own children 6 to 17 years only</t>
  </si>
  <si>
    <t>PCT_F_OWN_CHILD17</t>
  </si>
  <si>
    <t>% Females own children 6 to 17 years only</t>
  </si>
  <si>
    <t>Pct. Females own children 6 to 17 years only</t>
  </si>
  <si>
    <t>F_OWN_CHILD17_LF</t>
  </si>
  <si>
    <t>Females own children 6 to 17 years only in labor force</t>
  </si>
  <si>
    <t>PCT_F_OWN_CHILD17_LF</t>
  </si>
  <si>
    <t>% Females own children 6 to 17 years only in labor force</t>
  </si>
  <si>
    <t>Pct. Females own children 6 to 17 years only in labor force</t>
  </si>
  <si>
    <t>F_OWN_CHILD17_NLF</t>
  </si>
  <si>
    <t>Females own children 6 to 17 years only not in labor force</t>
  </si>
  <si>
    <t>PCT_F_OWN_CHILD17_NLF</t>
  </si>
  <si>
    <t>% Females own children 6 to 17 years only not in labor force</t>
  </si>
  <si>
    <t>Pct. Females own children 6 to 17 years only not in labor force</t>
  </si>
  <si>
    <t>F_NO_CHILD</t>
  </si>
  <si>
    <t>Females no own children under 18 years</t>
  </si>
  <si>
    <t>PCT_F_NO_CHILD</t>
  </si>
  <si>
    <t>% Females no own children under 18 years</t>
  </si>
  <si>
    <t>Pct. Females no own children under 18 years</t>
  </si>
  <si>
    <t>F_NO_CHILD_LF</t>
  </si>
  <si>
    <t>Females no own children under 18 years in labor force</t>
  </si>
  <si>
    <t>PCT_F_NO_CHILD_LF</t>
  </si>
  <si>
    <t>% Females no own children under 18 years in labor force</t>
  </si>
  <si>
    <t>Pct. Females no own children under 18 years in labor force</t>
  </si>
  <si>
    <t>F_NO_CHILD_NLF</t>
  </si>
  <si>
    <t>Females no own children under 18 years not in labor force</t>
  </si>
  <si>
    <t>PCT_F_NO_CHILD_NLF</t>
  </si>
  <si>
    <t>% Females no own children under 18 years not in labor force</t>
  </si>
  <si>
    <t>Pct. Females no own children under 18 years not in labor force</t>
  </si>
  <si>
    <t>EMP_STAT_UNIVERSE</t>
  </si>
  <si>
    <t>Population 16 years and over</t>
  </si>
  <si>
    <t>EMP_STAT_IN_LF</t>
  </si>
  <si>
    <t>In labor force</t>
  </si>
  <si>
    <t>PCT_EMP_STAT_IN_LF</t>
  </si>
  <si>
    <t>% In labor force</t>
  </si>
  <si>
    <t>Pct. In labor force</t>
  </si>
  <si>
    <t>EMP_STAT_IN_CIV_LF</t>
  </si>
  <si>
    <t>Civilian labor force</t>
  </si>
  <si>
    <t>PCT_EMP_STAT_IN_CIV_LF</t>
  </si>
  <si>
    <t>% Civilian labor force</t>
  </si>
  <si>
    <t>Pct. Civilian labor force</t>
  </si>
  <si>
    <t>EMP_STAT_EMPLOYED</t>
  </si>
  <si>
    <t>Employed in Civilian labor force</t>
  </si>
  <si>
    <t>PCT_EMP_STAT_EMPLOYED</t>
  </si>
  <si>
    <t>Percent Employed in Civilian labor force</t>
  </si>
  <si>
    <t>EMP_STAT_UNEMPLOYED</t>
  </si>
  <si>
    <t>Unemployed in Civilian labor force</t>
  </si>
  <si>
    <t>PCT_EMP_STAT_UNEMPLOYED</t>
  </si>
  <si>
    <t>Percent Unemployed in Civilian labor force</t>
  </si>
  <si>
    <t>EMP_STAT_IN_AF</t>
  </si>
  <si>
    <t>In Armed Forces</t>
  </si>
  <si>
    <t>PCT_EMP_STAT_IN_AF</t>
  </si>
  <si>
    <t>Percent in Armed Forces</t>
  </si>
  <si>
    <t>EMP_STAT_NOT_IN_LF</t>
  </si>
  <si>
    <t>Not in labor force</t>
  </si>
  <si>
    <t>PCT_EMP_STAT_NOT_IN_LF</t>
  </si>
  <si>
    <t>Percent Not in labor force</t>
  </si>
  <si>
    <t>INTSUB_HOUSEHOLDS</t>
  </si>
  <si>
    <t>Total Households for Internet Subscriptions</t>
  </si>
  <si>
    <t>Technology</t>
  </si>
  <si>
    <t>LIMITEDBB</t>
  </si>
  <si>
    <t>Limited Broadband</t>
  </si>
  <si>
    <t>PCT_LIMITEDBB</t>
  </si>
  <si>
    <t>% Limited Broadband</t>
  </si>
  <si>
    <t>Pct. Limited Broadband</t>
  </si>
  <si>
    <t>INTERNET</t>
  </si>
  <si>
    <t>Internet subscription</t>
  </si>
  <si>
    <t>PCT_INTERNET</t>
  </si>
  <si>
    <t>% Internet subscription</t>
  </si>
  <si>
    <t>Pct. Internet subscription</t>
  </si>
  <si>
    <t>DIALUP</t>
  </si>
  <si>
    <t>Dial-up with no other type of Internet subscription</t>
  </si>
  <si>
    <t>PCT_DIALUP</t>
  </si>
  <si>
    <t>% Dial-up with no other type of Internet subscription</t>
  </si>
  <si>
    <t>Pct. Dial-up with no other type of Internet subscription</t>
  </si>
  <si>
    <t>BROADBAND</t>
  </si>
  <si>
    <t>Broadband of any type</t>
  </si>
  <si>
    <t>PCT_BROADBAND</t>
  </si>
  <si>
    <t>% Broadband of any type</t>
  </si>
  <si>
    <t>Pct. Broadband of any type</t>
  </si>
  <si>
    <t>CELLULAR</t>
  </si>
  <si>
    <t>Cellular data plan</t>
  </si>
  <si>
    <t>PCT_CELLULAR</t>
  </si>
  <si>
    <t>% Cellular data plan</t>
  </si>
  <si>
    <t>Pct. Cellular data plan</t>
  </si>
  <si>
    <t>CELLNOOTHER</t>
  </si>
  <si>
    <t>Cellular data plan with no other type of Internet subscription</t>
  </si>
  <si>
    <t>PCT_CELLNOOTHER</t>
  </si>
  <si>
    <t>% Cellular data plan with no other type of Internet subscription</t>
  </si>
  <si>
    <t>Pct. Cellular data plan with no other type of Internet subscription</t>
  </si>
  <si>
    <t>BBCABLE</t>
  </si>
  <si>
    <t>Broadband such as cable, fiber optic or DSL</t>
  </si>
  <si>
    <t>PCT_BBCABLE</t>
  </si>
  <si>
    <t>% Broadband such as cable, fiber optic or DSL</t>
  </si>
  <si>
    <t>Pct. Broadband such as cable, fiber optic or DSL</t>
  </si>
  <si>
    <t>BBNOOTHER</t>
  </si>
  <si>
    <t>Broadband such as cable, fiber optic or DSL with no other type of Internet subscription</t>
  </si>
  <si>
    <t>PCT_BBNOOTHER</t>
  </si>
  <si>
    <t>% Broadband such as cable, fiber optic or DSL with no other type of Internet subscription</t>
  </si>
  <si>
    <t>Pct. Broadband such as cable, fiber optic or DSL with no other type of Internet subscription</t>
  </si>
  <si>
    <t>SATELLITE</t>
  </si>
  <si>
    <t>Satellite Internet service</t>
  </si>
  <si>
    <t>PCT_SATELLITE</t>
  </si>
  <si>
    <t>% Satellite Internet service</t>
  </si>
  <si>
    <t>Pct. Satellite Internet service</t>
  </si>
  <si>
    <t>CMPTYPE_HOUSEHOLDS</t>
  </si>
  <si>
    <t>Total Households for Types of computers</t>
  </si>
  <si>
    <t>HASCOMP</t>
  </si>
  <si>
    <t>Has one or more types of computing devices</t>
  </si>
  <si>
    <t>PCT_HASCOMP</t>
  </si>
  <si>
    <t>% Has one or more type of computing devices</t>
  </si>
  <si>
    <t>Pct. Has one or more type of computing devices</t>
  </si>
  <si>
    <t>DESKTOPLAPTOP</t>
  </si>
  <si>
    <t xml:space="preserve">Desktop or laptop </t>
  </si>
  <si>
    <t>PCT_DESKTOPLAPTOP</t>
  </si>
  <si>
    <t>Pct Desktop or laptop</t>
  </si>
  <si>
    <t>DLNOOTHER</t>
  </si>
  <si>
    <t>Desktop or laptop with no other type of computing device</t>
  </si>
  <si>
    <t>PCT_DLNOOTHER</t>
  </si>
  <si>
    <t>% Desktop or laptop with no other type of computing device</t>
  </si>
  <si>
    <t>Pct. Desktop or laptop with no other type of computing device</t>
  </si>
  <si>
    <t>SMARTPHONE</t>
  </si>
  <si>
    <t xml:space="preserve">Smartphone </t>
  </si>
  <si>
    <t>Smartphone</t>
  </si>
  <si>
    <t>PCT_SMARTPHONE</t>
  </si>
  <si>
    <t>% Smartphone</t>
  </si>
  <si>
    <t>Pct. Smartphone</t>
  </si>
  <si>
    <t>NOSMARTPHONE</t>
  </si>
  <si>
    <t>No Smartphone</t>
  </si>
  <si>
    <t>PCT_NOSMARTPHONE</t>
  </si>
  <si>
    <t>% No Smartphone</t>
  </si>
  <si>
    <t>Pct. No Smartphone</t>
  </si>
  <si>
    <t>SPNOOTHER</t>
  </si>
  <si>
    <t>Smartphone with no other type of computing device</t>
  </si>
  <si>
    <t>PCT_SPNOOTHER</t>
  </si>
  <si>
    <t>% Smartphone with no other type of computing device</t>
  </si>
  <si>
    <t>Pct. Smartphone with no other type of computing device</t>
  </si>
  <si>
    <t>TABLET</t>
  </si>
  <si>
    <t>Tablet or other portable wireless computer</t>
  </si>
  <si>
    <t>PCT_TABLET</t>
  </si>
  <si>
    <t>% Tablet or other portable wireless computer</t>
  </si>
  <si>
    <t>Pct. Tablet or other portable wireless computer</t>
  </si>
  <si>
    <t>TABLETNOOTHER</t>
  </si>
  <si>
    <t>Tablet or other portable wireless computer with no other type of computing device</t>
  </si>
  <si>
    <t>PCT_TABLETNOOTHER</t>
  </si>
  <si>
    <t>% Tablet or other portable wireless computer with no other type of computing device</t>
  </si>
  <si>
    <t>Pct. Tablet or other portable wireless computer with no other type of computing device</t>
  </si>
  <si>
    <t>OTHERCOMP</t>
  </si>
  <si>
    <t>Other computer</t>
  </si>
  <si>
    <t>PCT_OTHERCOMP</t>
  </si>
  <si>
    <t>% Other computer</t>
  </si>
  <si>
    <t>Pct. Other computer</t>
  </si>
  <si>
    <t>OCNOOTHER</t>
  </si>
  <si>
    <t>Other computer with no other type of computing device</t>
  </si>
  <si>
    <t>PCT_OCNOOTHER</t>
  </si>
  <si>
    <t>% Other computer with no other type of computing device</t>
  </si>
  <si>
    <t>Pct. Other computer with no other type of computing device</t>
  </si>
  <si>
    <t>NOCOMPUTER</t>
  </si>
  <si>
    <t>No Computer</t>
  </si>
  <si>
    <t>PCT_NOCOMPUTER</t>
  </si>
  <si>
    <t>% No Computer</t>
  </si>
  <si>
    <t>Pct. No Computer</t>
  </si>
  <si>
    <t>SELFEMP_HOUSEHOLDS</t>
  </si>
  <si>
    <t>Total Households for self-employment income</t>
  </si>
  <si>
    <t>SELFEMPWITH</t>
  </si>
  <si>
    <t>With self-employment income</t>
  </si>
  <si>
    <t>PCT_SELFEMPWITH</t>
  </si>
  <si>
    <t>% With self-employment income</t>
  </si>
  <si>
    <t>Pct. With self-employment income</t>
  </si>
  <si>
    <t>SELFEMPNO</t>
  </si>
  <si>
    <t>No self-employment income</t>
  </si>
  <si>
    <t>PCT_SELFEMPNO</t>
  </si>
  <si>
    <t>% No self-employment income</t>
  </si>
  <si>
    <t>Pct. No self-employment income</t>
  </si>
  <si>
    <t>LIFEEXPCT</t>
  </si>
  <si>
    <t>% Life Expectancy</t>
  </si>
  <si>
    <t>Pct. Life Expectancy</t>
  </si>
  <si>
    <t>Health</t>
  </si>
  <si>
    <t>Life Expectancy in years</t>
  </si>
  <si>
    <t>DISAB_UNIVERSE</t>
  </si>
  <si>
    <t>Civilian noninstitutionalized population</t>
  </si>
  <si>
    <t>DISABILITY</t>
  </si>
  <si>
    <t>Persons with Disability</t>
  </si>
  <si>
    <t>PCT_DISABILITY</t>
  </si>
  <si>
    <t>% Persons with Disability</t>
  </si>
  <si>
    <t>Pct. Persons with Disability</t>
  </si>
  <si>
    <t>HIC_UNIVERSE</t>
  </si>
  <si>
    <t>Civilian noninstitutionalized population for health insurance coverage</t>
  </si>
  <si>
    <t>HIC_WITH</t>
  </si>
  <si>
    <t>Total With health insurance coverage</t>
  </si>
  <si>
    <t>PCT_HIC_WITH</t>
  </si>
  <si>
    <t>% With health insurance coverage</t>
  </si>
  <si>
    <t>Pct. With health insurance coverage</t>
  </si>
  <si>
    <t>HIC_NO</t>
  </si>
  <si>
    <t>Total No health insurance coverage</t>
  </si>
  <si>
    <t>PCT_HIC_NO</t>
  </si>
  <si>
    <t>% No health insurance coverage</t>
  </si>
  <si>
    <t>Pct. No health insurance coverage</t>
  </si>
  <si>
    <t>already in map_headernames oldnames</t>
  </si>
  <si>
    <t>in apiname</t>
  </si>
  <si>
    <t>in csvname</t>
  </si>
  <si>
    <t>same as this csvname</t>
  </si>
  <si>
    <t>this rname</t>
  </si>
  <si>
    <t>bgfips</t>
  </si>
  <si>
    <t>same as this apiname</t>
  </si>
  <si>
    <t>in_extrafiles_notcsv</t>
  </si>
  <si>
    <t>needfromhere</t>
  </si>
  <si>
    <t>nhpctwa</t>
  </si>
  <si>
    <t>nhpctba</t>
  </si>
  <si>
    <t>nhhisp</t>
  </si>
  <si>
    <t>nhpcthisp</t>
  </si>
  <si>
    <t>nhpctaa</t>
  </si>
  <si>
    <t>nhpctaiana</t>
  </si>
  <si>
    <t>nhpctnhpia</t>
  </si>
  <si>
    <t>nhpctotheralone</t>
  </si>
  <si>
    <t>pctover17</t>
  </si>
  <si>
    <t>new to list</t>
  </si>
  <si>
    <t>note</t>
  </si>
  <si>
    <t>poor</t>
  </si>
  <si>
    <t>pctpoor</t>
  </si>
  <si>
    <t>acsbgname</t>
  </si>
  <si>
    <t>??</t>
  </si>
  <si>
    <t>pctunder18</t>
  </si>
  <si>
    <t>pctmale</t>
  </si>
  <si>
    <t>pctfemale</t>
  </si>
  <si>
    <t>percapincome</t>
  </si>
  <si>
    <t>cancer.rate.adults</t>
  </si>
  <si>
    <t>US avg Toxic Releases to Air</t>
  </si>
  <si>
    <t>Map popup text for Air toxics cancer risk EJ Index</t>
  </si>
  <si>
    <t>State avg Toxic Releases to Air</t>
  </si>
  <si>
    <t>State Map color bin for Air toxics cancer risk</t>
  </si>
  <si>
    <t>State Map color bin for Air toxics cancer risk EJ Index</t>
  </si>
  <si>
    <t>State Map popup text for Air toxics cancer risk</t>
  </si>
  <si>
    <t>State Map popup text for Air toxics cancer risk EJ Index</t>
  </si>
  <si>
    <t>State%ile Toxic Releases to Air</t>
  </si>
  <si>
    <t>US%ile Toxic Releases to Air</t>
  </si>
  <si>
    <t>EJ Supp: Toxic Releases to Air (raw)</t>
  </si>
  <si>
    <t>Speak Spanish (in limited English household)</t>
  </si>
  <si>
    <t>Speak Other Indo-European (in limited English household)</t>
  </si>
  <si>
    <t>Speak Asian-Pacific Island (in limited English household)</t>
  </si>
  <si>
    <t>Speak Other (in limited English household)</t>
  </si>
  <si>
    <t>Percent Speaking Spanish (as % of limited English households)</t>
  </si>
  <si>
    <t>Percent Speaking Other Indo-European languages (as % of limited English households)</t>
  </si>
  <si>
    <t>Percent Speaking Asian-Pacific Island languages (as % of limited English households)</t>
  </si>
  <si>
    <t>Percent Speaking Other languages (as % of limited English households)</t>
  </si>
  <si>
    <t>P_NHWHITE</t>
  </si>
  <si>
    <t>P_NHASIAN</t>
  </si>
  <si>
    <t>P_NHBLACK</t>
  </si>
  <si>
    <t>P_NHAMERIND</t>
  </si>
  <si>
    <t>P_NHHAWPAC</t>
  </si>
  <si>
    <t>P_NHOTHER_RACE</t>
  </si>
  <si>
    <t>P_NHTWOMORE</t>
  </si>
  <si>
    <t>pctdisability</t>
  </si>
  <si>
    <t>disability</t>
  </si>
  <si>
    <t>p_english</t>
  </si>
  <si>
    <t>p_spanish</t>
  </si>
  <si>
    <t>p_french</t>
  </si>
  <si>
    <t>p_rus_pol_slav</t>
  </si>
  <si>
    <t>p_other_ie</t>
  </si>
  <si>
    <t>p_vietnamese</t>
  </si>
  <si>
    <t>p_other_asian</t>
  </si>
  <si>
    <t>p_arabic</t>
  </si>
  <si>
    <t>p_other</t>
  </si>
  <si>
    <t>p_non_english</t>
  </si>
  <si>
    <t>num_waterdis</t>
  </si>
  <si>
    <t>num_airpoll</t>
  </si>
  <si>
    <t>num_brownfield</t>
  </si>
  <si>
    <t>num_tri</t>
  </si>
  <si>
    <t>num_school</t>
  </si>
  <si>
    <t>num_hospital</t>
  </si>
  <si>
    <t>num_church</t>
  </si>
  <si>
    <t>s_hi_heartdisease_avg</t>
  </si>
  <si>
    <t>s_hi_asthma_avg</t>
  </si>
  <si>
    <t>s_hi_cancer_avg</t>
  </si>
  <si>
    <t>s_hi_disabilitypct_avg</t>
  </si>
  <si>
    <t>raw_hi_heartdisease</t>
  </si>
  <si>
    <t>raw_hi_asthma</t>
  </si>
  <si>
    <t>raw_hi_disabilitypct</t>
  </si>
  <si>
    <t>s_hi_heartdisease_pctile</t>
  </si>
  <si>
    <t>s_hi_asthma_pctile</t>
  </si>
  <si>
    <t>s_hi_cancer_pctile</t>
  </si>
  <si>
    <t>s_hi_disabilitypct_pctile</t>
  </si>
  <si>
    <t>n_hi_heartdisease_avg</t>
  </si>
  <si>
    <t>n_hi_asthma_avg</t>
  </si>
  <si>
    <t>n_hi_cancer_avg</t>
  </si>
  <si>
    <t>n_hi_disabilitypct_avg</t>
  </si>
  <si>
    <t>n_hi_heartdisease_pctile</t>
  </si>
  <si>
    <t>n_hi_asthma_pctile</t>
  </si>
  <si>
    <t>n_hi_cancer_pctile</t>
  </si>
  <si>
    <t>n_hi_disabilitypct_pctile</t>
  </si>
  <si>
    <t>raw_ci_flood</t>
  </si>
  <si>
    <t>raw_ci_fire</t>
  </si>
  <si>
    <t>s_ci_flood_avg</t>
  </si>
  <si>
    <t>s_ci_fire_avg</t>
  </si>
  <si>
    <t>s_ci_flood_pctile</t>
  </si>
  <si>
    <t>s_ci_fire_pctile</t>
  </si>
  <si>
    <t>n_ci_flood_avg</t>
  </si>
  <si>
    <t>n_ci_fire_avg</t>
  </si>
  <si>
    <t>n_ci_flood_pctile</t>
  </si>
  <si>
    <t>n_ci_fire_pctile</t>
  </si>
  <si>
    <t>raw_cg_limitedbbpct</t>
  </si>
  <si>
    <t>raw_cg_nohincpct</t>
  </si>
  <si>
    <t>s_cg_limitedbbpct_avg</t>
  </si>
  <si>
    <t>s_cg_nohincpct_avg</t>
  </si>
  <si>
    <t>s_cg_limitedbbpct_pctile</t>
  </si>
  <si>
    <t>s_cg_nohincpct_pctile</t>
  </si>
  <si>
    <t>n_cg_limitedbbpct_avg</t>
  </si>
  <si>
    <t>n_cg_nohincpct_avg</t>
  </si>
  <si>
    <t>n_cg_limitedbbpct_pctile</t>
  </si>
  <si>
    <t>n_cg_nohincpct_pctile</t>
  </si>
  <si>
    <t>n_ci_fire30_avg</t>
  </si>
  <si>
    <t>n_ci_fire30_pctile</t>
  </si>
  <si>
    <t>n_ci_flood30_avg</t>
  </si>
  <si>
    <t>n_ci_flood30_pctile</t>
  </si>
  <si>
    <t>raw_ci_fire30</t>
  </si>
  <si>
    <t>raw_ci_flood30</t>
  </si>
  <si>
    <t>s_ci_fire30_avg</t>
  </si>
  <si>
    <t>s_ci_fire30_pctile</t>
  </si>
  <si>
    <t>s_ci_flood30_avg</t>
  </si>
  <si>
    <t>s_ci_flood30_pctile</t>
  </si>
  <si>
    <t>n_hi_lifeexp_avg</t>
  </si>
  <si>
    <t>n_hi_lifeexp_pctile</t>
  </si>
  <si>
    <t>raw_hi_lifeexp</t>
  </si>
  <si>
    <t>s_hi_lifeexp_avg</t>
  </si>
  <si>
    <t>s_hi_lifeexp_pctile</t>
  </si>
  <si>
    <t>yesno_airnonatt</t>
  </si>
  <si>
    <t>yesno_impwaters</t>
  </si>
  <si>
    <t>yesno_tribal</t>
  </si>
  <si>
    <t>yesno_cejstdis</t>
  </si>
  <si>
    <t>yesno_iradis</t>
  </si>
  <si>
    <t>yesno_houseburden</t>
  </si>
  <si>
    <t>yesno_transdis</t>
  </si>
  <si>
    <t>yesno_fooddesert</t>
  </si>
  <si>
    <t>report label</t>
  </si>
  <si>
    <t>SORT ORDER IN EJSCREEN REPORT</t>
  </si>
  <si>
    <t>Note: ejscreen report might not adhere to sort order of group by varlist /type and then sort by varname within each.</t>
  </si>
  <si>
    <t xml:space="preserve">NOTE: some indicators like % low income appear 2-3 times on ejscreen report- at top in short summary, in barplots, and in full tabular view. </t>
  </si>
  <si>
    <t>ejscreensort</t>
  </si>
  <si>
    <t>sortvarlistEJSCREENREPORT</t>
  </si>
  <si>
    <t>sort_within_varlistEJSCREENREPORT</t>
  </si>
  <si>
    <t>US percentile for EJ Supplemental Index for Air Toxics Cancer Risk</t>
  </si>
  <si>
    <t>US percentile for EJ Supplemental Index for Air Toxics Respiratory Hazard Index</t>
  </si>
  <si>
    <t>US percentile for EJ Supplemental Index for Air Toxics Diesel Particulate Matter</t>
  </si>
  <si>
    <t>Air Toxics Cancer Risk (risk per million)</t>
  </si>
  <si>
    <t>State percentile for EJ Supplemental Index for Air Toxics Cancer Risk</t>
  </si>
  <si>
    <t>US percentile for EJ Index for Air Toxics Cancer Risk</t>
  </si>
  <si>
    <t>US percentile for Air Toxics Cancer Risk (risk per million)</t>
  </si>
  <si>
    <t>State percentile for Air Toxics Cancer Risk (risk per million)</t>
  </si>
  <si>
    <t>US average for Air Toxics Cancer Risk (risk per million)</t>
  </si>
  <si>
    <t>State average for Air Toxics Cancer Risk (risk per million)</t>
  </si>
  <si>
    <t>State percentile for EJ Index for Air Toxics Cancer Risk</t>
  </si>
  <si>
    <t>Air Toxics Respiratory Hazard Index</t>
  </si>
  <si>
    <t>Air Toxics Diesel Particulate Matter (ug/m3)</t>
  </si>
  <si>
    <t>US percentile for Air Toxics Respiratory Hazard Index</t>
  </si>
  <si>
    <t>State percentile for Air Toxics Respiratory Hazard Index</t>
  </si>
  <si>
    <t>US average for Air Toxics Respiratory Hazard Index</t>
  </si>
  <si>
    <t>State average for Air Toxics Respiratory Hazard Index</t>
  </si>
  <si>
    <t>US percentile for EJ Index for Air Toxics Respiratory Hazard Index</t>
  </si>
  <si>
    <t>US percentile for EJ Index for Air Toxics Diesel Particulate Matter</t>
  </si>
  <si>
    <t>State percentile for EJ Index for Air Toxics Respiratory Hazard Index</t>
  </si>
  <si>
    <t>State percentile for EJ Index for Air Toxics Diesel Particulate Matter</t>
  </si>
  <si>
    <t>State percentile for EJ Supplemental Index for Air Toxics Respiratory Hazard Index</t>
  </si>
  <si>
    <t>State percentile for EJ Supplemental Index for Air Toxics Diesel Particulate Matter</t>
  </si>
  <si>
    <t>shortlabel</t>
  </si>
  <si>
    <t>US percentile for EJ Index for Toxic Releases to Air</t>
  </si>
  <si>
    <t>State percentile for EJ Index for Toxic Releases to Air</t>
  </si>
  <si>
    <t>Percentile for EJ Index for Toxic Releases to Air</t>
  </si>
  <si>
    <t>Count of Hispanic</t>
  </si>
  <si>
    <t>Suppl Demog.Ind.</t>
  </si>
  <si>
    <t>Ratio to US avg Demog.Ind.</t>
  </si>
  <si>
    <t>Ratio to US avg Suppl Demog.Ind.</t>
  </si>
  <si>
    <t>Ratio to State avg Suppl Demog.Ind.</t>
  </si>
  <si>
    <t>US%ile Suppl Demog.Ind.</t>
  </si>
  <si>
    <t>State%ile Suppl Demog.Ind.</t>
  </si>
  <si>
    <t>US avg Demog.Ind.</t>
  </si>
  <si>
    <t>US avg Suppl Demog.Ind.</t>
  </si>
  <si>
    <t>Map popup text for Demog.Ind.</t>
  </si>
  <si>
    <t>State Map color bin for Demog.Ind.</t>
  </si>
  <si>
    <t>State Map popup text for Demog.Ind.</t>
  </si>
  <si>
    <t>Map color bin for Suppl Demog.Ind.</t>
  </si>
  <si>
    <t>Map popup text for Suppl Demog.Ind.</t>
  </si>
  <si>
    <t>State Map color bin for Suppl Demog.Ind.</t>
  </si>
  <si>
    <t>State Map popup text for Suppl Demog.Ind.</t>
  </si>
  <si>
    <t>Map color bin for Suppl EJ Index for Ozone</t>
  </si>
  <si>
    <t>Map popup text for Ozone Suppl Index</t>
  </si>
  <si>
    <t>State Map color bin for Ozone Suppl Index</t>
  </si>
  <si>
    <t>State Map popup text for Ozone Suppl Index</t>
  </si>
  <si>
    <t>Map color bin for Suppl EJ Index for Air toxics cancer risk</t>
  </si>
  <si>
    <t>Map popup text for Air toxics cancer risk Suppl Index</t>
  </si>
  <si>
    <t>State Map color bin for Air toxics cancer risk Suppl Index</t>
  </si>
  <si>
    <t>State Map popup text for Air toxics cancer risk Suppl Index</t>
  </si>
  <si>
    <t>Map popup text for Air toxics respiratory HI Suppl Index</t>
  </si>
  <si>
    <t>State Map color bin for Air toxics respiratory HI Suppl Index</t>
  </si>
  <si>
    <t>State Map popup text for Air toxics respiratory HI Suppl Index</t>
  </si>
  <si>
    <t>Map color bin for Suppl EJ Index for Lead paint</t>
  </si>
  <si>
    <t>Map popup text for Lead paint Suppl Index</t>
  </si>
  <si>
    <t>State Map color bin for Lead paint Suppl Index</t>
  </si>
  <si>
    <t>State Map popup text for Lead paint Suppl Index</t>
  </si>
  <si>
    <t>Map color bin for Suppl EJ Index for Traffic proximity</t>
  </si>
  <si>
    <t>Map popup text for Traffic proximity Suppl Index</t>
  </si>
  <si>
    <t>State Map color bin for Traffic proximity Suppl Index</t>
  </si>
  <si>
    <t>State Map popup text for Traffic proximity Suppl Index</t>
  </si>
  <si>
    <t>Map color bin for Suppl EJ Index for Superfund proximity</t>
  </si>
  <si>
    <t>Map popup text for Superfund proximity Suppl Index</t>
  </si>
  <si>
    <t>State Map color bin for Superfund proximity Suppl Index</t>
  </si>
  <si>
    <t>State Map popup text for Superfund proximity Suppl Index</t>
  </si>
  <si>
    <t>Map color bin for Suppl EJ Index for RMP Facility Proximity</t>
  </si>
  <si>
    <t>Map popup text for RMP Facility Proximity Suppl Index</t>
  </si>
  <si>
    <t>State Map color bin for RMP Facility Proximity Suppl Index</t>
  </si>
  <si>
    <t>State Map popup text for RMP Facility Proximity Suppl Index</t>
  </si>
  <si>
    <t>Map color bin for Suppl EJ Index for Wastewater discharge</t>
  </si>
  <si>
    <t>Map popup text for Wastewater discharge Suppl Index</t>
  </si>
  <si>
    <t>State Map color bin for Wastewater discharge Suppl Index</t>
  </si>
  <si>
    <t>State Map popup text for Wastewater discharge Suppl Index</t>
  </si>
  <si>
    <t>Map color bin for Suppl EJ Index for Underground storage tanks</t>
  </si>
  <si>
    <t>Map popup text for Underground storage tanks Suppl Index</t>
  </si>
  <si>
    <t>State Map color bin for Underground storage tanks Suppl Index</t>
  </si>
  <si>
    <t>State Map popup text for Underground storage tanks Suppl Index</t>
  </si>
  <si>
    <t>Map color bin for Toxic Releases to Air Suppl Index</t>
  </si>
  <si>
    <t>Map popup text for Toxic Releases to Air Suppl Index</t>
  </si>
  <si>
    <t>State Map color bin for Toxic Releases to Air Suppl Index</t>
  </si>
  <si>
    <t>State Map popup text for Toxic Releases to Air Suppl Index</t>
  </si>
  <si>
    <t>Count of Black NHA</t>
  </si>
  <si>
    <t>Count of Asian NHA</t>
  </si>
  <si>
    <t>Count of Other race NHA</t>
  </si>
  <si>
    <t>Count of White NHA</t>
  </si>
  <si>
    <t>Number of Suppl Indexes exceeding 80 %ile</t>
  </si>
  <si>
    <t>State %ile asthma rate in adults</t>
  </si>
  <si>
    <t>US %ile asthma rate in adults</t>
  </si>
  <si>
    <t xml:space="preserve">% </t>
  </si>
  <si>
    <t>%</t>
  </si>
  <si>
    <t>%Low-inc.</t>
  </si>
  <si>
    <t>%Limited English</t>
  </si>
  <si>
    <t>%Unemployed</t>
  </si>
  <si>
    <t>%&lt; High School</t>
  </si>
  <si>
    <t>%Low life expectancy</t>
  </si>
  <si>
    <t>%&lt; age 5</t>
  </si>
  <si>
    <t>%&gt; age 64</t>
  </si>
  <si>
    <t>Ratio to US avg %Low-inc.</t>
  </si>
  <si>
    <t>Ratio to US avg %Limited English</t>
  </si>
  <si>
    <t>Ratio to US avg %Unemployed</t>
  </si>
  <si>
    <t>Ratio to US avg %&lt; High School</t>
  </si>
  <si>
    <t>Ratio to US avg %&lt; age 5</t>
  </si>
  <si>
    <t>Ratio to US avg %&gt; age 64</t>
  </si>
  <si>
    <t>Ratio to State avg %Low-inc.</t>
  </si>
  <si>
    <t>Ratio to State avg %Limited English</t>
  </si>
  <si>
    <t>Ratio to State avg %Unemployed</t>
  </si>
  <si>
    <t>Ratio to State avg %&lt; High School</t>
  </si>
  <si>
    <t>Ratio to State avg %&lt; age 5</t>
  </si>
  <si>
    <t>Ratio to State avg %&gt; age 64</t>
  </si>
  <si>
    <t>US%ile %Low-inc.</t>
  </si>
  <si>
    <t>US%ile %Limited English</t>
  </si>
  <si>
    <t>US%ile %Unemployed</t>
  </si>
  <si>
    <t>US%ile %&lt; High School</t>
  </si>
  <si>
    <t>US%ile %&lt; age 5</t>
  </si>
  <si>
    <t>US%ile %&gt; age 64</t>
  </si>
  <si>
    <t>State%ile %Low-inc.</t>
  </si>
  <si>
    <t>State%ile %Limited English</t>
  </si>
  <si>
    <t>State%ile %Unemployed</t>
  </si>
  <si>
    <t>State%ile %&lt; High School</t>
  </si>
  <si>
    <t>State%ile %&lt; age 5</t>
  </si>
  <si>
    <t>State%ile %&gt; age 64</t>
  </si>
  <si>
    <t>US avg %Low-inc.</t>
  </si>
  <si>
    <t>US avg %Limited English</t>
  </si>
  <si>
    <t>US avg %Unemployed</t>
  </si>
  <si>
    <t>US avg %&lt; High School</t>
  </si>
  <si>
    <t>US avg %Low life expectancy</t>
  </si>
  <si>
    <t>US avg %&lt; age 5</t>
  </si>
  <si>
    <t>US avg %&gt; age 64</t>
  </si>
  <si>
    <t>State avg %Low-inc.</t>
  </si>
  <si>
    <t>State avg %Limited English</t>
  </si>
  <si>
    <t>State avg %Unemployed</t>
  </si>
  <si>
    <t>State avg %&lt; High School</t>
  </si>
  <si>
    <t>State avg %Low life expectancy</t>
  </si>
  <si>
    <t>State avg %&lt; age 5</t>
  </si>
  <si>
    <t>State avg %&gt; age 64</t>
  </si>
  <si>
    <t>%Hispanic</t>
  </si>
  <si>
    <t>%Black NHA</t>
  </si>
  <si>
    <t>%Asian NHA</t>
  </si>
  <si>
    <t>%Other race NHA</t>
  </si>
  <si>
    <t>%White NHA</t>
  </si>
  <si>
    <t>Ratio to US avg %Hispanic</t>
  </si>
  <si>
    <t>Ratio to US avg %Black NHA</t>
  </si>
  <si>
    <t>Ratio to US avg %Asian NHA</t>
  </si>
  <si>
    <t>Ratio to State avg %Hispanic</t>
  </si>
  <si>
    <t>Ratio to State avg %Black NHA</t>
  </si>
  <si>
    <t>Ratio to State avg %Asian NHA</t>
  </si>
  <si>
    <t>US %ile for %Hispanic</t>
  </si>
  <si>
    <t>US %ile for %Black NHA</t>
  </si>
  <si>
    <t>US %ile for %Asian NHA</t>
  </si>
  <si>
    <t>US %ile for %Other race NHA</t>
  </si>
  <si>
    <t>US %ile for %White NHA</t>
  </si>
  <si>
    <t>State %ile for %Hispanic</t>
  </si>
  <si>
    <t>State %ile for %Black NHA</t>
  </si>
  <si>
    <t>State %ile for %Asian NHA</t>
  </si>
  <si>
    <t>State %ile for %Other race NHA</t>
  </si>
  <si>
    <t>State %ile for %White NHA</t>
  </si>
  <si>
    <t>US avg %Hispanic</t>
  </si>
  <si>
    <t>US avg %Black NHA</t>
  </si>
  <si>
    <t>US avg %Asian NHA</t>
  </si>
  <si>
    <t>US avg %Other race NHA</t>
  </si>
  <si>
    <t>US avg %White NHA</t>
  </si>
  <si>
    <t>State avg %Hispanic</t>
  </si>
  <si>
    <t>State avg %Black NHA</t>
  </si>
  <si>
    <t>State avg %Asian NHA</t>
  </si>
  <si>
    <t>State avg %Other race NHA</t>
  </si>
  <si>
    <t>State avg %White NHA</t>
  </si>
  <si>
    <t>Map color bin for %low-income</t>
  </si>
  <si>
    <t>Map popup text for %low-income</t>
  </si>
  <si>
    <t>State Map color bin for %low income</t>
  </si>
  <si>
    <t>State Map popup text for %low income</t>
  </si>
  <si>
    <t>Map color bin for %unemployed</t>
  </si>
  <si>
    <t>Map popup text for %unemployed</t>
  </si>
  <si>
    <t>Map color bin for %less than high school</t>
  </si>
  <si>
    <t>Map popup text for %less than high school</t>
  </si>
  <si>
    <t>State Map color bin for %less than high school education</t>
  </si>
  <si>
    <t>State Map popup text for %less than high school education</t>
  </si>
  <si>
    <t>Map color bin for %under age 5</t>
  </si>
  <si>
    <t>Map popup text for %under age 5</t>
  </si>
  <si>
    <t>State Map color bin for %under age 5</t>
  </si>
  <si>
    <t>State Map popup text for %under age 5</t>
  </si>
  <si>
    <t>Map color bin for %over age 64</t>
  </si>
  <si>
    <t>Map popup text for %over age 64</t>
  </si>
  <si>
    <t>State Map color bin for %over age 64</t>
  </si>
  <si>
    <t>State Map popup text for %over age 64</t>
  </si>
  <si>
    <t>Map color bin for %people of color (aka minority)</t>
  </si>
  <si>
    <t>Map popup text for %people of color (aka minority)</t>
  </si>
  <si>
    <t>State Map color bin for %people of color</t>
  </si>
  <si>
    <t>State Map popup text for %people of color</t>
  </si>
  <si>
    <t>%pre-1960</t>
  </si>
  <si>
    <t>Ratio to US avg %pre-1960</t>
  </si>
  <si>
    <t>Ratio to State avg %pre-1960</t>
  </si>
  <si>
    <t>US%ile %pre-1960</t>
  </si>
  <si>
    <t>State%ile %pre-1960</t>
  </si>
  <si>
    <t>US avg %pre-1960</t>
  </si>
  <si>
    <t>State avg %pre-1960</t>
  </si>
  <si>
    <t>Map color bin for %pre-1960 housing (lead paint indicator)</t>
  </si>
  <si>
    <t>Map popup text for %pre-1960 housing (lead paint indicator)</t>
  </si>
  <si>
    <t>EJ: %pre-1960 (US%ile)</t>
  </si>
  <si>
    <t>EJ: %pre-1960 (State%ile)</t>
  </si>
  <si>
    <t>EJ Suppl: %pre-1960 (US%ile)</t>
  </si>
  <si>
    <t>EJ Suppl: %pre-1960 (State%ile)</t>
  </si>
  <si>
    <t>Native Hawaiian and Other Pacific Islander</t>
  </si>
  <si>
    <t>Nat.Hawaiian/PI</t>
  </si>
  <si>
    <t>American Indian and Alaska Native</t>
  </si>
  <si>
    <t>AmerIndian/AK</t>
  </si>
  <si>
    <t>American Indian Alaska Native</t>
  </si>
  <si>
    <t>Ratio to US avg %AmerIndian/AK NHA</t>
  </si>
  <si>
    <t>Ratio to State avg %AmerIndian/AK NHA</t>
  </si>
  <si>
    <t>%AmerIndian/AK NHA</t>
  </si>
  <si>
    <t>US %ile for %AmerIndian/AK NHA</t>
  </si>
  <si>
    <t>State %ile for %AmerIndian/AK NHA</t>
  </si>
  <si>
    <t>US avg %AmerIndian/AK NHA</t>
  </si>
  <si>
    <t>State avg %AmerIndian/AK NHA</t>
  </si>
  <si>
    <t>Count of AmerIndian/AK NHA</t>
  </si>
  <si>
    <t>(non-Hispanic, single race)</t>
  </si>
  <si>
    <t>NHA</t>
  </si>
  <si>
    <t>(NHA)</t>
  </si>
  <si>
    <t>(non-Hispanic)</t>
  </si>
  <si>
    <t>NH</t>
  </si>
  <si>
    <t>%ile</t>
  </si>
  <si>
    <t>Hawaiian/PI</t>
  </si>
  <si>
    <t xml:space="preserve">Percent of population </t>
  </si>
  <si>
    <t xml:space="preserve">Percent Speaking </t>
  </si>
  <si>
    <t>includes</t>
  </si>
  <si>
    <t>incl</t>
  </si>
  <si>
    <t>Native Hawaiian Pacific Islander</t>
  </si>
  <si>
    <t>(single race, incl Hispanic)</t>
  </si>
  <si>
    <t>alone</t>
  </si>
  <si>
    <t>%Black alone</t>
  </si>
  <si>
    <t>%Asian alone</t>
  </si>
  <si>
    <t>%AmerIndian/AK alone</t>
  </si>
  <si>
    <t>%Other race alone</t>
  </si>
  <si>
    <t>%White alone</t>
  </si>
  <si>
    <t>Ratio to US avg %Black alone</t>
  </si>
  <si>
    <t>Ratio to US avg %Asian alone</t>
  </si>
  <si>
    <t>Ratio to US avg %AmerIndian/AK alone</t>
  </si>
  <si>
    <t>Ratio to US avg %Other race alone</t>
  </si>
  <si>
    <t>Ratio to US avg %White alone</t>
  </si>
  <si>
    <t>Ratio to State avg %AmerIndian/AK alone</t>
  </si>
  <si>
    <t>Ratio to State avg %Black alone</t>
  </si>
  <si>
    <t>Ratio to State avg %Asian alone</t>
  </si>
  <si>
    <t>Ratio to State avg %Other race alone</t>
  </si>
  <si>
    <t>Ratio to State avg %White alone</t>
  </si>
  <si>
    <t>US %ile for %Black alone</t>
  </si>
  <si>
    <t>US %ile for %Asian alone</t>
  </si>
  <si>
    <t>US %ile for %AmerIndian/AK alone</t>
  </si>
  <si>
    <t>US %ile for %Other race alone</t>
  </si>
  <si>
    <t>US %ile for %White alone</t>
  </si>
  <si>
    <t>State %ile for %Black alone</t>
  </si>
  <si>
    <t>State %ile for %Asian alone</t>
  </si>
  <si>
    <t>State %ile for %AmerIndian/AK alone</t>
  </si>
  <si>
    <t>State %ile for %Other race alone</t>
  </si>
  <si>
    <t>State %ile for %White alone</t>
  </si>
  <si>
    <t>US avg %Black alone</t>
  </si>
  <si>
    <t>US avg %Asian alone</t>
  </si>
  <si>
    <t>US avg %AmerIndian/AK alone</t>
  </si>
  <si>
    <t>US avg %Other race alone</t>
  </si>
  <si>
    <t>US avg %White alone</t>
  </si>
  <si>
    <t>State avg %Black alone</t>
  </si>
  <si>
    <t>State avg %Asian alone</t>
  </si>
  <si>
    <t>State avg %AmerIndian/AK alone</t>
  </si>
  <si>
    <t>State avg %Other race alone</t>
  </si>
  <si>
    <t>State avg %White alone</t>
  </si>
  <si>
    <t>Count of Black alone</t>
  </si>
  <si>
    <t>Count of Asian alone</t>
  </si>
  <si>
    <t>Count of AmerIndian/AK alone</t>
  </si>
  <si>
    <t>Count of Other race alone</t>
  </si>
  <si>
    <t>Count of White alone</t>
  </si>
  <si>
    <t>%POC</t>
  </si>
  <si>
    <t>Ratio to US avg %POC</t>
  </si>
  <si>
    <t>Ratio to State avg %POC</t>
  </si>
  <si>
    <t>US%ile %POC</t>
  </si>
  <si>
    <t>State%ile %POC</t>
  </si>
  <si>
    <t>US avg %POC</t>
  </si>
  <si>
    <t>State avg %POC</t>
  </si>
  <si>
    <t>Ratio to US avg %WhiteNHA</t>
  </si>
  <si>
    <t>Two or more race</t>
  </si>
  <si>
    <t>multirace</t>
  </si>
  <si>
    <t>Ratio to US avg %multirace (NH)</t>
  </si>
  <si>
    <t>Ratio to State avg %multirace (NH)</t>
  </si>
  <si>
    <t>Ratio to State avg %White NHA</t>
  </si>
  <si>
    <t xml:space="preserve"> (based on 2 factors, %low-income and %people of color)</t>
  </si>
  <si>
    <t>Map color bin for Demog.Ind.</t>
  </si>
  <si>
    <t>limited English speaking</t>
  </si>
  <si>
    <t>limited English</t>
  </si>
  <si>
    <t>Map color bin for %of hhlds that are limited English</t>
  </si>
  <si>
    <t>Map popup text for %of hhlds that are limited English</t>
  </si>
  <si>
    <t>State Map color bin for %limited English</t>
  </si>
  <si>
    <t>State Map popup text for %limited English</t>
  </si>
  <si>
    <t>Treatment Storage and Disposal (TSDF)</t>
  </si>
  <si>
    <t>Map color bin for Proximity to TSDF facilities</t>
  </si>
  <si>
    <t>Map popup text for Proximity to TSDF facilities</t>
  </si>
  <si>
    <t>Count of Population</t>
  </si>
  <si>
    <t>Population for whom Poverty Status is Determined</t>
  </si>
  <si>
    <t>Population Age 25 up</t>
  </si>
  <si>
    <t>languages</t>
  </si>
  <si>
    <t>lang</t>
  </si>
  <si>
    <t>%Other Indo-European lang (as %of limited English hhlds)</t>
  </si>
  <si>
    <t>%Asian-Pacific Island lang (as %of limited English hhlds)</t>
  </si>
  <si>
    <t>%Other lang (as %of limited English hhlds)</t>
  </si>
  <si>
    <t xml:space="preserve">National Average of </t>
  </si>
  <si>
    <t xml:space="preserve">US avg </t>
  </si>
  <si>
    <t>US avg Heart Diseases</t>
  </si>
  <si>
    <t>US avg %Low Life Expectancy</t>
  </si>
  <si>
    <t xml:space="preserve">State Average of </t>
  </si>
  <si>
    <t xml:space="preserve">State avg </t>
  </si>
  <si>
    <t>State avg Demog.Ind.</t>
  </si>
  <si>
    <t>State avg Suppl Demog.Ind.</t>
  </si>
  <si>
    <t>State avg Heart Diseases</t>
  </si>
  <si>
    <t>State avg %Low Life Expectancy</t>
  </si>
  <si>
    <t>%Hawaiian/PI NHA</t>
  </si>
  <si>
    <t>Ratio to US avg %Hawaiian/PI NHA</t>
  </si>
  <si>
    <t>Ratio to State avg %Hawaiian/PI NHA</t>
  </si>
  <si>
    <t>US %ile for %Hawaiian/PI NHA</t>
  </si>
  <si>
    <t>State %ile for %Hawaiian/PI NHA</t>
  </si>
  <si>
    <t>US avg %Hawaiian/PI NHA</t>
  </si>
  <si>
    <t>State avg %Hawaiian/PI NHA</t>
  </si>
  <si>
    <t>Count of Hawaiian/PI NHA</t>
  </si>
  <si>
    <t>%Hawaiian/PI alone</t>
  </si>
  <si>
    <t>Ratio to US avg %Hawaiian/PI alone</t>
  </si>
  <si>
    <t>Ratio to State avg %Hawaiian/PI alone</t>
  </si>
  <si>
    <t>US %ile for %Hawaiian/PI alone</t>
  </si>
  <si>
    <t>State %ile for %Hawaiian/PI alone</t>
  </si>
  <si>
    <t>US avg %Hawaiian/PI alone</t>
  </si>
  <si>
    <t>State avg %Hawaiian/PI alone</t>
  </si>
  <si>
    <t>Count of Hawaiian/PI alone</t>
  </si>
  <si>
    <t>State Map color bin for PM2.5</t>
  </si>
  <si>
    <t>State Map popup text for PM2.5</t>
  </si>
  <si>
    <t>Map color bin for PM2.5 EJ Index</t>
  </si>
  <si>
    <t>Map color bin for Suppl EJ Index for PM2.5</t>
  </si>
  <si>
    <t>Map popup text for PM2.5 EJ Index</t>
  </si>
  <si>
    <t>Map popup text for PM2.5 Suppl Index</t>
  </si>
  <si>
    <t>State Map color bin for PM2.5 EJ Index</t>
  </si>
  <si>
    <t>State Map color bin for PM2.5 Suppl Index</t>
  </si>
  <si>
    <t>State Map popup text for PM2.5 EJ Index</t>
  </si>
  <si>
    <t>State Map popup text for PM2.5 Suppl Index</t>
  </si>
  <si>
    <t>National Percentile of</t>
  </si>
  <si>
    <t>US%ile</t>
  </si>
  <si>
    <t>US%ile Heart Diseases</t>
  </si>
  <si>
    <t>US%ile Persons with Disabilities</t>
  </si>
  <si>
    <t>US%ile %Low Life Expectancy</t>
  </si>
  <si>
    <t>State Percentile of</t>
  </si>
  <si>
    <t>State%ile</t>
  </si>
  <si>
    <t>State%ile %Low Life Expectancy</t>
  </si>
  <si>
    <t>State%ile Heart Diseases</t>
  </si>
  <si>
    <t>State%ile Cancer rate</t>
  </si>
  <si>
    <t>State%ile Persons with Disabilities</t>
  </si>
  <si>
    <t>Count of hhlds</t>
  </si>
  <si>
    <t>hhlds without Broadband Internet</t>
  </si>
  <si>
    <t>hhlds without Health Insurance</t>
  </si>
  <si>
    <t>State avg hhlds without Broadband Internet</t>
  </si>
  <si>
    <t>State avg hhlds without Health Insurance</t>
  </si>
  <si>
    <t>State%ile hhlds without Broadband Internet</t>
  </si>
  <si>
    <t>State%ile hhlds without Health Insurance</t>
  </si>
  <si>
    <t>US avg hhlds without Broadband Internet</t>
  </si>
  <si>
    <t>US avg hhlds without Health Insurance</t>
  </si>
  <si>
    <t>US%ile hhlds without Broadband Internet</t>
  </si>
  <si>
    <t>US%ile hhlds without Health Insurance</t>
  </si>
  <si>
    <t>Estimated</t>
  </si>
  <si>
    <t>Current Flood Risk</t>
  </si>
  <si>
    <t>Current Fire Risk</t>
  </si>
  <si>
    <t>State avg Current Flood Risk</t>
  </si>
  <si>
    <t>State avg Current Fire Risk</t>
  </si>
  <si>
    <t>State%ile Current Flood Risk</t>
  </si>
  <si>
    <t>State%ile Current Fire Risk</t>
  </si>
  <si>
    <t>US avg Current Flood Risk</t>
  </si>
  <si>
    <t>US avg Current Fire Risk</t>
  </si>
  <si>
    <t>US%ile Current Flood Risk</t>
  </si>
  <si>
    <t>US%ile Current Fire Risk</t>
  </si>
  <si>
    <t>US avg Fire Risk in 30 Years</t>
  </si>
  <si>
    <t>US%ile Fire Risk in 30 Years</t>
  </si>
  <si>
    <t>US avg Flood Risk in 30 Years</t>
  </si>
  <si>
    <t>US%ile Flood Risk in 30 Years</t>
  </si>
  <si>
    <t>Fire Risk in 30 Years</t>
  </si>
  <si>
    <t>Flood Risk in 30 Years</t>
  </si>
  <si>
    <t>State avg Fire Risk in 30 Years</t>
  </si>
  <si>
    <t>State%ile Fire Risk in 30 Years</t>
  </si>
  <si>
    <t>State avg Flood Risk in 30 Years</t>
  </si>
  <si>
    <t>State%ile Flood Risk in 30 Years</t>
  </si>
  <si>
    <t>Heart disease prevalence</t>
  </si>
  <si>
    <t>Cancer rate (excluding skin cancer)</t>
  </si>
  <si>
    <t>Map color bin for Diesel PM level in air</t>
  </si>
  <si>
    <t>Map popup text for Diesel PM level in air</t>
  </si>
  <si>
    <t>State Map color bin for TSDF</t>
  </si>
  <si>
    <t>State Map popup text for TSDF</t>
  </si>
  <si>
    <t>Map color bin for TSDF EJ Index</t>
  </si>
  <si>
    <t>Map color bin for Suppl EJ Index for TSDF</t>
  </si>
  <si>
    <t>Map popup text for TSDF EJ Index</t>
  </si>
  <si>
    <t>Map popup text for TSDF Suppl Index</t>
  </si>
  <si>
    <t>State Map color bin for TSDF EJ Index</t>
  </si>
  <si>
    <t>State Map color bin for TSDF Suppl Index</t>
  </si>
  <si>
    <t>State Map popup text for TSDF EJ Index</t>
  </si>
  <si>
    <t>State Map popup text for TSDF Suppl Index</t>
  </si>
  <si>
    <t>single race NHA</t>
  </si>
  <si>
    <t>Ratio to US avg %Other NHA</t>
  </si>
  <si>
    <t>Ratio to State avg %Other NHA</t>
  </si>
  <si>
    <t>multiraces</t>
  </si>
  <si>
    <t>%multirace NH</t>
  </si>
  <si>
    <t>US %ile for %multirace NH</t>
  </si>
  <si>
    <t>State %ile for %multirace NH</t>
  </si>
  <si>
    <t>US avg %multirace NH</t>
  </si>
  <si>
    <t>State avg %multirace NH</t>
  </si>
  <si>
    <t>Count of multirace NH</t>
  </si>
  <si>
    <t>multirace (incl Hispanic)</t>
  </si>
  <si>
    <t>%multirace</t>
  </si>
  <si>
    <t>Ratio to US avg %multirace</t>
  </si>
  <si>
    <t>Ratio to State avg %multirace</t>
  </si>
  <si>
    <t>US %ile for %multirace</t>
  </si>
  <si>
    <t>State %ile for %multirace</t>
  </si>
  <si>
    <t>US avg %multirace</t>
  </si>
  <si>
    <t>State avg %multirace</t>
  </si>
  <si>
    <t>Count of multirace</t>
  </si>
  <si>
    <t>household</t>
  </si>
  <si>
    <t>EJ Supp: PM2.5 (state raw)</t>
  </si>
  <si>
    <t>EJ Supp: Ozone (state raw)</t>
  </si>
  <si>
    <t>EJ Supp: Air toxics cancer risk (state raw)</t>
  </si>
  <si>
    <t>EJ Supp: Air toxics respiratory HI (state raw)</t>
  </si>
  <si>
    <t>EJ Supp: Diesel PM (state raw)</t>
  </si>
  <si>
    <t>EJ Supp: Lead paint (state raw)</t>
  </si>
  <si>
    <t>EJ Supp: Traffic proximity (state raw)</t>
  </si>
  <si>
    <t>EJ Supp: RMP Facility Proximity (state raw)</t>
  </si>
  <si>
    <t>EJ Supp: TSDF (state raw)</t>
  </si>
  <si>
    <t>EJ Supp: Wastewater discharge (state raw)</t>
  </si>
  <si>
    <t>EJ Supp: Underground storage tanks (state raw)</t>
  </si>
  <si>
    <t>EJ Supp: Toxic Releases to Air (state raw)</t>
  </si>
  <si>
    <t>EJ: PM2.5 (state raw)</t>
  </si>
  <si>
    <t>EJ: Ozone (state raw)</t>
  </si>
  <si>
    <t>EJ: Air toxics cancer risk (state raw)</t>
  </si>
  <si>
    <t>EJ: Air toxics respiratory HI (state raw)</t>
  </si>
  <si>
    <t>EJ: Diesel PM (state raw)</t>
  </si>
  <si>
    <t>EJ: Lead paint (state raw)</t>
  </si>
  <si>
    <t>EJ: TSDF (state raw)</t>
  </si>
  <si>
    <t>EJ: Wastewater discharge (state raw)</t>
  </si>
  <si>
    <t>EJ: Toxic Releases to Air (state raw)</t>
  </si>
  <si>
    <t>Number of Persons</t>
  </si>
  <si>
    <t>Persons</t>
  </si>
  <si>
    <t>among adults</t>
  </si>
  <si>
    <t>longer text</t>
  </si>
  <si>
    <t>substituted with</t>
  </si>
  <si>
    <t>US Percentile for Toxic Releases to Air Supplemental Index</t>
  </si>
  <si>
    <t>EJ Suppl: Toxic Air Release (US%ile)</t>
  </si>
  <si>
    <t>EJ Suppl: Toxic Air Release (State%ile)</t>
  </si>
  <si>
    <t>EJ: Toxic Air Release (State%ile)</t>
  </si>
  <si>
    <t>EJ: Toxic Air Release (US%ile)</t>
  </si>
  <si>
    <t>Toxic Releases To Air EJ Index (US%ile)</t>
  </si>
  <si>
    <t>Toxic Releases To Air EJ Index (State%ile)</t>
  </si>
  <si>
    <t>Toxic Releases To Air EJ Index Supplemental Index (US%ile)</t>
  </si>
  <si>
    <t>Toxic Releases To Air EJ Index Supplemental Index (State%ile)</t>
  </si>
  <si>
    <t>pct_as_fraction_ejscreenit</t>
  </si>
  <si>
    <t>pct_as_fraction_ejamit</t>
  </si>
  <si>
    <t>pct_as_fraction_blockgroupstats</t>
  </si>
  <si>
    <t>Under Age 5 resident count</t>
  </si>
  <si>
    <t>Over Age 64 resident count</t>
  </si>
  <si>
    <t>Households below Poverty Level</t>
  </si>
  <si>
    <t>Particulate Matter (μg/m3)</t>
  </si>
  <si>
    <t>Diesel Particulate Matter (μg/m3)</t>
  </si>
  <si>
    <t>Lead Paint (% Pre-1960 Housing)</t>
  </si>
  <si>
    <t>Traffic Proximity (daily traffic count/distance to road)</t>
  </si>
  <si>
    <t>RMP Facility Proximity (facility count/km distance)</t>
  </si>
  <si>
    <t>Hazardous Waste Proximity (facility count/km distance)</t>
  </si>
  <si>
    <t>Wastewater Discharge (toxicity-weighted concentration/m distance)</t>
  </si>
  <si>
    <t>Underground Storage Tanks (count/km2)</t>
  </si>
  <si>
    <t>Percentile for Air toxics cancer risk</t>
  </si>
  <si>
    <t>Percentile for Air toxics respiratory HI</t>
  </si>
  <si>
    <t>US percentile for Air Toxics Diesel Particulate Matter (ug/m3)</t>
  </si>
  <si>
    <t>Percentile for Diesel particulate matter</t>
  </si>
  <si>
    <t>State Percentile for Air toxics cancer risk</t>
  </si>
  <si>
    <t>State Percentile for Air toxics respiratory HI</t>
  </si>
  <si>
    <t>State percentile for Air Toxics Diesel Particulate Matter (ug/m3)</t>
  </si>
  <si>
    <t>State Percentile for Diesel particulate matter</t>
  </si>
  <si>
    <t>US average for Air Toxics Diesel Particulate Matter (ug/m3)</t>
  </si>
  <si>
    <t>State average for Air Toxics Diesel Particulate Matter (ug/m3)</t>
  </si>
  <si>
    <t>Map color bin for Air toxics respiratory HI</t>
  </si>
  <si>
    <t>Map popup text for Air toxics respiratory HI</t>
  </si>
  <si>
    <t>State Map color bin for Air toxics respiratory HI</t>
  </si>
  <si>
    <t>State Map popup text for Air toxics respiratory HI</t>
  </si>
  <si>
    <t>Map color bin for Diesel particulate matter</t>
  </si>
  <si>
    <t>Map popup text for Diesel particulate matter</t>
  </si>
  <si>
    <t>State Map color bin for Diesel PM</t>
  </si>
  <si>
    <t>State Map color bin for Diesel particulate matter</t>
  </si>
  <si>
    <t>State Map popup text for Diesel PM</t>
  </si>
  <si>
    <t>State Map popup text for Diesel particulate matter</t>
  </si>
  <si>
    <t>Percentile for Air toxics cancer risk EJ Index</t>
  </si>
  <si>
    <t>Percentile for EJ Index for Air toxics cancer risk</t>
  </si>
  <si>
    <t>Percentile for Diesel particulate matter EJ Index</t>
  </si>
  <si>
    <t>Percentile for EJ Index for Diesel particulate matter</t>
  </si>
  <si>
    <t>National Percentile of RMP Facility Proximity EJ Index</t>
  </si>
  <si>
    <t>State Percentile for Air toxics cancer risk EJ Index</t>
  </si>
  <si>
    <t>State Percentile for Diesel particulate matter EJ Index</t>
  </si>
  <si>
    <t>State Percentile of RMP Facility Proximity EJ Index</t>
  </si>
  <si>
    <t>Percentile for Air toxics cancer risk Supplemental Index</t>
  </si>
  <si>
    <t>Percentile for Diesel particulate matter Supplemental Index</t>
  </si>
  <si>
    <t>National Percentile of RMP Facility Proximity Supplemental Index</t>
  </si>
  <si>
    <t>State Percentile for Air toxics cancer risk Supplemental Index</t>
  </si>
  <si>
    <t>State Percentile for Diesel particulate matter Supplemental Index</t>
  </si>
  <si>
    <t>State Percentile of RMP Facility Proximity Supplemental Index</t>
  </si>
  <si>
    <t>Map color bin for Air toxics cancer risk EJ Index</t>
  </si>
  <si>
    <t>Map color bin for Supplemental EJ Index for Air toxics cancer risk</t>
  </si>
  <si>
    <t>Map color bin for Air toxics cancer risk Supplemental Index</t>
  </si>
  <si>
    <t>Map color bin for EJ Index for Air toxics cancer risk</t>
  </si>
  <si>
    <t>Map popup text for Air toxics cancer risk Supplemental Index</t>
  </si>
  <si>
    <t>State Map color bin for Air toxics cancer risk Supplemental Index</t>
  </si>
  <si>
    <t>State Map popup text for Air toxics cancer risk Supplemental Index</t>
  </si>
  <si>
    <t>Map color bin for Suppl EJ Index for Air toxics respiratory HI</t>
  </si>
  <si>
    <t>Map color bin for Supplemental EJ Index for Air toxics respiratory HI</t>
  </si>
  <si>
    <t>Map color bin for EJ Index for Air toxics respiratory HI</t>
  </si>
  <si>
    <t>Map color bin for Diesel PM EJ Index</t>
  </si>
  <si>
    <t>Map color bin for Diesel particulate matter EJ Index</t>
  </si>
  <si>
    <t>Map color bin for Suppl EJ Index for Diesel PM</t>
  </si>
  <si>
    <t>Map color bin for Supplemental EJ Index for Diesel particulate matter</t>
  </si>
  <si>
    <t>Map color bin for Diesel particulate matter Supplemental Index</t>
  </si>
  <si>
    <t>Map color bin for EJ Index for Diesel particulate matter</t>
  </si>
  <si>
    <t>Map popup text for Diesel PM EJ Index</t>
  </si>
  <si>
    <t>Map popup text for Diesel particulate matter EJ Index</t>
  </si>
  <si>
    <t>Map popup text for Diesel PM Suppl Index</t>
  </si>
  <si>
    <t>Map popup text for Diesel particulate matter Supplemental Index</t>
  </si>
  <si>
    <t>State Map color bin for Diesel PM EJ Index</t>
  </si>
  <si>
    <t>State Map color bin for Diesel particulate matter EJ Index</t>
  </si>
  <si>
    <t>State Map color bin for Diesel PM Suppl Index</t>
  </si>
  <si>
    <t>State Map color bin for Diesel particulate matter Supplemental Index</t>
  </si>
  <si>
    <t>State Map popup text for Diesel PM EJ Index</t>
  </si>
  <si>
    <t>State Map popup text for Diesel particulate matter EJ Index</t>
  </si>
  <si>
    <t>State Map popup text for Diesel PM Suppl Index</t>
  </si>
  <si>
    <t>State Map popup text for Diesel particulate matter Supplemental Index</t>
  </si>
  <si>
    <t>Percent of population speaking French at home</t>
  </si>
  <si>
    <t>households</t>
  </si>
  <si>
    <t>POC</t>
  </si>
  <si>
    <t>nonHispanic single race</t>
  </si>
  <si>
    <t xml:space="preserve"> nonHispanic single race</t>
  </si>
  <si>
    <t>US percentile for Toxic Releases to Air</t>
  </si>
  <si>
    <t>State percentile for Toxic Releases to Air</t>
  </si>
  <si>
    <t>%Spanish lang (as %of limited English hhlds)</t>
  </si>
  <si>
    <t>lan_universe</t>
  </si>
  <si>
    <t>lan_eng_na</t>
  </si>
  <si>
    <t>lan_spanish</t>
  </si>
  <si>
    <t>lan_ie</t>
  </si>
  <si>
    <t>lan_api</t>
  </si>
  <si>
    <t>https://ejscreen.epa.gov/mapper/ejsoefielddesc1.html</t>
  </si>
  <si>
    <t>https://ejscreen.epa.gov/mapper/EJAPIinstructions.pdf</t>
  </si>
  <si>
    <t>https://www.epa.gov/ejscreen/technical-information-about-ejscreen</t>
  </si>
  <si>
    <t>https://www.epa.gov/ejscreen/ejscreen-api</t>
  </si>
  <si>
    <t>https://www.epa.gov/ejscreen/download-ejscreen-data</t>
  </si>
  <si>
    <t>https://gaftp.epa.gov/EJScreen/2023/2.22_September_UseMe/EJSCREEN_2023_BG_Columns.xlsx</t>
  </si>
  <si>
    <t>https://gaftp.epa.gov/EJScreen/2023/2.22_September_UseMe/EJSCREEN_2023_BG_with_AS_CNMI_GU_VI.csv.zip</t>
  </si>
  <si>
    <t>https://gaftp.epa.gov/EJScreen/2023/2.22_September_UseMe/EJSCREEN_2023_BG_StatePct_with_AS_CNMI_GU_VI.csv.zip</t>
  </si>
  <si>
    <t>Data Dictionary Spreadsheet</t>
  </si>
  <si>
    <t>CSV file (National Level)</t>
  </si>
  <si>
    <t>CSV file (State Level)</t>
  </si>
  <si>
    <t>Geodatabase (National Level)</t>
  </si>
  <si>
    <t>Geodatabase (State Level)</t>
  </si>
  <si>
    <t>https://gaftp.epa.gov/EJScreen/2023/2.22_September_UseMe/EJSCREEN_2023_BG_StatePct_with_AS_CNMI_GU_VI.gdb.zip</t>
  </si>
  <si>
    <t>Feature Service (National Level)</t>
  </si>
  <si>
    <t>https://epa.maps.arcgis.com/home/item.html?id=f16ad59cc752499aa684dc46853d7930</t>
  </si>
  <si>
    <t>EJSCREEN API</t>
  </si>
  <si>
    <t>Documentation of API field names</t>
  </si>
  <si>
    <t>how to use API</t>
  </si>
  <si>
    <t>Technical documentation of EJScreen including tech doc with actual formulas for indicators</t>
  </si>
  <si>
    <t>EJSCREEN download data homepage</t>
  </si>
  <si>
    <t>ONLY THE MOST IMPORTANT (225) variables - those in the CSV file on FTP --  ARE HERE, NOT ALL OF THE ONES SHOWN IN 2024 COMMUNITY REPORT LIKE DETAILS ON LANGUAGE SPOKEN ETC.</t>
  </si>
  <si>
    <t>JSON Variable</t>
  </si>
  <si>
    <t>Description</t>
  </si>
  <si>
    <t>Section</t>
  </si>
  <si>
    <t>French</t>
  </si>
  <si>
    <t>Russian, Polish or Other Slavic</t>
  </si>
  <si>
    <t>Indo-European</t>
  </si>
  <si>
    <t>Other Asian and Pacific Island languages</t>
  </si>
  <si>
    <t>Arabic</t>
  </si>
  <si>
    <t>Other and Unspecified languages</t>
  </si>
  <si>
    <t>Non English languages</t>
  </si>
  <si>
    <t>Speak Spanish (Breakdown by Limited English Speaking)</t>
  </si>
  <si>
    <t>Speak Other Indo-European Languages (Breakdown by Limited English Speaking)</t>
  </si>
  <si>
    <t>Speak Asian-Pacific Island Languages (Breakdown by Limited English Speaking)</t>
  </si>
  <si>
    <t>Speak Other Languages (Breakdown by Limited English Speaking)</t>
  </si>
  <si>
    <t>(missing from some community report)</t>
  </si>
  <si>
    <t>%speak English at home</t>
  </si>
  <si>
    <t>%speak Spanish at home</t>
  </si>
  <si>
    <t>%speak French at home</t>
  </si>
  <si>
    <t>%speak Russian, Polish or Other Slavic at home</t>
  </si>
  <si>
    <t>%speak Indo-European at home</t>
  </si>
  <si>
    <t>%speak Vietnamese at home</t>
  </si>
  <si>
    <t>%speak Other Asian and Pacific Island lang at home</t>
  </si>
  <si>
    <t>%speak Arabic at home</t>
  </si>
  <si>
    <t>%speak Other and Unspecified lang at home</t>
  </si>
  <si>
    <t>%speak Non English lang at home</t>
  </si>
  <si>
    <t>female1849</t>
  </si>
  <si>
    <t>pctfemale1849</t>
  </si>
  <si>
    <t>custom</t>
  </si>
  <si>
    <t>NA</t>
  </si>
  <si>
    <t>%Women childbearing age (18-49)</t>
  </si>
  <si>
    <t>Women childbearing age count (18-49)</t>
  </si>
  <si>
    <t>Women of childbearing age count (18-49)</t>
  </si>
  <si>
    <t>%Women of childbearing age (18-49)</t>
  </si>
  <si>
    <t>Percent of population who are women of childbearing age (18-49)</t>
  </si>
  <si>
    <t>Lang. ability known (age5up)</t>
  </si>
  <si>
    <t>Overlaps Impaired Waters</t>
  </si>
  <si>
    <t>Overlaps Tribes</t>
  </si>
  <si>
    <t>Overlaps Food Desert</t>
  </si>
  <si>
    <t>Overlaps Transportation Disadvantaged</t>
  </si>
  <si>
    <t>Overlaps EPA IRA Disadvantaged</t>
  </si>
  <si>
    <t>Overlaps CJEST Disadvantaged</t>
  </si>
  <si>
    <t>Overlaps Nonattainment Area</t>
  </si>
  <si>
    <t>Overlaps Housing Burden Community</t>
  </si>
  <si>
    <t>Speak Other Indo-European (limited English)</t>
  </si>
  <si>
    <t>Speak Asian-Pacific Island (limited English)</t>
  </si>
  <si>
    <t>Speak Other (limited English)</t>
  </si>
  <si>
    <t>Speak Spanish (limited English)</t>
  </si>
  <si>
    <t>distance_min</t>
  </si>
  <si>
    <t>distance_min_avgperson</t>
  </si>
  <si>
    <t>sitecount_max</t>
  </si>
  <si>
    <t>sitecount_unique</t>
  </si>
  <si>
    <t>sitecount_avg</t>
  </si>
  <si>
    <t>Distance to Closest Site</t>
  </si>
  <si>
    <t>Distance to Closest Site for Avg Person</t>
  </si>
  <si>
    <t>Number of Sites Nearby (max)</t>
  </si>
  <si>
    <t>Number of Sites Nearby (total unique)</t>
  </si>
  <si>
    <t>Number of Sites Nearby (avg)</t>
  </si>
  <si>
    <t>pctlowlifex</t>
  </si>
  <si>
    <t>z</t>
  </si>
  <si>
    <t>% with Disabilities</t>
  </si>
  <si>
    <t>State Average % with Disabilities</t>
  </si>
  <si>
    <t>State avg % with Disabilities</t>
  </si>
  <si>
    <t>US avg % with Disabilities</t>
  </si>
  <si>
    <t>National Average % with Disabilities</t>
  </si>
  <si>
    <t>Count of Persons with Disability</t>
  </si>
  <si>
    <t>% with Disabilities (as health indicator)</t>
  </si>
  <si>
    <t>Percent of population with Disabilities (as shown in health indicators section of EJScreen report)</t>
  </si>
  <si>
    <t>on BOTTOM PART OF community report (health indicators) even though same stat near top of report is a bit different</t>
  </si>
  <si>
    <t>percentage shown on EJScreen 2.2 report near top (graphics), not bottom (health indicators)</t>
  </si>
  <si>
    <t>Civ.noninst.pop</t>
  </si>
  <si>
    <t>Civilian noninstitutionalized population (denominator for % disability)</t>
  </si>
  <si>
    <t>Percent of population with Disabilities (as shown near top of EJScreen report)</t>
  </si>
  <si>
    <t>ownedunits</t>
  </si>
  <si>
    <t>pctownedunits</t>
  </si>
  <si>
    <t>pctownedunits_dupe</t>
  </si>
  <si>
    <t>%owners</t>
  </si>
  <si>
    <t>Percent Owner Occupied households</t>
  </si>
  <si>
    <t>%owners (alt)</t>
  </si>
  <si>
    <t>Percent Owner Occupied households (alt)</t>
  </si>
  <si>
    <t>Count of Owner Occupied Housing Units</t>
  </si>
  <si>
    <t>D other</t>
  </si>
  <si>
    <t>SORT ORDER OF DEJ TAGS</t>
  </si>
  <si>
    <t>occupiedunits</t>
  </si>
  <si>
    <t>disab_universe</t>
  </si>
  <si>
    <t>count poverty</t>
  </si>
  <si>
    <t>%poverty</t>
  </si>
  <si>
    <t>Percent of Households below Poverty Level</t>
  </si>
  <si>
    <t>over17</t>
  </si>
  <si>
    <t>%over17</t>
  </si>
  <si>
    <t>over age 17</t>
  </si>
  <si>
    <t>Percent above age 17</t>
  </si>
  <si>
    <t>under18</t>
  </si>
  <si>
    <t>% under 18</t>
  </si>
  <si>
    <t>under 18</t>
  </si>
  <si>
    <t>Percent under age 18</t>
  </si>
  <si>
    <t>male</t>
  </si>
  <si>
    <t>female</t>
  </si>
  <si>
    <t>%male</t>
  </si>
  <si>
    <t>%female</t>
  </si>
  <si>
    <t>spanish_li</t>
  </si>
  <si>
    <t>ie_li</t>
  </si>
  <si>
    <t>api_li</t>
  </si>
  <si>
    <t>other_li</t>
  </si>
  <si>
    <t>pctspanish_li</t>
  </si>
  <si>
    <t>pctie_li</t>
  </si>
  <si>
    <t>pctapi_li</t>
  </si>
  <si>
    <t>pctother_li</t>
  </si>
  <si>
    <t>names_d_extra</t>
  </si>
  <si>
    <t>names_d_extra_count</t>
  </si>
  <si>
    <t>in_acsbg</t>
  </si>
  <si>
    <t>is.wtdmean</t>
  </si>
  <si>
    <t>pct_lan_eng_na</t>
  </si>
  <si>
    <t>pct_lan_api</t>
  </si>
  <si>
    <t>pct_lan_ie</t>
  </si>
  <si>
    <t>pct_lan_spanish</t>
  </si>
  <si>
    <t>wtscols</t>
  </si>
  <si>
    <t>wtdmeancols</t>
  </si>
  <si>
    <t>csvname2.3</t>
  </si>
  <si>
    <t>DISABILITYPCT</t>
  </si>
  <si>
    <t>DWATER</t>
  </si>
  <si>
    <t>Drinking Water Non-Compliance</t>
  </si>
  <si>
    <t>D2_DWATER</t>
  </si>
  <si>
    <t>Drinking Water Non-Compliance EJ Index</t>
  </si>
  <si>
    <t>D5_DWATER</t>
  </si>
  <si>
    <t>Drinking Water Non-Compliance Supplemental Index</t>
  </si>
  <si>
    <t>P_DWATER</t>
  </si>
  <si>
    <t>P_D2_DWATER</t>
  </si>
  <si>
    <t>P_D5_DWATER</t>
  </si>
  <si>
    <t>drinking</t>
  </si>
  <si>
    <t>Drinking</t>
  </si>
  <si>
    <t>WATER???</t>
  </si>
  <si>
    <t>(score)</t>
  </si>
  <si>
    <t>no2</t>
  </si>
  <si>
    <t>NO2</t>
  </si>
  <si>
    <t>Nitrogen Dioxide (NO2)</t>
  </si>
  <si>
    <t>ppbv</t>
  </si>
  <si>
    <t>033499000</t>
  </si>
  <si>
    <t>0334999</t>
  </si>
  <si>
    <t>RAW_E_WATER???</t>
  </si>
  <si>
    <t>033599000</t>
  </si>
  <si>
    <t>0335999</t>
  </si>
  <si>
    <t>ratio.to.avg.drinking</t>
  </si>
  <si>
    <t>Ratio to US avg Drinking</t>
  </si>
  <si>
    <t>Ratio to US avg Drinking Water Non-Compliance</t>
  </si>
  <si>
    <t>033699000</t>
  </si>
  <si>
    <t>0336999</t>
  </si>
  <si>
    <t>ratio.to.state.avg.drinking</t>
  </si>
  <si>
    <t>Ratio to State avg Drinking</t>
  </si>
  <si>
    <t>Ratio to State avg Drinking Water Non-Compliance</t>
  </si>
  <si>
    <t>033799000</t>
  </si>
  <si>
    <t>0337999</t>
  </si>
  <si>
    <t>N_E_WATER???_PER</t>
  </si>
  <si>
    <t>pctile.drinking</t>
  </si>
  <si>
    <t>US%ile Drinking</t>
  </si>
  <si>
    <t>US percentile for Drinking Water Non-Compliance</t>
  </si>
  <si>
    <t>033899000</t>
  </si>
  <si>
    <t>0338999</t>
  </si>
  <si>
    <t>S_E_WATER???_PER</t>
  </si>
  <si>
    <t>S_P_DWATER</t>
  </si>
  <si>
    <t>state.pctile.drinking</t>
  </si>
  <si>
    <t>State%ile Drinking</t>
  </si>
  <si>
    <t>State percentile for Drinking Water Non-Compliance</t>
  </si>
  <si>
    <t>033999000</t>
  </si>
  <si>
    <t>0339999</t>
  </si>
  <si>
    <t>N_E_WATER???</t>
  </si>
  <si>
    <t>avg.drinking</t>
  </si>
  <si>
    <t>US avg Drinking</t>
  </si>
  <si>
    <t>US average for Drinking Water Non-Compliance</t>
  </si>
  <si>
    <t>034099000</t>
  </si>
  <si>
    <t>0340999</t>
  </si>
  <si>
    <t>S_E_WATER???</t>
  </si>
  <si>
    <t>state.avg.drinking</t>
  </si>
  <si>
    <t>State avg Drinking</t>
  </si>
  <si>
    <t>State average for Drinking Water Non-Compliance</t>
  </si>
  <si>
    <t>054199000</t>
  </si>
  <si>
    <t>0541999</t>
  </si>
  <si>
    <t>EJ.DISPARITY.drinking.eo</t>
  </si>
  <si>
    <t>EJ: Drinking (raw)</t>
  </si>
  <si>
    <t>054299000</t>
  </si>
  <si>
    <t>0542999</t>
  </si>
  <si>
    <t>S_D2_DWATER</t>
  </si>
  <si>
    <t>state.EJ.DISPARITY.drinking.eo</t>
  </si>
  <si>
    <t>EJ: Drinking (state raw)</t>
  </si>
  <si>
    <t>State raw Drinking Water Non-Compliance EJ Index</t>
  </si>
  <si>
    <t>054399000</t>
  </si>
  <si>
    <t>0543999</t>
  </si>
  <si>
    <t>EJ.DISPARITY.drinking.supp</t>
  </si>
  <si>
    <t>EJ Supp: Drinking (raw)</t>
  </si>
  <si>
    <t>054499000</t>
  </si>
  <si>
    <t>0544999</t>
  </si>
  <si>
    <t>S_D5_DWATER</t>
  </si>
  <si>
    <t>state.EJ.DISPARITY.drinking.supp</t>
  </si>
  <si>
    <t>EJ Supp: Drinking (state raw)</t>
  </si>
  <si>
    <t>State raw Drinking Water Non-Compliance Supplemental Index</t>
  </si>
  <si>
    <t>054599000</t>
  </si>
  <si>
    <t>0545999</t>
  </si>
  <si>
    <t>N_P2_WATER???</t>
  </si>
  <si>
    <t>pctile.EJ.DISPARITY.drinking.eo</t>
  </si>
  <si>
    <t>EJ: Drinking (US%ile)</t>
  </si>
  <si>
    <t>US percentile for EJ Index for Drinking Water Non-Compliance</t>
  </si>
  <si>
    <t>054699000</t>
  </si>
  <si>
    <t>0546999</t>
  </si>
  <si>
    <t>S_P2_WATER???</t>
  </si>
  <si>
    <t>S_P_D2_DWATER</t>
  </si>
  <si>
    <t>state.pctile.EJ.DISPARITY.drinking.eo</t>
  </si>
  <si>
    <t>EJ: Drinking (State%ile)</t>
  </si>
  <si>
    <t>State percentile for EJ Index for Drinking Water Non-Compliance</t>
  </si>
  <si>
    <t>054799000</t>
  </si>
  <si>
    <t>0547999</t>
  </si>
  <si>
    <t>N_P5_WATER???</t>
  </si>
  <si>
    <t>pctile.EJ.DISPARITY.drinking.supp</t>
  </si>
  <si>
    <t>EJ Supp: Drinking (US%ile)</t>
  </si>
  <si>
    <t>US percentile for EJ Supplemental Index for Drinking Water Non-Compliance</t>
  </si>
  <si>
    <t>054899000</t>
  </si>
  <si>
    <t>0548999</t>
  </si>
  <si>
    <t>S_P5_WATER???</t>
  </si>
  <si>
    <t>S_P_D5_DWATER</t>
  </si>
  <si>
    <t>state.pctile.EJ.DISPARITY.drinking.supp</t>
  </si>
  <si>
    <t>EJ Supp: Drinking (State%ile)</t>
  </si>
  <si>
    <t>State percentile for EJ Supplemental Index for Drinking Water Non-Compliance</t>
  </si>
  <si>
    <t>RAW_E_NO2</t>
  </si>
  <si>
    <t>ratio.to.avg.no2</t>
  </si>
  <si>
    <t>Ratio to US avg NO2</t>
  </si>
  <si>
    <t>Ratio to US avg Nitrogen Dioxide (NO2)</t>
  </si>
  <si>
    <t>ratio.to.state.avg.no2</t>
  </si>
  <si>
    <t>Ratio to State avg NO2</t>
  </si>
  <si>
    <t>Ratio to State avg Nitrogen Dioxide (NO2)</t>
  </si>
  <si>
    <t>N_E_NO2_PER</t>
  </si>
  <si>
    <t>P_NO2</t>
  </si>
  <si>
    <t>pctile.no2</t>
  </si>
  <si>
    <t>US%ile NO2</t>
  </si>
  <si>
    <t>US percentile for Nitrogen Dioxide (NO2)</t>
  </si>
  <si>
    <t>S_E_NO2_PER</t>
  </si>
  <si>
    <t>S_P_NO2</t>
  </si>
  <si>
    <t>state.pctile.no2</t>
  </si>
  <si>
    <t>State%ile NO2</t>
  </si>
  <si>
    <t>State percentile for Nitrogen Dioxide (NO2)</t>
  </si>
  <si>
    <t>N_E_NO2</t>
  </si>
  <si>
    <t>avg.no2</t>
  </si>
  <si>
    <t>US avg NO2</t>
  </si>
  <si>
    <t>US average for Nitrogen Dioxide (NO2)</t>
  </si>
  <si>
    <t>S_E_NO2</t>
  </si>
  <si>
    <t>state.avg.no2</t>
  </si>
  <si>
    <t>State avg NO2</t>
  </si>
  <si>
    <t>State average for Nitrogen Dioxide (NO2)</t>
  </si>
  <si>
    <t>D2_NO2</t>
  </si>
  <si>
    <t>EJ.DISPARITY.no2.eo</t>
  </si>
  <si>
    <t>EJ: NO2 (raw)</t>
  </si>
  <si>
    <t>Nitrogen Dioxide (NO2) EJ Index</t>
  </si>
  <si>
    <t>S_D2_NO2</t>
  </si>
  <si>
    <t>state.EJ.DISPARITY.no2.eo</t>
  </si>
  <si>
    <t>EJ: NO2 (state raw)</t>
  </si>
  <si>
    <t>State raw Nitrogen Dioxide (NO2) EJ Index</t>
  </si>
  <si>
    <t>D5_NO2</t>
  </si>
  <si>
    <t>EJ.DISPARITY.no2.supp</t>
  </si>
  <si>
    <t>EJ Supp: NO2 (raw)</t>
  </si>
  <si>
    <t>Nitrogen Dioxide (NO2) Supplemental Index</t>
  </si>
  <si>
    <t>S_D5_NO2</t>
  </si>
  <si>
    <t>state.EJ.DISPARITY.no2.supp</t>
  </si>
  <si>
    <t>EJ Supp: NO2 (state raw)</t>
  </si>
  <si>
    <t>State raw Nitrogen Dioxide (NO2) Supplemental Index</t>
  </si>
  <si>
    <t>N_P2_NO2</t>
  </si>
  <si>
    <t>P_D2_NO2</t>
  </si>
  <si>
    <t>pctile.EJ.DISPARITY.no2.eo</t>
  </si>
  <si>
    <t>EJ: NO2 (US%ile)</t>
  </si>
  <si>
    <t>US percentile for EJ Index for Nitrogen Dioxide (NO2)</t>
  </si>
  <si>
    <t>S_P2_NO2</t>
  </si>
  <si>
    <t>S_P_D2_NO2</t>
  </si>
  <si>
    <t>state.pctile.EJ.DISPARITY.no2.eo</t>
  </si>
  <si>
    <t>EJ: NO2 (State%ile)</t>
  </si>
  <si>
    <t>State percentile for EJ Index for Nitrogen Dioxide (NO2)</t>
  </si>
  <si>
    <t>N_P5_NO2</t>
  </si>
  <si>
    <t>P_D5_NO2</t>
  </si>
  <si>
    <t>pctile.EJ.DISPARITY.no2.supp</t>
  </si>
  <si>
    <t>EJ Supp: NO2 (US%ile)</t>
  </si>
  <si>
    <t>US percentile for EJ Supplemental Index for Nitrogen Dioxide (NO2)</t>
  </si>
  <si>
    <t>S_P5_NO2</t>
  </si>
  <si>
    <t>S_P_D5_NO2</t>
  </si>
  <si>
    <t>state.pctile.EJ.DISPARITY.no2.supp</t>
  </si>
  <si>
    <t>EJ Supp: NO2 (State%ile)</t>
  </si>
  <si>
    <t>State percentile for EJ Supplemental Index for Nitrogen Dioxide (NO2)</t>
  </si>
  <si>
    <t>ACSDISABBAS</t>
  </si>
  <si>
    <t>EJ: PM2.5</t>
  </si>
  <si>
    <t>EJ: Ozone</t>
  </si>
  <si>
    <t>EJ: Diesel PM</t>
  </si>
  <si>
    <t>EJ: Toxic Releases to Air</t>
  </si>
  <si>
    <t>EJ: Lead paint</t>
  </si>
  <si>
    <t>EJ: TSDF</t>
  </si>
  <si>
    <t>EJ: UST</t>
  </si>
  <si>
    <t>EJ: RMP</t>
  </si>
  <si>
    <t>EJ: NO2</t>
  </si>
  <si>
    <t>EJ: Traffic</t>
  </si>
  <si>
    <t>EJ: Wastewater</t>
  </si>
  <si>
    <t>EJ: Drinking Water</t>
  </si>
  <si>
    <t>EJ Supp: NPL (state raw)</t>
  </si>
  <si>
    <t>EJ Supp: Lead paint (raw)</t>
  </si>
  <si>
    <t>EJ: NPL (state raw)</t>
  </si>
  <si>
    <t>EJ: RMP (state raw)</t>
  </si>
  <si>
    <t>EJ: UST (state raw)</t>
  </si>
  <si>
    <t>EJ: NPL</t>
  </si>
  <si>
    <t>EJ: Traffic  (state raw)</t>
  </si>
  <si>
    <t>oldnames_is_what</t>
  </si>
  <si>
    <t>P_DISABILITYPCT</t>
  </si>
  <si>
    <t>pctile.pctdisability</t>
  </si>
  <si>
    <t>DEMOGIDX_2ST</t>
  </si>
  <si>
    <t>DEMOGIDX_5ST</t>
  </si>
  <si>
    <t>state.Demog.Index</t>
  </si>
  <si>
    <t>state.Demog.Index.Supp</t>
  </si>
  <si>
    <t>State Demographic Index</t>
  </si>
  <si>
    <t>State Supplemental Demographic Index</t>
  </si>
  <si>
    <t>State Demog.Ind.</t>
  </si>
  <si>
    <t>State Suppl Demog.Ind.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</si>
</sst>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Lucida Console"/>
      <family val="3"/>
    </font>
    <font>
      <sz val="7"/>
      <color rgb="FFC800A4"/>
      <name val="Lucida Console"/>
      <family val="3"/>
    </font>
    <font>
      <b/>
      <sz val="11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6"/>
      <color theme="7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20"/>
      <color rgb="FF1F2328"/>
      <name val="Var(--fontStack-monospace, ui-m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5E72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13" fillId="30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384">
    <xf numFmtId="0" fontId="0" fillId="0" borderId="0" xfId="0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0" fillId="9" borderId="0" xfId="0" applyFill="1"/>
    <xf numFmtId="0" fontId="0" fillId="14" borderId="0" xfId="0" applyFill="1" applyAlignment="1">
      <alignment horizontal="left"/>
    </xf>
    <xf numFmtId="0" fontId="0" fillId="14" borderId="0" xfId="0" applyNumberFormat="1" applyFill="1"/>
    <xf numFmtId="0" fontId="0" fillId="4" borderId="0" xfId="0" applyFill="1"/>
    <xf numFmtId="0" fontId="0" fillId="8" borderId="0" xfId="0" applyFill="1"/>
    <xf numFmtId="0" fontId="0" fillId="0" borderId="0" xfId="0" applyFill="1"/>
    <xf numFmtId="0" fontId="0" fillId="15" borderId="0" xfId="0" applyFill="1" applyAlignment="1">
      <alignment horizontal="left"/>
    </xf>
    <xf numFmtId="0" fontId="0" fillId="15" borderId="0" xfId="0" applyNumberFormat="1" applyFill="1"/>
    <xf numFmtId="0" fontId="0" fillId="16" borderId="0" xfId="0" applyFill="1" applyAlignment="1">
      <alignment horizontal="left"/>
    </xf>
    <xf numFmtId="0" fontId="0" fillId="16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Alignment="1"/>
    <xf numFmtId="0" fontId="0" fillId="8" borderId="0" xfId="0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18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0" fillId="19" borderId="0" xfId="0" applyFill="1"/>
    <xf numFmtId="0" fontId="0" fillId="10" borderId="0" xfId="0" applyFill="1"/>
    <xf numFmtId="0" fontId="0" fillId="2" borderId="0" xfId="0" applyFill="1"/>
    <xf numFmtId="0" fontId="0" fillId="20" borderId="0" xfId="0" applyFill="1"/>
    <xf numFmtId="0" fontId="0" fillId="21" borderId="0" xfId="0" applyFill="1"/>
    <xf numFmtId="0" fontId="0" fillId="5" borderId="0" xfId="0" applyFill="1" applyAlignment="1"/>
    <xf numFmtId="0" fontId="0" fillId="12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4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4" borderId="0" xfId="0" applyFont="1" applyFill="1" applyAlignment="1">
      <alignment vertical="center" wrapText="1"/>
    </xf>
    <xf numFmtId="0" fontId="1" fillId="25" borderId="0" xfId="0" applyFont="1" applyFill="1" applyAlignment="1">
      <alignment horizontal="center" vertical="center" wrapText="1"/>
    </xf>
    <xf numFmtId="0" fontId="9" fillId="25" borderId="0" xfId="0" applyFont="1" applyFill="1" applyAlignment="1">
      <alignment horizontal="center" vertical="center" wrapText="1"/>
    </xf>
    <xf numFmtId="0" fontId="1" fillId="25" borderId="0" xfId="0" applyFont="1" applyFill="1" applyAlignment="1">
      <alignment horizontal="center" vertical="center" textRotation="90" wrapText="1"/>
    </xf>
    <xf numFmtId="0" fontId="0" fillId="27" borderId="0" xfId="0" applyFill="1"/>
    <xf numFmtId="0" fontId="1" fillId="28" borderId="0" xfId="0" applyFont="1" applyFill="1" applyAlignment="1">
      <alignment horizontal="center" vertical="center" wrapText="1"/>
    </xf>
    <xf numFmtId="0" fontId="0" fillId="28" borderId="0" xfId="0" applyFill="1"/>
    <xf numFmtId="0" fontId="11" fillId="22" borderId="0" xfId="0" applyFont="1" applyFill="1" applyAlignment="1">
      <alignment horizontal="center" vertical="center" wrapText="1"/>
    </xf>
    <xf numFmtId="0" fontId="10" fillId="25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29" borderId="0" xfId="0" applyFill="1"/>
    <xf numFmtId="0" fontId="0" fillId="29" borderId="0" xfId="0" applyFill="1" applyAlignment="1">
      <alignment horizontal="center"/>
    </xf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14" fillId="0" borderId="2" xfId="0" applyFont="1" applyBorder="1" applyAlignment="1">
      <alignment horizontal="left" wrapText="1"/>
    </xf>
    <xf numFmtId="0" fontId="1" fillId="0" borderId="4" xfId="0" applyFont="1" applyFill="1" applyBorder="1"/>
    <xf numFmtId="0" fontId="0" fillId="2" borderId="2" xfId="0" applyFill="1" applyBorder="1"/>
    <xf numFmtId="0" fontId="0" fillId="23" borderId="0" xfId="0" applyFill="1"/>
    <xf numFmtId="0" fontId="1" fillId="7" borderId="4" xfId="0" applyFont="1" applyFill="1" applyBorder="1"/>
    <xf numFmtId="0" fontId="0" fillId="13" borderId="0" xfId="0" applyFill="1"/>
    <xf numFmtId="0" fontId="0" fillId="7" borderId="0" xfId="0" applyFill="1"/>
    <xf numFmtId="0" fontId="1" fillId="0" borderId="4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2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13" borderId="1" xfId="0" applyFill="1" applyBorder="1" applyAlignment="1"/>
    <xf numFmtId="0" fontId="14" fillId="0" borderId="2" xfId="0" applyFont="1" applyBorder="1" applyAlignment="1">
      <alignment horizontal="left"/>
    </xf>
    <xf numFmtId="0" fontId="0" fillId="0" borderId="2" xfId="1" applyFont="1" applyFill="1" applyBorder="1" applyAlignment="1">
      <alignment horizontal="left"/>
    </xf>
    <xf numFmtId="0" fontId="0" fillId="0" borderId="2" xfId="1" applyFont="1" applyFill="1" applyBorder="1" applyAlignment="1"/>
    <xf numFmtId="0" fontId="14" fillId="9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5" fillId="0" borderId="2" xfId="0" applyFont="1" applyBorder="1" applyAlignment="1"/>
    <xf numFmtId="0" fontId="15" fillId="0" borderId="2" xfId="0" applyFont="1" applyBorder="1" applyAlignment="1">
      <alignment horizontal="left"/>
    </xf>
    <xf numFmtId="0" fontId="15" fillId="0" borderId="5" xfId="0" applyFont="1" applyBorder="1" applyAlignment="1"/>
    <xf numFmtId="0" fontId="0" fillId="13" borderId="2" xfId="0" applyFill="1" applyBorder="1" applyAlignment="1"/>
    <xf numFmtId="0" fontId="14" fillId="25" borderId="2" xfId="0" applyFont="1" applyFill="1" applyBorder="1" applyAlignment="1">
      <alignment horizontal="left"/>
    </xf>
    <xf numFmtId="0" fontId="0" fillId="25" borderId="2" xfId="0" applyFill="1" applyBorder="1" applyAlignment="1"/>
    <xf numFmtId="0" fontId="0" fillId="21" borderId="1" xfId="0" applyFill="1" applyBorder="1" applyAlignment="1"/>
    <xf numFmtId="0" fontId="1" fillId="21" borderId="1" xfId="0" applyFont="1" applyFill="1" applyBorder="1" applyAlignment="1"/>
    <xf numFmtId="0" fontId="1" fillId="13" borderId="1" xfId="0" applyFont="1" applyFill="1" applyBorder="1" applyAlignment="1"/>
    <xf numFmtId="0" fontId="0" fillId="0" borderId="1" xfId="0" applyFont="1" applyBorder="1" applyAlignment="1"/>
    <xf numFmtId="0" fontId="0" fillId="21" borderId="1" xfId="0" applyFont="1" applyFill="1" applyBorder="1" applyAlignment="1"/>
    <xf numFmtId="0" fontId="16" fillId="9" borderId="2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left"/>
    </xf>
    <xf numFmtId="0" fontId="0" fillId="25" borderId="0" xfId="0" applyFill="1" applyAlignment="1">
      <alignment horizontal="center"/>
    </xf>
    <xf numFmtId="0" fontId="0" fillId="4" borderId="1" xfId="0" applyFont="1" applyFill="1" applyBorder="1" applyAlignment="1"/>
    <xf numFmtId="0" fontId="15" fillId="0" borderId="0" xfId="0" applyFont="1" applyFill="1"/>
    <xf numFmtId="0" fontId="0" fillId="5" borderId="1" xfId="0" applyFill="1" applyBorder="1" applyAlignment="1"/>
    <xf numFmtId="0" fontId="0" fillId="5" borderId="2" xfId="0" applyFill="1" applyBorder="1" applyAlignment="1"/>
    <xf numFmtId="0" fontId="0" fillId="4" borderId="1" xfId="0" applyFill="1" applyBorder="1" applyAlignment="1"/>
    <xf numFmtId="0" fontId="0" fillId="12" borderId="1" xfId="0" applyFill="1" applyBorder="1" applyAlignment="1"/>
    <xf numFmtId="0" fontId="0" fillId="5" borderId="0" xfId="0" applyFill="1" applyAlignment="1">
      <alignment horizontal="center"/>
    </xf>
    <xf numFmtId="0" fontId="0" fillId="0" borderId="0" xfId="0" applyBorder="1" applyAlignment="1"/>
    <xf numFmtId="0" fontId="0" fillId="21" borderId="0" xfId="0" applyFill="1" applyBorder="1" applyAlignment="1"/>
    <xf numFmtId="0" fontId="0" fillId="5" borderId="0" xfId="0" applyFill="1" applyBorder="1" applyAlignment="1"/>
    <xf numFmtId="0" fontId="0" fillId="3" borderId="1" xfId="0" applyFill="1" applyBorder="1"/>
    <xf numFmtId="0" fontId="0" fillId="3" borderId="2" xfId="0" applyFill="1" applyBorder="1"/>
    <xf numFmtId="0" fontId="14" fillId="19" borderId="0" xfId="0" applyFont="1" applyFill="1" applyBorder="1" applyAlignment="1">
      <alignment horizontal="left"/>
    </xf>
    <xf numFmtId="0" fontId="0" fillId="19" borderId="0" xfId="0" applyFill="1" applyBorder="1" applyAlignment="1"/>
    <xf numFmtId="0" fontId="0" fillId="19" borderId="0" xfId="0" applyFont="1" applyFill="1" applyBorder="1" applyAlignment="1"/>
    <xf numFmtId="0" fontId="14" fillId="31" borderId="0" xfId="0" applyFont="1" applyFill="1" applyBorder="1" applyAlignment="1">
      <alignment horizontal="left"/>
    </xf>
    <xf numFmtId="0" fontId="14" fillId="32" borderId="0" xfId="0" applyFont="1" applyFill="1" applyBorder="1" applyAlignment="1">
      <alignment horizontal="left"/>
    </xf>
    <xf numFmtId="0" fontId="1" fillId="2" borderId="0" xfId="0" applyFont="1" applyFill="1"/>
    <xf numFmtId="0" fontId="0" fillId="0" borderId="0" xfId="0" applyBorder="1"/>
    <xf numFmtId="0" fontId="0" fillId="3" borderId="0" xfId="0" applyFill="1" applyBorder="1"/>
    <xf numFmtId="0" fontId="1" fillId="0" borderId="0" xfId="0" applyFont="1"/>
    <xf numFmtId="0" fontId="0" fillId="5" borderId="0" xfId="0" applyFill="1" applyBorder="1"/>
    <xf numFmtId="0" fontId="0" fillId="24" borderId="0" xfId="0" applyFill="1"/>
    <xf numFmtId="0" fontId="0" fillId="16" borderId="0" xfId="0" applyFill="1"/>
    <xf numFmtId="164" fontId="0" fillId="13" borderId="0" xfId="0" applyNumberFormat="1" applyFill="1" applyAlignment="1"/>
    <xf numFmtId="0" fontId="0" fillId="17" borderId="0" xfId="0" applyFill="1"/>
    <xf numFmtId="0" fontId="17" fillId="0" borderId="0" xfId="2"/>
    <xf numFmtId="0" fontId="19" fillId="0" borderId="6" xfId="0" applyFont="1" applyBorder="1" applyAlignment="1">
      <alignment horizontal="center" vertical="center" wrapText="1"/>
    </xf>
    <xf numFmtId="0" fontId="18" fillId="4" borderId="6" xfId="0" applyFont="1" applyFill="1" applyBorder="1" applyAlignment="1">
      <alignment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8" borderId="6" xfId="0" applyFont="1" applyFill="1" applyBorder="1" applyAlignment="1">
      <alignment vertical="center" wrapText="1"/>
    </xf>
    <xf numFmtId="0" fontId="0" fillId="24" borderId="0" xfId="0" applyFill="1" applyBorder="1" applyAlignment="1"/>
    <xf numFmtId="0" fontId="14" fillId="26" borderId="0" xfId="0" applyFont="1" applyFill="1" applyBorder="1" applyAlignment="1">
      <alignment horizontal="left"/>
    </xf>
    <xf numFmtId="0" fontId="0" fillId="26" borderId="0" xfId="0" applyFill="1" applyBorder="1" applyAlignment="1"/>
    <xf numFmtId="0" fontId="0" fillId="17" borderId="0" xfId="0" applyFill="1" applyBorder="1"/>
    <xf numFmtId="0" fontId="0" fillId="4" borderId="0" xfId="0" applyFill="1" applyAlignment="1">
      <alignment horizontal="center"/>
    </xf>
    <xf numFmtId="0" fontId="0" fillId="33" borderId="0" xfId="0" applyFill="1"/>
    <xf numFmtId="0" fontId="4" fillId="0" borderId="0" xfId="0" applyFont="1"/>
    <xf numFmtId="0" fontId="4" fillId="4" borderId="0" xfId="0" applyFont="1" applyFill="1"/>
    <xf numFmtId="0" fontId="1" fillId="16" borderId="0" xfId="0" applyFont="1" applyFill="1" applyAlignment="1">
      <alignment horizontal="center" vertical="center" wrapText="1"/>
    </xf>
    <xf numFmtId="0" fontId="0" fillId="16" borderId="0" xfId="0" applyFill="1" applyBorder="1" applyAlignment="1"/>
    <xf numFmtId="0" fontId="22" fillId="16" borderId="0" xfId="0" applyFont="1" applyFill="1" applyAlignment="1">
      <alignment vertical="center" wrapText="1"/>
    </xf>
    <xf numFmtId="0" fontId="6" fillId="16" borderId="0" xfId="0" applyFont="1" applyFill="1" applyAlignment="1">
      <alignment vertical="center" wrapText="1"/>
    </xf>
    <xf numFmtId="164" fontId="4" fillId="16" borderId="0" xfId="0" applyNumberFormat="1" applyFont="1" applyFill="1" applyAlignment="1"/>
    <xf numFmtId="0" fontId="4" fillId="16" borderId="0" xfId="0" applyFont="1" applyFill="1"/>
    <xf numFmtId="0" fontId="4" fillId="16" borderId="0" xfId="0" applyFont="1" applyFill="1" applyAlignment="1"/>
    <xf numFmtId="0" fontId="22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164" fontId="4" fillId="4" borderId="0" xfId="0" applyNumberFormat="1" applyFont="1" applyFill="1" applyAlignment="1"/>
    <xf numFmtId="0" fontId="4" fillId="4" borderId="0" xfId="0" applyFont="1" applyFill="1" applyAlignment="1"/>
    <xf numFmtId="0" fontId="6" fillId="26" borderId="0" xfId="0" applyFont="1" applyFill="1" applyAlignment="1">
      <alignment horizontal="center" vertical="top" textRotation="90"/>
    </xf>
    <xf numFmtId="0" fontId="6" fillId="24" borderId="0" xfId="0" applyFont="1" applyFill="1" applyAlignment="1">
      <alignment horizontal="center" vertical="top" textRotation="90"/>
    </xf>
    <xf numFmtId="0" fontId="6" fillId="4" borderId="0" xfId="0" applyFont="1" applyFill="1" applyAlignment="1">
      <alignment horizontal="center" vertical="top" textRotation="90"/>
    </xf>
    <xf numFmtId="0" fontId="6" fillId="0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left"/>
    </xf>
    <xf numFmtId="0" fontId="1" fillId="9" borderId="0" xfId="0" applyFont="1" applyFill="1"/>
    <xf numFmtId="0" fontId="7" fillId="9" borderId="0" xfId="0" applyFont="1" applyFill="1" applyAlignment="1">
      <alignment vertical="center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1" fillId="12" borderId="0" xfId="0" applyFont="1" applyFill="1" applyBorder="1" applyAlignment="1"/>
    <xf numFmtId="0" fontId="0" fillId="3" borderId="0" xfId="0" applyFill="1" applyBorder="1" applyAlignment="1"/>
    <xf numFmtId="0" fontId="0" fillId="22" borderId="0" xfId="0" applyFill="1"/>
    <xf numFmtId="0" fontId="1" fillId="22" borderId="0" xfId="0" applyFont="1" applyFill="1" applyBorder="1" applyAlignment="1"/>
    <xf numFmtId="0" fontId="0" fillId="22" borderId="0" xfId="0" applyFill="1" applyBorder="1" applyAlignment="1"/>
    <xf numFmtId="0" fontId="0" fillId="22" borderId="0" xfId="0" applyFill="1" applyAlignment="1">
      <alignment horizontal="center"/>
    </xf>
    <xf numFmtId="0" fontId="18" fillId="4" borderId="0" xfId="0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18" fillId="16" borderId="0" xfId="0" applyFont="1" applyFill="1" applyBorder="1" applyAlignment="1">
      <alignment vertical="center"/>
    </xf>
    <xf numFmtId="0" fontId="0" fillId="16" borderId="6" xfId="0" applyFill="1" applyBorder="1"/>
    <xf numFmtId="0" fontId="0" fillId="28" borderId="6" xfId="0" applyFill="1" applyBorder="1"/>
    <xf numFmtId="0" fontId="0" fillId="4" borderId="6" xfId="0" applyFill="1" applyBorder="1"/>
    <xf numFmtId="164" fontId="0" fillId="0" borderId="6" xfId="0" applyNumberFormat="1" applyBorder="1" applyAlignment="1"/>
    <xf numFmtId="0" fontId="1" fillId="22" borderId="0" xfId="0" applyFont="1" applyFill="1"/>
    <xf numFmtId="0" fontId="1" fillId="21" borderId="0" xfId="0" applyFont="1" applyFill="1"/>
    <xf numFmtId="0" fontId="0" fillId="12" borderId="0" xfId="0" applyFill="1" applyBorder="1"/>
    <xf numFmtId="0" fontId="0" fillId="2" borderId="0" xfId="0" applyFill="1" applyBorder="1"/>
    <xf numFmtId="0" fontId="0" fillId="22" borderId="0" xfId="0" applyFill="1" applyBorder="1"/>
    <xf numFmtId="0" fontId="0" fillId="16" borderId="0" xfId="0" applyFill="1" applyBorder="1"/>
    <xf numFmtId="0" fontId="0" fillId="28" borderId="0" xfId="0" applyFill="1" applyBorder="1"/>
    <xf numFmtId="0" fontId="0" fillId="4" borderId="0" xfId="0" applyFill="1" applyBorder="1"/>
    <xf numFmtId="164" fontId="0" fillId="0" borderId="0" xfId="0" quotePrefix="1" applyNumberFormat="1" applyBorder="1"/>
    <xf numFmtId="164" fontId="0" fillId="0" borderId="0" xfId="0" applyNumberFormat="1" applyBorder="1" applyAlignment="1"/>
    <xf numFmtId="164" fontId="0" fillId="0" borderId="0" xfId="0" applyNumberFormat="1" applyBorder="1"/>
    <xf numFmtId="0" fontId="1" fillId="22" borderId="0" xfId="0" applyFont="1" applyFill="1" applyBorder="1"/>
    <xf numFmtId="0" fontId="0" fillId="21" borderId="0" xfId="0" applyFill="1" applyBorder="1"/>
    <xf numFmtId="0" fontId="0" fillId="0" borderId="0" xfId="0" applyFill="1" applyBorder="1"/>
    <xf numFmtId="0" fontId="0" fillId="6" borderId="0" xfId="0" applyFill="1" applyBorder="1"/>
    <xf numFmtId="0" fontId="0" fillId="3" borderId="7" xfId="0" applyFill="1" applyBorder="1"/>
    <xf numFmtId="0" fontId="0" fillId="16" borderId="1" xfId="0" applyFill="1" applyBorder="1"/>
    <xf numFmtId="164" fontId="0" fillId="5" borderId="0" xfId="0" applyNumberForma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164" fontId="9" fillId="10" borderId="0" xfId="0" applyNumberFormat="1" applyFont="1" applyFill="1" applyAlignment="1">
      <alignment vertical="center" wrapText="1"/>
    </xf>
    <xf numFmtId="164" fontId="4" fillId="10" borderId="0" xfId="0" applyNumberFormat="1" applyFont="1" applyFill="1"/>
    <xf numFmtId="0" fontId="0" fillId="10" borderId="0" xfId="0" applyFill="1" applyBorder="1" applyAlignment="1"/>
    <xf numFmtId="0" fontId="0" fillId="10" borderId="0" xfId="0" applyFill="1" applyBorder="1"/>
    <xf numFmtId="0" fontId="0" fillId="10" borderId="6" xfId="0" applyFill="1" applyBorder="1"/>
    <xf numFmtId="0" fontId="18" fillId="10" borderId="0" xfId="0" applyFont="1" applyFill="1" applyBorder="1" applyAlignment="1">
      <alignment vertical="center"/>
    </xf>
    <xf numFmtId="164" fontId="0" fillId="10" borderId="0" xfId="0" applyNumberFormat="1" applyFill="1" applyAlignment="1"/>
    <xf numFmtId="0" fontId="1" fillId="21" borderId="0" xfId="0" applyFont="1" applyFill="1" applyBorder="1"/>
    <xf numFmtId="0" fontId="0" fillId="5" borderId="0" xfId="0" applyFill="1" applyAlignment="1">
      <alignment horizontal="left"/>
    </xf>
    <xf numFmtId="0" fontId="0" fillId="26" borderId="0" xfId="0" applyFill="1" applyBorder="1"/>
    <xf numFmtId="0" fontId="0" fillId="26" borderId="0" xfId="0" applyFont="1" applyFill="1" applyBorder="1"/>
    <xf numFmtId="165" fontId="1" fillId="24" borderId="0" xfId="0" applyNumberFormat="1" applyFont="1" applyFill="1" applyAlignment="1">
      <alignment horizontal="center" vertical="center" wrapText="1"/>
    </xf>
    <xf numFmtId="165" fontId="0" fillId="12" borderId="0" xfId="0" applyNumberFormat="1" applyFill="1"/>
    <xf numFmtId="165" fontId="0" fillId="2" borderId="0" xfId="0" applyNumberFormat="1" applyFill="1"/>
    <xf numFmtId="165" fontId="0" fillId="0" borderId="0" xfId="0" applyNumberFormat="1"/>
    <xf numFmtId="165" fontId="0" fillId="21" borderId="0" xfId="0" applyNumberFormat="1" applyFill="1"/>
    <xf numFmtId="165" fontId="0" fillId="8" borderId="0" xfId="0" applyNumberFormat="1" applyFill="1"/>
    <xf numFmtId="165" fontId="0" fillId="0" borderId="0" xfId="0" quotePrefix="1" applyNumberFormat="1"/>
    <xf numFmtId="0" fontId="0" fillId="15" borderId="0" xfId="0" applyFill="1" applyBorder="1" applyAlignment="1"/>
    <xf numFmtId="0" fontId="25" fillId="17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26" fillId="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6" fillId="22" borderId="0" xfId="0" applyFont="1" applyFill="1" applyAlignment="1">
      <alignment horizontal="center" vertical="center"/>
    </xf>
    <xf numFmtId="0" fontId="0" fillId="36" borderId="0" xfId="0" applyFill="1"/>
    <xf numFmtId="0" fontId="1" fillId="36" borderId="0" xfId="0" applyFont="1" applyFill="1" applyAlignment="1">
      <alignment horizontal="center" vertical="center"/>
    </xf>
    <xf numFmtId="0" fontId="0" fillId="36" borderId="0" xfId="0" applyFill="1" applyBorder="1"/>
    <xf numFmtId="0" fontId="0" fillId="29" borderId="0" xfId="0" applyFill="1" applyBorder="1"/>
    <xf numFmtId="0" fontId="0" fillId="9" borderId="0" xfId="0" applyFill="1" applyBorder="1"/>
    <xf numFmtId="0" fontId="27" fillId="5" borderId="0" xfId="0" applyFont="1" applyFill="1" applyAlignment="1">
      <alignment horizontal="center" vertical="center" wrapText="1"/>
    </xf>
    <xf numFmtId="0" fontId="6" fillId="22" borderId="0" xfId="0" applyFont="1" applyFill="1" applyAlignment="1">
      <alignment horizontal="center" vertical="center" wrapText="1"/>
    </xf>
    <xf numFmtId="0" fontId="0" fillId="26" borderId="0" xfId="0" applyFill="1"/>
    <xf numFmtId="0" fontId="0" fillId="25" borderId="0" xfId="0" applyFill="1" applyBorder="1"/>
    <xf numFmtId="0" fontId="1" fillId="2" borderId="0" xfId="0" applyFont="1" applyFill="1" applyAlignment="1">
      <alignment horizontal="center" vertical="center" textRotation="90"/>
    </xf>
    <xf numFmtId="0" fontId="26" fillId="9" borderId="0" xfId="0" applyFont="1" applyFill="1" applyAlignment="1">
      <alignment horizontal="center" vertical="center" textRotation="90"/>
    </xf>
    <xf numFmtId="0" fontId="25" fillId="17" borderId="0" xfId="0" applyFont="1" applyFill="1" applyAlignment="1">
      <alignment horizontal="center" vertical="center" textRotation="90" wrapText="1"/>
    </xf>
    <xf numFmtId="0" fontId="29" fillId="0" borderId="0" xfId="0" applyFont="1" applyAlignment="1">
      <alignment vertical="center"/>
    </xf>
    <xf numFmtId="0" fontId="29" fillId="24" borderId="0" xfId="0" applyFont="1" applyFill="1" applyAlignment="1">
      <alignment vertical="center"/>
    </xf>
    <xf numFmtId="0" fontId="29" fillId="3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4" fillId="16" borderId="0" xfId="0" applyFont="1" applyFill="1" applyBorder="1"/>
    <xf numFmtId="0" fontId="4" fillId="16" borderId="0" xfId="0" applyFont="1" applyFill="1" applyBorder="1" applyAlignment="1"/>
    <xf numFmtId="0" fontId="4" fillId="4" borderId="0" xfId="0" applyFont="1" applyFill="1" applyBorder="1"/>
    <xf numFmtId="0" fontId="4" fillId="4" borderId="0" xfId="0" applyFont="1" applyFill="1" applyBorder="1" applyAlignment="1"/>
    <xf numFmtId="0" fontId="4" fillId="0" borderId="0" xfId="0" applyFont="1" applyBorder="1"/>
    <xf numFmtId="164" fontId="0" fillId="10" borderId="0" xfId="0" applyNumberFormat="1" applyFill="1" applyBorder="1" applyAlignment="1"/>
    <xf numFmtId="0" fontId="0" fillId="0" borderId="0" xfId="0" applyFill="1" applyBorder="1" applyAlignment="1"/>
    <xf numFmtId="165" fontId="0" fillId="0" borderId="0" xfId="0" applyNumberFormat="1" applyBorder="1"/>
    <xf numFmtId="0" fontId="0" fillId="12" borderId="14" xfId="0" applyFill="1" applyBorder="1"/>
    <xf numFmtId="0" fontId="4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" borderId="14" xfId="0" applyFill="1" applyBorder="1"/>
    <xf numFmtId="0" fontId="4" fillId="16" borderId="14" xfId="0" applyFont="1" applyFill="1" applyBorder="1"/>
    <xf numFmtId="0" fontId="4" fillId="16" borderId="14" xfId="0" applyFont="1" applyFill="1" applyBorder="1" applyAlignment="1"/>
    <xf numFmtId="0" fontId="0" fillId="16" borderId="14" xfId="0" applyFill="1" applyBorder="1"/>
    <xf numFmtId="0" fontId="0" fillId="28" borderId="14" xfId="0" applyFill="1" applyBorder="1"/>
    <xf numFmtId="0" fontId="4" fillId="4" borderId="14" xfId="0" applyFont="1" applyFill="1" applyBorder="1"/>
    <xf numFmtId="0" fontId="4" fillId="4" borderId="14" xfId="0" applyFont="1" applyFill="1" applyBorder="1" applyAlignment="1"/>
    <xf numFmtId="0" fontId="0" fillId="4" borderId="14" xfId="0" applyFill="1" applyBorder="1"/>
    <xf numFmtId="0" fontId="4" fillId="0" borderId="14" xfId="0" applyFont="1" applyBorder="1"/>
    <xf numFmtId="0" fontId="0" fillId="10" borderId="14" xfId="0" applyFill="1" applyBorder="1"/>
    <xf numFmtId="164" fontId="0" fillId="10" borderId="14" xfId="0" applyNumberFormat="1" applyFill="1" applyBorder="1" applyAlignment="1"/>
    <xf numFmtId="0" fontId="0" fillId="0" borderId="14" xfId="0" applyBorder="1" applyAlignment="1"/>
    <xf numFmtId="0" fontId="0" fillId="36" borderId="14" xfId="0" applyFill="1" applyBorder="1"/>
    <xf numFmtId="165" fontId="0" fillId="0" borderId="14" xfId="0" applyNumberFormat="1" applyBorder="1"/>
    <xf numFmtId="0" fontId="0" fillId="12" borderId="16" xfId="0" applyFill="1" applyBorder="1"/>
    <xf numFmtId="0" fontId="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0" borderId="16" xfId="0" applyBorder="1"/>
    <xf numFmtId="0" fontId="0" fillId="3" borderId="16" xfId="0" applyFill="1" applyBorder="1"/>
    <xf numFmtId="0" fontId="4" fillId="16" borderId="16" xfId="0" applyFont="1" applyFill="1" applyBorder="1"/>
    <xf numFmtId="0" fontId="4" fillId="16" borderId="16" xfId="0" applyFont="1" applyFill="1" applyBorder="1" applyAlignment="1"/>
    <xf numFmtId="0" fontId="0" fillId="16" borderId="16" xfId="0" applyFill="1" applyBorder="1"/>
    <xf numFmtId="0" fontId="0" fillId="28" borderId="16" xfId="0" applyFill="1" applyBorder="1"/>
    <xf numFmtId="0" fontId="4" fillId="4" borderId="16" xfId="0" applyFont="1" applyFill="1" applyBorder="1"/>
    <xf numFmtId="0" fontId="4" fillId="4" borderId="16" xfId="0" applyFont="1" applyFill="1" applyBorder="1" applyAlignment="1"/>
    <xf numFmtId="0" fontId="0" fillId="4" borderId="16" xfId="0" applyFill="1" applyBorder="1"/>
    <xf numFmtId="0" fontId="4" fillId="0" borderId="16" xfId="0" applyFont="1" applyBorder="1"/>
    <xf numFmtId="0" fontId="0" fillId="10" borderId="16" xfId="0" applyFill="1" applyBorder="1"/>
    <xf numFmtId="164" fontId="0" fillId="0" borderId="16" xfId="0" quotePrefix="1" applyNumberFormat="1" applyBorder="1"/>
    <xf numFmtId="0" fontId="0" fillId="36" borderId="16" xfId="0" applyFill="1" applyBorder="1"/>
    <xf numFmtId="0" fontId="0" fillId="0" borderId="16" xfId="0" applyFill="1" applyBorder="1" applyAlignment="1"/>
    <xf numFmtId="165" fontId="0" fillId="0" borderId="16" xfId="0" applyNumberFormat="1" applyBorder="1"/>
    <xf numFmtId="0" fontId="4" fillId="15" borderId="8" xfId="0" applyFont="1" applyFill="1" applyBorder="1"/>
    <xf numFmtId="164" fontId="4" fillId="16" borderId="9" xfId="0" applyNumberFormat="1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10" borderId="9" xfId="0" applyFill="1" applyBorder="1"/>
    <xf numFmtId="0" fontId="4" fillId="16" borderId="9" xfId="0" applyFont="1" applyFill="1" applyBorder="1"/>
    <xf numFmtId="0" fontId="0" fillId="25" borderId="9" xfId="0" applyFill="1" applyBorder="1"/>
    <xf numFmtId="164" fontId="4" fillId="16" borderId="9" xfId="0" applyNumberFormat="1" applyFont="1" applyFill="1" applyBorder="1" applyAlignment="1"/>
    <xf numFmtId="0" fontId="0" fillId="28" borderId="9" xfId="0" applyFill="1" applyBorder="1"/>
    <xf numFmtId="0" fontId="0" fillId="4" borderId="9" xfId="0" applyFill="1" applyBorder="1"/>
    <xf numFmtId="164" fontId="4" fillId="16" borderId="9" xfId="0" applyNumberFormat="1" applyFont="1" applyFill="1" applyBorder="1"/>
    <xf numFmtId="164" fontId="0" fillId="25" borderId="9" xfId="0" applyNumberFormat="1" applyFill="1" applyBorder="1" applyAlignment="1"/>
    <xf numFmtId="0" fontId="0" fillId="3" borderId="9" xfId="0" applyFill="1" applyBorder="1"/>
    <xf numFmtId="0" fontId="4" fillId="16" borderId="9" xfId="0" applyFont="1" applyFill="1" applyBorder="1" applyAlignment="1">
      <alignment horizontal="center"/>
    </xf>
    <xf numFmtId="0" fontId="0" fillId="13" borderId="9" xfId="0" applyFill="1" applyBorder="1"/>
    <xf numFmtId="0" fontId="4" fillId="15" borderId="9" xfId="0" applyFont="1" applyFill="1" applyBorder="1"/>
    <xf numFmtId="165" fontId="0" fillId="25" borderId="9" xfId="0" quotePrefix="1" applyNumberFormat="1" applyFill="1" applyBorder="1"/>
    <xf numFmtId="0" fontId="4" fillId="15" borderId="11" xfId="0" applyFont="1" applyFill="1" applyBorder="1"/>
    <xf numFmtId="164" fontId="4" fillId="16" borderId="0" xfId="0" applyNumberFormat="1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164" fontId="4" fillId="16" borderId="0" xfId="0" applyNumberFormat="1" applyFont="1" applyFill="1" applyBorder="1" applyAlignment="1"/>
    <xf numFmtId="164" fontId="4" fillId="16" borderId="0" xfId="0" applyNumberFormat="1" applyFont="1" applyFill="1" applyBorder="1"/>
    <xf numFmtId="164" fontId="0" fillId="25" borderId="0" xfId="0" applyNumberFormat="1" applyFill="1" applyBorder="1" applyAlignment="1"/>
    <xf numFmtId="0" fontId="4" fillId="16" borderId="0" xfId="0" applyFont="1" applyFill="1" applyBorder="1" applyAlignment="1">
      <alignment horizontal="center"/>
    </xf>
    <xf numFmtId="0" fontId="0" fillId="13" borderId="0" xfId="0" applyFill="1" applyBorder="1"/>
    <xf numFmtId="0" fontId="4" fillId="15" borderId="0" xfId="0" applyFont="1" applyFill="1" applyBorder="1"/>
    <xf numFmtId="165" fontId="0" fillId="25" borderId="0" xfId="0" quotePrefix="1" applyNumberFormat="1" applyFill="1" applyBorder="1"/>
    <xf numFmtId="165" fontId="0" fillId="25" borderId="0" xfId="0" applyNumberFormat="1" applyFill="1" applyBorder="1"/>
    <xf numFmtId="0" fontId="0" fillId="13" borderId="0" xfId="0" applyNumberFormat="1" applyFill="1" applyBorder="1"/>
    <xf numFmtId="0" fontId="0" fillId="37" borderId="0" xfId="0" applyFill="1" applyBorder="1"/>
    <xf numFmtId="0" fontId="4" fillId="15" borderId="0" xfId="0" quotePrefix="1" applyFont="1" applyFill="1" applyBorder="1"/>
    <xf numFmtId="0" fontId="4" fillId="15" borderId="13" xfId="0" applyFont="1" applyFill="1" applyBorder="1"/>
    <xf numFmtId="164" fontId="4" fillId="16" borderId="14" xfId="0" applyNumberFormat="1" applyFont="1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14" xfId="0" applyFill="1" applyBorder="1"/>
    <xf numFmtId="164" fontId="4" fillId="16" borderId="14" xfId="0" applyNumberFormat="1" applyFont="1" applyFill="1" applyBorder="1" applyAlignment="1"/>
    <xf numFmtId="0" fontId="0" fillId="37" borderId="14" xfId="0" applyFill="1" applyBorder="1"/>
    <xf numFmtId="164" fontId="4" fillId="16" borderId="14" xfId="0" applyNumberFormat="1" applyFont="1" applyFill="1" applyBorder="1"/>
    <xf numFmtId="164" fontId="0" fillId="25" borderId="14" xfId="0" applyNumberFormat="1" applyFill="1" applyBorder="1" applyAlignment="1"/>
    <xf numFmtId="0" fontId="4" fillId="16" borderId="14" xfId="0" applyFont="1" applyFill="1" applyBorder="1" applyAlignment="1">
      <alignment horizontal="center"/>
    </xf>
    <xf numFmtId="0" fontId="0" fillId="13" borderId="14" xfId="0" applyFill="1" applyBorder="1"/>
    <xf numFmtId="0" fontId="4" fillId="15" borderId="14" xfId="0" applyFont="1" applyFill="1" applyBorder="1"/>
    <xf numFmtId="165" fontId="0" fillId="25" borderId="14" xfId="0" applyNumberForma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" fillId="16" borderId="9" xfId="0" applyFont="1" applyFill="1" applyBorder="1" applyAlignment="1"/>
    <xf numFmtId="0" fontId="0" fillId="16" borderId="9" xfId="0" applyFill="1" applyBorder="1"/>
    <xf numFmtId="0" fontId="4" fillId="4" borderId="9" xfId="0" applyFont="1" applyFill="1" applyBorder="1"/>
    <xf numFmtId="0" fontId="4" fillId="4" borderId="9" xfId="0" applyFont="1" applyFill="1" applyBorder="1" applyAlignment="1"/>
    <xf numFmtId="0" fontId="4" fillId="0" borderId="9" xfId="0" applyFont="1" applyBorder="1"/>
    <xf numFmtId="164" fontId="0" fillId="10" borderId="9" xfId="0" applyNumberFormat="1" applyFill="1" applyBorder="1" applyAlignment="1"/>
    <xf numFmtId="0" fontId="0" fillId="0" borderId="9" xfId="0" applyBorder="1" applyAlignment="1"/>
    <xf numFmtId="0" fontId="0" fillId="36" borderId="9" xfId="0" applyFill="1" applyBorder="1"/>
    <xf numFmtId="165" fontId="0" fillId="0" borderId="9" xfId="0" applyNumberFormat="1" applyBorder="1"/>
    <xf numFmtId="0" fontId="0" fillId="11" borderId="0" xfId="0" applyFill="1" applyAlignment="1">
      <alignment horizontal="center"/>
    </xf>
    <xf numFmtId="0" fontId="7" fillId="11" borderId="0" xfId="0" applyFont="1" applyFill="1" applyAlignment="1">
      <alignment vertical="center"/>
    </xf>
    <xf numFmtId="0" fontId="8" fillId="26" borderId="0" xfId="0" applyFont="1" applyFill="1" applyAlignment="1">
      <alignment vertical="center"/>
    </xf>
    <xf numFmtId="0" fontId="7" fillId="26" borderId="0" xfId="0" applyFont="1" applyFill="1" applyAlignment="1">
      <alignment vertical="center"/>
    </xf>
    <xf numFmtId="0" fontId="8" fillId="29" borderId="0" xfId="0" applyFont="1" applyFill="1" applyAlignment="1">
      <alignment vertical="center"/>
    </xf>
    <xf numFmtId="0" fontId="1" fillId="4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7" fillId="22" borderId="0" xfId="0" applyFont="1" applyFill="1" applyAlignment="1">
      <alignment vertic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/>
    <xf numFmtId="164" fontId="0" fillId="0" borderId="9" xfId="0" applyNumberFormat="1" applyBorder="1"/>
    <xf numFmtId="164" fontId="0" fillId="0" borderId="14" xfId="0" quotePrefix="1" applyNumberFormat="1" applyBorder="1"/>
    <xf numFmtId="164" fontId="0" fillId="0" borderId="14" xfId="0" applyNumberFormat="1" applyBorder="1"/>
    <xf numFmtId="165" fontId="0" fillId="0" borderId="9" xfId="0" quotePrefix="1" applyNumberFormat="1" applyBorder="1"/>
    <xf numFmtId="165" fontId="0" fillId="4" borderId="14" xfId="0" applyNumberFormat="1" applyFill="1" applyBorder="1"/>
    <xf numFmtId="165" fontId="0" fillId="0" borderId="14" xfId="0" quotePrefix="1" applyNumberFormat="1" applyBorder="1"/>
    <xf numFmtId="0" fontId="6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/>
    </xf>
    <xf numFmtId="0" fontId="4" fillId="15" borderId="0" xfId="0" applyFont="1" applyFill="1"/>
    <xf numFmtId="0" fontId="0" fillId="4" borderId="0" xfId="0" applyFill="1" applyBorder="1" applyAlignment="1">
      <alignment horizontal="center"/>
    </xf>
    <xf numFmtId="165" fontId="0" fillId="4" borderId="0" xfId="0" applyNumberFormat="1" applyFill="1" applyBorder="1"/>
    <xf numFmtId="165" fontId="0" fillId="0" borderId="0" xfId="0" quotePrefix="1" applyNumberFormat="1" applyBorder="1"/>
  </cellXfs>
  <cellStyles count="3">
    <cellStyle name="20% - Accent1" xfId="1" builtinId="30"/>
    <cellStyle name="Hyperlink" xfId="2" builtinId="8"/>
    <cellStyle name="Normal" xfId="0" builtinId="0"/>
  </cellStyles>
  <dxfs count="30">
    <dxf>
      <alignment vertical="center"/>
    </dxf>
    <dxf>
      <alignment vertical="center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FFFFCC"/>
      <color rgb="FFF5E7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rales, Mark" refreshedDate="45157.904753935189" createdVersion="8" refreshedVersion="8" minRefreshableVersion="3" recordCount="666" xr:uid="{D74B09AF-14D1-4A90-BA65-F90C0E5C6C3F}">
  <cacheSource type="worksheet">
    <worksheetSource ref="A1:BT665" sheet="map_headernames"/>
  </cacheSource>
  <cacheFields count="59">
    <cacheField name="n" numFmtId="0">
      <sharedItems/>
    </cacheField>
    <cacheField name="rname" numFmtId="0">
      <sharedItems/>
    </cacheField>
    <cacheField name="newnames_ejscreenapi" numFmtId="0">
      <sharedItems/>
    </cacheField>
    <cacheField name="ratio.to" numFmtId="0">
      <sharedItems containsSemiMixedTypes="0" containsString="0" containsNumber="1" containsInteger="1" minValue="0" maxValue="1"/>
    </cacheField>
    <cacheField name="state." numFmtId="0">
      <sharedItems containsSemiMixedTypes="0" containsString="0" containsNumber="1" containsInteger="1" minValue="0" maxValue="1"/>
    </cacheField>
    <cacheField name="pctile." numFmtId="0">
      <sharedItems containsSemiMixedTypes="0" containsString="0" containsNumber="1" containsInteger="1" minValue="0" maxValue="1"/>
    </cacheField>
    <cacheField name=".text" numFmtId="0">
      <sharedItems containsSemiMixedTypes="0" containsString="0" containsNumber="1" containsInteger="1" minValue="0" maxValue="1"/>
    </cacheField>
    <cacheField name="avg." numFmtId="0">
      <sharedItems containsSemiMixedTypes="0" containsString="0" containsNumber="1" containsInteger="1" minValue="0" maxValue="1"/>
    </cacheField>
    <cacheField name="bin." numFmtId="0">
      <sharedItems containsSemiMixedTypes="0" containsString="0" containsNumber="1" containsInteger="1" minValue="0" maxValue="1"/>
    </cacheField>
    <cacheField name="DISPARITY" numFmtId="0">
      <sharedItems containsSemiMixedTypes="0" containsString="0" containsNumber="1" containsInteger="1" minValue="0" maxValue="1"/>
    </cacheField>
    <cacheField name=".eo" numFmtId="0">
      <sharedItems containsSemiMixedTypes="0" containsString="0" containsNumber="1" containsInteger="1" minValue="0" maxValue="1"/>
    </cacheField>
    <cacheField name=".supp" numFmtId="0">
      <sharedItems containsSemiMixedTypes="0" containsString="0" containsNumber="1" containsInteger="1" minValue="0" maxValue="1"/>
    </cacheField>
    <cacheField name="varlist" numFmtId="0">
      <sharedItems containsBlank="1" count="35">
        <s v="names_d"/>
        <s v="names_d_avg"/>
        <s v="names_d_count"/>
        <s v="names_d_other_count"/>
        <s v="names_d_pctile"/>
        <s v="names_d_ratio_to_avg"/>
        <s v="names_d_ratio_to_state_avg"/>
        <s v="names_d_state_avg"/>
        <s v="names_d_state_pctile"/>
        <s v="names_d_subgroups"/>
        <s v="names_d_subgroups_avg"/>
        <s v="names_d_subgroups_count"/>
        <s v="names_d_subgroups_pctile"/>
        <s v="names_d_subgroups_ratio_to_avg"/>
        <s v="names_d_subgroups_ratio_to_state_avg"/>
        <s v="names_d_subgroups_state_avg"/>
        <s v="names_d_subgroups_state_pctile"/>
        <s v="names_e"/>
        <s v="names_e_avg"/>
        <s v="names_e_pctile"/>
        <s v="names_e_ratio_to_avg"/>
        <s v="names_e_ratio_to_state_avg"/>
        <s v="names_e_state_avg"/>
        <s v="names_e_state_pctile"/>
        <s v="names_ej"/>
        <s v="names_ej_pctile"/>
        <s v="names_ej_state"/>
        <s v="names_ej_state_pctile"/>
        <s v="names_ej_supp"/>
        <s v="names_ej_supp_pctile"/>
        <s v="names_ej_supp_state"/>
        <s v="names_ej_supp_state_pctile"/>
        <m/>
        <s v="names_other_count" u="1"/>
        <s v="names_d_subgroups_nh_count" u="1"/>
      </sharedItems>
    </cacheField>
    <cacheField name="varcategory" numFmtId="0">
      <sharedItems/>
    </cacheField>
    <cacheField name="vartype" numFmtId="0">
      <sharedItems/>
    </cacheField>
    <cacheField name="raw_pctile_avg" numFmtId="0">
      <sharedItems containsBlank="1"/>
    </cacheField>
    <cacheField name="jsondoc_vartype" numFmtId="0">
      <sharedItems containsBlank="1"/>
    </cacheField>
    <cacheField name="jsondoc_shortvartype" numFmtId="0">
      <sharedItems containsBlank="1"/>
    </cacheField>
    <cacheField name="calculation_type" numFmtId="0">
      <sharedItems containsBlank="1"/>
    </cacheField>
    <cacheField name="apisection" numFmtId="0">
      <sharedItems containsBlank="1"/>
    </cacheField>
    <cacheField name="apitype" numFmtId="0">
      <sharedItems containsBlank="1"/>
    </cacheField>
    <cacheField name="newsort" numFmtId="0">
      <sharedItems containsBlank="1"/>
    </cacheField>
    <cacheField name="jsondoc_DEJ" numFmtId="0">
      <sharedItems containsBlank="1"/>
    </cacheField>
    <cacheField name="basevarname" numFmtId="0">
      <sharedItems containsBlank="1"/>
    </cacheField>
    <cacheField name="denominator" numFmtId="0">
      <sharedItems containsNonDate="0" containsString="0" containsBlank="1"/>
    </cacheField>
    <cacheField name="jsondoc_indicated_topic" numFmtId="0">
      <sharedItems containsBlank="1"/>
    </cacheField>
    <cacheField name="topic_root_term" numFmtId="0">
      <sharedItems containsBlank="1"/>
    </cacheField>
    <cacheField name="zone" numFmtId="0">
      <sharedItems containsBlank="1"/>
    </cacheField>
    <cacheField name="jsondoc_zone" numFmtId="0">
      <sharedItems containsBlank="1"/>
    </cacheField>
    <cacheField name="jsondoc_shortzone" numFmtId="0">
      <sharedItems containsBlank="1"/>
    </cacheField>
    <cacheField name="jsondoc_sort_DEJ" numFmtId="0">
      <sharedItems containsBlank="1" containsMixedTypes="1" containsNumber="1" containsInteger="1" minValue="3" maxValue="3"/>
    </cacheField>
    <cacheField name="sortDsortE" numFmtId="0">
      <sharedItems containsBlank="1"/>
    </cacheField>
    <cacheField name="jsondoc_sort_zone" numFmtId="0">
      <sharedItems containsBlank="1"/>
    </cacheField>
    <cacheField name="oldnames" numFmtId="0">
      <sharedItems containsBlank="1"/>
    </cacheField>
    <cacheField name="apiname" numFmtId="0">
      <sharedItems containsBlank="1"/>
    </cacheField>
    <cacheField name="ejscreen_api" numFmtId="0">
      <sharedItems containsBlank="1"/>
    </cacheField>
    <cacheField name="api_synonym" numFmtId="0">
      <sharedItems containsBlank="1"/>
    </cacheField>
    <cacheField name="csvname2.2" numFmtId="0">
      <sharedItems containsBlank="1"/>
    </cacheField>
    <cacheField name="ejscreen_csv" numFmtId="0">
      <sharedItems containsBlank="1"/>
    </cacheField>
    <cacheField name="names_friendly" numFmtId="0">
      <sharedItems containsBlank="1"/>
    </cacheField>
    <cacheField name="longname_tableheader" numFmtId="0">
      <sharedItems containsBlank="1"/>
    </cacheField>
    <cacheField name="description" numFmtId="0">
      <sharedItems containsBlank="1"/>
    </cacheField>
    <cacheField name="api_description" numFmtId="0">
      <sharedItems containsBlank="1"/>
    </cacheField>
    <cacheField name="sigfigs" numFmtId="0">
      <sharedItems containsBlank="1"/>
    </cacheField>
    <cacheField name="units" numFmtId="0">
      <sharedItems containsBlank="1"/>
    </cacheField>
    <cacheField name="ejscreenreport" numFmtId="0">
      <sharedItems containsBlank="1"/>
    </cacheField>
    <cacheField name="reportsort" numFmtId="0">
      <sharedItems containsBlank="1"/>
    </cacheField>
    <cacheField name="reportlabel" numFmtId="0">
      <sharedItems containsBlank="1"/>
    </cacheField>
    <cacheField name="errornote" numFmtId="0">
      <sharedItems containsBlank="1"/>
    </cacheField>
    <cacheField name="api_example" numFmtId="0">
      <sharedItems containsBlank="1"/>
    </cacheField>
    <cacheField name="csv_example" numFmtId="0">
      <sharedItems containsBlank="1"/>
    </cacheField>
    <cacheField name="csv_descriptions_name" numFmtId="0">
      <sharedItems containsBlank="1"/>
    </cacheField>
    <cacheField name="sort" numFmtId="0">
      <sharedItems containsBlank="1" containsMixedTypes="1" containsNumber="1" containsInteger="1" minValue="1" maxValue="400"/>
    </cacheField>
    <cacheField name="jsondoc_Rfieldname" numFmtId="0">
      <sharedItems containsBlank="1"/>
    </cacheField>
    <cacheField name="csvlongname" numFmtId="0">
      <sharedItems containsBlank="1"/>
    </cacheField>
    <cacheField name="jsondoc_Section_API" numFmtId="0">
      <sharedItems containsBlank="1"/>
    </cacheField>
    <cacheField name="names.e.api" numFmtId="0">
      <sharedItems containsBlank="1"/>
    </cacheField>
    <cacheField name="EJAMejscreendata" numFmtId="0">
      <sharedItems containsBlank="1"/>
    </cacheField>
    <cacheField name="gdbfieldname in map_bat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x"/>
    <s v="Demog.Index"/>
    <s v="Demog.Ind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10100"/>
    <s v="Demographic"/>
    <s v="Demog.Index"/>
    <m/>
    <s v="Demog.Index"/>
    <s v="Demog.Index"/>
    <s v="buffer"/>
    <s v="buffer"/>
    <s v="buffer"/>
    <s v="1"/>
    <s v="1"/>
    <s v="0"/>
    <s v="RAW_D_DEMOGIDX2"/>
    <s v="RAW_D_DEMOGIDX2"/>
    <s v="RAW_D_DEMOGIDX2"/>
    <m/>
    <s v="DEMOGIDX_2"/>
    <s v="DEMOGIDX_2"/>
    <s v="Demog.Ind."/>
    <s v="Demographic Index"/>
    <s v="Demographic Index"/>
    <s v="Demographic Index"/>
    <m/>
    <m/>
    <m/>
    <s v="161"/>
    <s v="Demographic Index"/>
    <m/>
    <s v="13%"/>
    <s v="0.2662338"/>
    <s v="DEMOGIDX_2"/>
    <s v="3"/>
    <s v="VSI.eo"/>
    <s v="Demographic Index"/>
    <s v="Demographic Indicators"/>
    <m/>
    <s v="FALSE"/>
    <m/>
  </r>
  <r>
    <s v="x"/>
    <s v="Demog.Index.Supp"/>
    <s v="Demog.Index.Supp"/>
    <n v="0"/>
    <n v="0"/>
    <n v="0"/>
    <n v="0"/>
    <n v="0"/>
    <n v="0"/>
    <n v="0"/>
    <n v="0"/>
    <n v="1"/>
    <x v="0"/>
    <s v="Demographic"/>
    <s v="raw"/>
    <s v="Raw data"/>
    <s v="raw data for indicator"/>
    <s v="raw"/>
    <s v="percent formula"/>
    <s v="main"/>
    <s v="Socioeconomic Indicators"/>
    <s v="01020100"/>
    <s v="Demographic"/>
    <s v="Demog.Index.Supp"/>
    <m/>
    <s v="Demog.Index.Supp"/>
    <s v="Demog.Index.Supp"/>
    <m/>
    <s v="buffer"/>
    <s v="buffer"/>
    <s v="1"/>
    <s v="2"/>
    <s v="0"/>
    <s v="RAW_D_DEMOGIDX5"/>
    <s v="RAW_D_DEMOGIDX5"/>
    <s v="RAW_D_DEMOGIDX5"/>
    <m/>
    <s v="DEMOGIDX_5"/>
    <s v="DEMOGIDX_5"/>
    <s v="Suppl Demog Index"/>
    <s v="Supplemental Demographic Index"/>
    <s v="Supplemental Demographic Index"/>
    <s v="Supplemental Demographic Index"/>
    <m/>
    <m/>
    <m/>
    <s v="162"/>
    <s v="Supplemental Demographic Index"/>
    <m/>
    <s v="13%"/>
    <s v="0.1717064"/>
    <s v="DEMOGIDX_5"/>
    <s v="11"/>
    <s v="Demog.Index.Supp"/>
    <m/>
    <s v="Demographic Indicators"/>
    <m/>
    <s v="FALSE"/>
    <s v="0"/>
  </r>
  <r>
    <s v="x"/>
    <s v="lowlifex"/>
    <s v="lowlif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70100"/>
    <s v="Demographic"/>
    <s v="lowlifex"/>
    <m/>
    <s v="lowlifex"/>
    <s v="lowlifex"/>
    <m/>
    <s v="buffer"/>
    <s v="buffer"/>
    <s v="1"/>
    <s v="7"/>
    <s v="0"/>
    <s v="RAW_D_LIFEEXP"/>
    <s v="RAW_D_LIFEEXP"/>
    <s v="RAW_D_LIFEEXP"/>
    <s v="RAW_HI_LIFEEXPPCT"/>
    <s v="LIFEEXPPCT"/>
    <s v="LIFEEXPPCT"/>
    <s v="Low life expectancy"/>
    <s v="Low life expectancy"/>
    <s v="% low life expectancy"/>
    <s v="Limited Life Expectancy"/>
    <m/>
    <m/>
    <m/>
    <s v="170"/>
    <s v="Low Life Expectancy"/>
    <m/>
    <s v="19%"/>
    <s v="0.2502564"/>
    <s v="LIFEEXPPCT"/>
    <s v="61"/>
    <m/>
    <s v="% low life expectancy"/>
    <m/>
    <m/>
    <s v="FALSE"/>
    <m/>
  </r>
  <r>
    <s v="x"/>
    <s v="pctlingiso"/>
    <s v="pctlingiso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40100"/>
    <s v="Demographic"/>
    <s v="pctlingiso"/>
    <m/>
    <s v="pctlingiso"/>
    <s v="pctlingiso"/>
    <s v="buffer"/>
    <s v="buffer"/>
    <s v="buffer"/>
    <s v="1"/>
    <s v="4"/>
    <s v="0"/>
    <s v="RAW_D_LING"/>
    <s v="RAW_D_LING"/>
    <s v="RAW_D_LING"/>
    <s v="P_LIMITED_ENG_HH"/>
    <s v="LINGISOPCT"/>
    <s v="LINGISOPCT"/>
    <s v="% Limited English"/>
    <s v="% in limited English-speaking Households"/>
    <s v="% Limited English speaking households"/>
    <s v="Limited English Speaking"/>
    <m/>
    <m/>
    <m/>
    <s v="166"/>
    <s v="Limited English Speaking Households"/>
    <m/>
    <s v="9%"/>
    <s v="0"/>
    <s v="LINGISOPCT"/>
    <s v="28"/>
    <s v="pctlingiso"/>
    <s v="% Limited English speaking households"/>
    <s v="Demographic Indicators"/>
    <m/>
    <s v="FALSE"/>
    <m/>
  </r>
  <r>
    <s v="x"/>
    <s v="pctlowinc"/>
    <s v="pctlowinc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30100"/>
    <s v="Demographic"/>
    <s v="pctlowinc"/>
    <m/>
    <s v="pctlowinc"/>
    <s v="pctlowinc"/>
    <s v="buffer"/>
    <s v="buffer"/>
    <s v="buffer"/>
    <s v="1"/>
    <s v="3"/>
    <s v="0"/>
    <s v="RAW_D_INCOME"/>
    <s v="RAW_D_INCOME"/>
    <s v="RAW_D_INCOME"/>
    <s v="P_LOWINC"/>
    <s v="LOWINCPCT"/>
    <s v="LOWINCPCT"/>
    <s v="% Low-inc."/>
    <s v="% Low Income"/>
    <s v="% low income"/>
    <s v="Low Income"/>
    <m/>
    <m/>
    <m/>
    <s v="164"/>
    <s v="Low Income"/>
    <m/>
    <s v="16%"/>
    <s v="0.3795094"/>
    <s v="LOWINCPCT"/>
    <s v="18"/>
    <s v="pctlowinc"/>
    <s v="% low income"/>
    <s v="Demographic Indicators"/>
    <m/>
    <s v="FALSE"/>
    <m/>
  </r>
  <r>
    <s v="x"/>
    <s v="pctlths"/>
    <s v="pctlths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60100"/>
    <s v="Demographic"/>
    <s v="pctlths"/>
    <m/>
    <s v="pctlths"/>
    <s v="pctlths"/>
    <s v="buffer"/>
    <s v="buffer"/>
    <s v="buffer"/>
    <s v="1"/>
    <s v="6"/>
    <s v="0"/>
    <s v="RAW_D_LESSHS"/>
    <s v="RAW_D_LESSHS"/>
    <s v="RAW_D_LESSHS"/>
    <s v="P_EDU_LTHS"/>
    <s v="LESSHSPCT"/>
    <s v="LESSHSPCT"/>
    <s v="% &lt; High School"/>
    <s v="% with Less Than High School Education"/>
    <s v="% less than high school education"/>
    <s v="Less Than High School Education"/>
    <m/>
    <m/>
    <m/>
    <s v="167"/>
    <s v="Less Than High School Education"/>
    <m/>
    <s v="21%"/>
    <s v="0.206544"/>
    <s v="LESSHSPCT"/>
    <s v="49"/>
    <s v="pctlths"/>
    <s v="% less than high school education"/>
    <s v="Demographic Indicators"/>
    <m/>
    <s v="FALSE"/>
    <m/>
  </r>
  <r>
    <s v="x"/>
    <s v="pctmin"/>
    <s v="pctmin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100100"/>
    <s v="Demographic"/>
    <s v="pctmin"/>
    <m/>
    <s v="pctmin"/>
    <s v="pctmin"/>
    <s v="buffer"/>
    <s v="buffer"/>
    <s v="buffer"/>
    <s v="1"/>
    <s v="10"/>
    <s v="0"/>
    <s v="RAW_D_PEOPCOLOR"/>
    <s v="RAW_D_PEOPCOLOR"/>
    <s v="RAW_D_PEOPCOLOR"/>
    <s v="PCT_MINORITY"/>
    <s v="PEOPCOLORPCT"/>
    <s v="PEOPCOLORPCT"/>
    <s v="% People of Color"/>
    <s v="% People of Color"/>
    <s v="% people of color"/>
    <s v="People of Color"/>
    <m/>
    <m/>
    <m/>
    <s v="163"/>
    <s v="People of Color"/>
    <m/>
    <s v="11%"/>
    <s v="0.1529582"/>
    <s v="PEOPCOLORPCT"/>
    <s v="86"/>
    <s v="pctmin"/>
    <s v="% people of color"/>
    <s v="Demographic Indicators"/>
    <m/>
    <s v="FALSE"/>
    <m/>
  </r>
  <r>
    <s v="x"/>
    <s v="pctover64"/>
    <s v="pctover64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90100"/>
    <s v="Demographic"/>
    <s v="pctover64"/>
    <m/>
    <s v="pctover64"/>
    <s v="pctover64"/>
    <s v="buffer"/>
    <s v="buffer"/>
    <s v="buffer"/>
    <s v="1"/>
    <s v="9"/>
    <s v="0"/>
    <s v="RAW_D_OVER64"/>
    <s v="RAW_D_OVER64"/>
    <s v="RAW_D_OVER64"/>
    <s v="P_AGE_GT64"/>
    <s v="OVER64PCT"/>
    <s v="OVER64PCT"/>
    <s v="% &gt; age 64"/>
    <s v="% over Age 64"/>
    <s v="% over age 64"/>
    <s v="Over Age 64"/>
    <m/>
    <m/>
    <m/>
    <s v="169"/>
    <s v="Over Age 64"/>
    <m/>
    <s v="26%"/>
    <s v="0.1760462"/>
    <s v="OVER64PCT"/>
    <s v="77"/>
    <s v="pctover64"/>
    <s v="% over age 64"/>
    <s v="Demographic Indicators"/>
    <m/>
    <s v="FALSE"/>
    <m/>
  </r>
  <r>
    <s v="x"/>
    <s v="pctunder5"/>
    <s v="pctunder5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80100"/>
    <s v="Demographic"/>
    <s v="pctunder5"/>
    <m/>
    <s v="pctunder5"/>
    <s v="pctunder5"/>
    <s v="buffer"/>
    <s v="buffer"/>
    <s v="buffer"/>
    <s v="1"/>
    <s v="8"/>
    <s v="0"/>
    <s v="RAW_D_UNDER5"/>
    <s v="RAW_D_UNDER5"/>
    <s v="RAW_D_UNDER5"/>
    <s v="P_AGE_LT5"/>
    <s v="UNDER5PCT"/>
    <s v="UNDER5PCT"/>
    <s v="% &lt; age 5"/>
    <s v="% under Age 5"/>
    <s v="% under age 5"/>
    <s v="Under Age 5"/>
    <m/>
    <m/>
    <m/>
    <s v="168"/>
    <s v="Under Age 5"/>
    <m/>
    <s v="0%"/>
    <s v="0.02741703"/>
    <s v="UNDER5PCT"/>
    <s v="68"/>
    <s v="pctunder5"/>
    <s v="% under age 5"/>
    <s v="Demographic Indicators"/>
    <m/>
    <s v="FALSE"/>
    <m/>
  </r>
  <r>
    <s v="x"/>
    <s v="pctunemployed"/>
    <s v="pctunemployed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50100"/>
    <s v="Demographic"/>
    <s v="pctunemployed"/>
    <m/>
    <s v="pctunemployed"/>
    <s v="pctunemployed"/>
    <s v="buffer"/>
    <s v="buffer"/>
    <s v="buffer"/>
    <s v="1"/>
    <s v="5"/>
    <s v="0"/>
    <s v="RAW_D_UNEMPLOYED"/>
    <s v="RAW_D_UNEMPLOYED"/>
    <s v="RAW_D_UNEMPLOYED"/>
    <s v="P_EMP_STAT_UNEMPLOYED"/>
    <s v="UNEMPPCT"/>
    <s v="UNEMPPCT"/>
    <s v="% Unemployed"/>
    <s v="% Unemployed"/>
    <s v="% unemployed"/>
    <s v="Unemployment Rate"/>
    <m/>
    <m/>
    <m/>
    <s v="165"/>
    <s v="Unemployment Rate"/>
    <m/>
    <s v="3%"/>
    <s v="0.02222222"/>
    <s v="UNEMPPCT"/>
    <s v="37"/>
    <s v="pctunemployed"/>
    <s v="% unemployed"/>
    <s v="Demographic Indicators"/>
    <m/>
    <s v="FALSE"/>
    <m/>
  </r>
  <r>
    <s v="x"/>
    <s v="avg.Demog.Index"/>
    <s v="avg.Demog.Ind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N_D_DEMOGIDX2"/>
    <s v="N_D_DEMOGIDX2"/>
    <s v="N_D_DEMOGIDX2"/>
    <m/>
    <m/>
    <m/>
    <s v="National Average of Demographic Index"/>
    <s v="National Average of Demographic Index"/>
    <s v="National Average of Demographic Index"/>
    <s v="National Average of Demographic Index"/>
    <m/>
    <m/>
    <m/>
    <s v="185"/>
    <s v="Demographic Index"/>
    <m/>
    <s v="35%"/>
    <m/>
    <m/>
    <m/>
    <m/>
    <m/>
    <m/>
    <m/>
    <m/>
    <m/>
  </r>
  <r>
    <s v="x"/>
    <s v="avg.Demog.Index.Supp"/>
    <s v="avg.Demog.Index.Supp"/>
    <n v="0"/>
    <n v="0"/>
    <n v="0"/>
    <n v="0"/>
    <n v="1"/>
    <n v="0"/>
    <n v="0"/>
    <n v="0"/>
    <n v="1"/>
    <x v="1"/>
    <s v="Demographic"/>
    <s v="us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N_D_DEMOGIDX5"/>
    <s v="N_D_DEMOGIDX5"/>
    <s v="N_D_DEMOGIDX5"/>
    <m/>
    <m/>
    <m/>
    <s v="National Average of Supplemental Demographic Index"/>
    <s v="National Average of Supplemental Demographic Index"/>
    <s v="National Average of Supplemental Demographic Index"/>
    <s v="National Average of Supplemental Demographic Index"/>
    <m/>
    <m/>
    <m/>
    <s v="186"/>
    <s v="Supplemental Demographic Index"/>
    <m/>
    <s v="14%"/>
    <m/>
    <m/>
    <m/>
    <m/>
    <m/>
    <m/>
    <m/>
    <m/>
    <m/>
  </r>
  <r>
    <s v="x"/>
    <s v="avg.lowlifex"/>
    <s v="avg.lowlif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70301"/>
    <s v="Demographic"/>
    <s v="lowlifex"/>
    <m/>
    <s v="lowlifex"/>
    <s v="lowlifex"/>
    <m/>
    <s v="Nation"/>
    <s v="us"/>
    <s v="1"/>
    <s v="7"/>
    <s v="1"/>
    <s v="N_D_LIFEEXP"/>
    <s v="N_D_LIFEEXP"/>
    <s v="N_D_LIFEEXP"/>
    <s v="N_HI_LIFEEXPPCT_AVG"/>
    <m/>
    <m/>
    <s v="US avg Low life expectancy"/>
    <s v="US average for Low life expectancy"/>
    <m/>
    <s v="National Average of Limited Life Expectancy"/>
    <m/>
    <m/>
    <m/>
    <s v="194"/>
    <s v="Low Life Expectancy"/>
    <m/>
    <s v="20%"/>
    <m/>
    <m/>
    <s v="64"/>
    <s v="avg.lowlifex"/>
    <m/>
    <m/>
    <m/>
    <s v="FALSE"/>
    <s v="0"/>
  </r>
  <r>
    <s v="x"/>
    <s v="avg.pctlingiso"/>
    <s v="avg.pctlingiso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40301"/>
    <s v="Demographic"/>
    <s v="pctlingiso"/>
    <m/>
    <s v="pctlingiso"/>
    <s v="pctlingiso"/>
    <s v="National"/>
    <s v="Nation"/>
    <s v="us"/>
    <s v="1"/>
    <s v="4"/>
    <s v="1"/>
    <s v="N_D_LING"/>
    <s v="N_D_LING"/>
    <s v="N_D_LING"/>
    <m/>
    <m/>
    <m/>
    <s v="US avg % Limited English"/>
    <s v="US average for % in limited English-speaking Households"/>
    <s v="US average for % in limited English-speaking Households"/>
    <s v="National Average of Limited English Speaking"/>
    <m/>
    <m/>
    <m/>
    <s v="190"/>
    <s v="Limited English Speaking Households"/>
    <m/>
    <s v="5%"/>
    <m/>
    <m/>
    <s v="31"/>
    <s v="avg.pctlingiso"/>
    <m/>
    <s v="Demographic Indicators"/>
    <m/>
    <s v="FALSE"/>
    <s v="0"/>
  </r>
  <r>
    <s v="x"/>
    <s v="avg.pctlowinc"/>
    <s v="avg.pctlowinc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30301"/>
    <s v="Demographic"/>
    <s v="pctlowinc"/>
    <m/>
    <s v="pctlowinc"/>
    <s v="pctlowinc"/>
    <s v="National"/>
    <s v="Nation"/>
    <s v="us"/>
    <s v="1"/>
    <s v="3"/>
    <s v="1"/>
    <s v="N_D_INCOME"/>
    <s v="N_D_INCOME"/>
    <s v="N_D_INCOME"/>
    <m/>
    <m/>
    <m/>
    <s v="US avg % Low-inc."/>
    <s v="US average for % Low Income"/>
    <s v="US average for % Low Income"/>
    <s v="National Average of Low Income"/>
    <m/>
    <m/>
    <m/>
    <s v="188"/>
    <s v="Low Income"/>
    <m/>
    <s v="31%"/>
    <m/>
    <m/>
    <s v="21"/>
    <s v="avg.pctlowinc"/>
    <m/>
    <s v="Demographic Indicators"/>
    <m/>
    <s v="FALSE"/>
    <s v="0"/>
  </r>
  <r>
    <s v="x"/>
    <s v="avg.pctlths"/>
    <s v="avg.pctlths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60301"/>
    <s v="Demographic"/>
    <s v="pctlths"/>
    <m/>
    <s v="pctlths"/>
    <s v="pctlths"/>
    <s v="National"/>
    <s v="Nation"/>
    <s v="us"/>
    <s v="1"/>
    <s v="6"/>
    <s v="1"/>
    <s v="N_D_LESSHS"/>
    <s v="N_D_LESSHS"/>
    <s v="N_D_LESSHS"/>
    <m/>
    <m/>
    <m/>
    <s v="US avg % &lt; High School"/>
    <s v="US average for % with Less Than High School Education"/>
    <s v="US average for % with Less Than High School Education"/>
    <s v="National Average of Less Than High School Education"/>
    <m/>
    <m/>
    <m/>
    <s v="191"/>
    <s v="Less Than High School Education"/>
    <m/>
    <s v="12%"/>
    <m/>
    <m/>
    <s v="52"/>
    <s v="avg.pctlths"/>
    <m/>
    <s v="Demographic Indicators"/>
    <m/>
    <s v="FALSE"/>
    <s v="0"/>
  </r>
  <r>
    <s v="x"/>
    <s v="avg.pctmin"/>
    <s v="avg.pctmin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100301"/>
    <s v="Demographic"/>
    <s v="pctmin"/>
    <m/>
    <s v="pctmin"/>
    <s v="pctmin"/>
    <s v="National"/>
    <s v="Nation"/>
    <s v="us"/>
    <s v="1"/>
    <s v="10"/>
    <s v="1"/>
    <s v="N_D_PEOPCOLOR"/>
    <s v="N_D_PEOPCOLOR"/>
    <s v="N_D_PEOPCOLOR"/>
    <m/>
    <m/>
    <m/>
    <s v="US avg % People of Color"/>
    <s v="US average for % People of Color"/>
    <m/>
    <s v="National Average of People of Color"/>
    <m/>
    <m/>
    <m/>
    <s v="187"/>
    <s v="People of Color"/>
    <m/>
    <s v="39%"/>
    <m/>
    <m/>
    <s v="89"/>
    <s v="avg.pctmin"/>
    <m/>
    <s v="Demographic Indicators"/>
    <m/>
    <s v="FALSE"/>
    <s v="0"/>
  </r>
  <r>
    <s v="x"/>
    <s v="avg.pctover64"/>
    <s v="avg.pctover64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90301"/>
    <s v="Demographic"/>
    <s v="pctover64"/>
    <m/>
    <s v="pctover64"/>
    <s v="pctover64"/>
    <s v="National"/>
    <s v="Nation"/>
    <s v="us"/>
    <s v="1"/>
    <s v="9"/>
    <s v="1"/>
    <s v="N_D_OVER64"/>
    <s v="N_D_OVER64"/>
    <s v="N_D_OVER64"/>
    <m/>
    <m/>
    <m/>
    <s v="US avg % &gt; age 64"/>
    <s v="US average for % over Age 64"/>
    <s v="US average for % over Age 64"/>
    <s v="National Average of Over Age 64"/>
    <m/>
    <m/>
    <m/>
    <s v="193"/>
    <s v="Over Age 64"/>
    <m/>
    <s v="17%"/>
    <m/>
    <m/>
    <s v="80"/>
    <s v="avg.pctover64"/>
    <m/>
    <s v="Demographic Indicators"/>
    <m/>
    <s v="FALSE"/>
    <s v="0"/>
  </r>
  <r>
    <s v="x"/>
    <s v="avg.pctunder5"/>
    <s v="avg.pctunder5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80301"/>
    <s v="Demographic"/>
    <s v="pctunder5"/>
    <m/>
    <s v="pctunder5"/>
    <s v="pctunder5"/>
    <s v="National"/>
    <s v="Nation"/>
    <s v="us"/>
    <s v="1"/>
    <s v="8"/>
    <s v="1"/>
    <s v="N_D_UNDER5"/>
    <s v="N_D_UNDER5"/>
    <s v="N_D_UNDER5"/>
    <m/>
    <m/>
    <m/>
    <s v="US avg % &lt; age 5"/>
    <s v="US average for % under Age 5"/>
    <s v="US average for % under Age 5"/>
    <s v="National Average of Under Age 5"/>
    <m/>
    <m/>
    <m/>
    <s v="192"/>
    <s v="Under Age 5"/>
    <m/>
    <s v="6%"/>
    <m/>
    <m/>
    <s v="71"/>
    <s v="avg.pctunder5"/>
    <m/>
    <s v="Demographic Indicators"/>
    <m/>
    <s v="FALSE"/>
    <s v="0"/>
  </r>
  <r>
    <s v="x"/>
    <s v="avg.pctunemployed"/>
    <s v="avg.pctunemployed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50301"/>
    <s v="Demographic"/>
    <s v="pctunemployed"/>
    <m/>
    <s v="pctunemployed"/>
    <s v="pctunemployed"/>
    <s v="National"/>
    <s v="Nation"/>
    <s v="us"/>
    <s v="1"/>
    <s v="5"/>
    <s v="1"/>
    <s v="N_D_UNEMPLOYED"/>
    <s v="N_D_UNEMPLOYED"/>
    <s v="N_D_UNEMPLOYED"/>
    <m/>
    <m/>
    <m/>
    <s v="US avg % Unemployed"/>
    <s v="US average for % Unemployed"/>
    <s v="US average for % Unemployed"/>
    <s v="National Average of Unemployment Rate"/>
    <m/>
    <m/>
    <m/>
    <s v="189"/>
    <s v="Unemployment Rate"/>
    <m/>
    <s v="6%"/>
    <m/>
    <m/>
    <s v="40"/>
    <s v="avg.pctunemployed"/>
    <m/>
    <s v="Demographic Indicators"/>
    <m/>
    <s v="FALSE"/>
    <s v="0"/>
  </r>
  <r>
    <s v="x"/>
    <s v="lingiso"/>
    <s v="lingiso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48800"/>
    <s v="Demographic"/>
    <s v="lingiso"/>
    <m/>
    <s v="pctlingiso"/>
    <s v="pctlingiso"/>
    <m/>
    <s v="buffer"/>
    <s v="buffer"/>
    <s v="1"/>
    <s v="4"/>
    <s v="0"/>
    <s v="LINGISO"/>
    <m/>
    <m/>
    <m/>
    <s v="LINGISO"/>
    <s v="LINGISO"/>
    <s v="Limited English count"/>
    <s v="Limited English-speaking Households"/>
    <s v="Limited English speaking households"/>
    <m/>
    <m/>
    <m/>
    <m/>
    <m/>
    <m/>
    <m/>
    <m/>
    <s v="0"/>
    <s v="LINGISO"/>
    <s v="36"/>
    <m/>
    <s v="Limited English speaking households"/>
    <m/>
    <m/>
    <s v="FALSE"/>
    <m/>
  </r>
  <r>
    <s v="x"/>
    <s v="lowinc"/>
    <s v="lowinc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38800"/>
    <s v="Demographic"/>
    <s v="lowinc"/>
    <m/>
    <s v="pctlowinc"/>
    <s v="pctlowinc"/>
    <m/>
    <s v="buffer"/>
    <s v="buffer"/>
    <s v="1"/>
    <s v="3"/>
    <s v="0"/>
    <s v="LOWINCOME"/>
    <m/>
    <m/>
    <m/>
    <s v="LOWINCOME"/>
    <s v="LOWINCOME"/>
    <s v="Low income resident count"/>
    <s v="Low income resident count"/>
    <s v="Low income"/>
    <m/>
    <m/>
    <m/>
    <m/>
    <m/>
    <m/>
    <m/>
    <m/>
    <s v="263"/>
    <s v="LOWINCOME"/>
    <s v="27"/>
    <m/>
    <s v="Low income"/>
    <m/>
    <m/>
    <s v="FALSE"/>
    <m/>
  </r>
  <r>
    <s v="x"/>
    <s v="lths"/>
    <s v="lth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68800"/>
    <s v="Demographic"/>
    <s v="lths"/>
    <m/>
    <s v="pctlths"/>
    <s v="pctlths"/>
    <m/>
    <s v="buffer"/>
    <s v="buffer"/>
    <s v="1"/>
    <s v="6"/>
    <s v="0"/>
    <s v="LESSHS"/>
    <m/>
    <m/>
    <m/>
    <s v="LESSHS"/>
    <s v="LESSHS"/>
    <s v="&lt;HS count"/>
    <s v="Less Than High School Education resident count"/>
    <s v="Less than high school education"/>
    <m/>
    <m/>
    <m/>
    <m/>
    <m/>
    <m/>
    <m/>
    <m/>
    <s v="101"/>
    <s v="LESSHS"/>
    <s v="58"/>
    <m/>
    <s v="Less than high school education"/>
    <m/>
    <m/>
    <s v="FALSE"/>
    <m/>
  </r>
  <r>
    <s v="x"/>
    <s v="mins"/>
    <s v="min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108800"/>
    <s v="Demographic"/>
    <s v="mins"/>
    <m/>
    <s v="pctmin"/>
    <s v="pctmin"/>
    <m/>
    <s v="buffer"/>
    <s v="buffer"/>
    <s v="1"/>
    <s v="10"/>
    <s v="0"/>
    <s v="PEOPCOLOR"/>
    <m/>
    <m/>
    <m/>
    <s v="PEOPCOLOR"/>
    <s v="PEOPCOLOR"/>
    <s v="POC count"/>
    <s v="People of Color resident count"/>
    <s v="People of color"/>
    <m/>
    <m/>
    <m/>
    <m/>
    <m/>
    <m/>
    <m/>
    <m/>
    <s v="106"/>
    <s v="PEOPCOLOR"/>
    <s v="95"/>
    <m/>
    <s v="People of color"/>
    <m/>
    <m/>
    <s v="FALSE"/>
    <m/>
  </r>
  <r>
    <s v="x"/>
    <s v="over64"/>
    <s v="over64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98800"/>
    <s v="Demographic"/>
    <s v="over64"/>
    <m/>
    <s v="pctover64"/>
    <s v="pctover64"/>
    <m/>
    <s v="buffer"/>
    <s v="buffer"/>
    <s v="1"/>
    <s v="9"/>
    <s v="0"/>
    <s v="OVER64"/>
    <m/>
    <m/>
    <m/>
    <s v="OVER64"/>
    <s v="OVER64"/>
    <s v="&gt;age 64 count"/>
    <s v="Over Age 64  resident count"/>
    <s v="Over age 64"/>
    <m/>
    <m/>
    <m/>
    <m/>
    <m/>
    <m/>
    <m/>
    <m/>
    <s v="122"/>
    <s v="OVER64"/>
    <s v="85"/>
    <m/>
    <s v="Over age 64"/>
    <m/>
    <m/>
    <s v="FALSE"/>
    <m/>
  </r>
  <r>
    <s v="x"/>
    <s v="under5"/>
    <s v="under5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88800"/>
    <s v="Demographic"/>
    <s v="under5"/>
    <m/>
    <s v="pctunder5"/>
    <s v="pctunder5"/>
    <m/>
    <s v="buffer"/>
    <s v="buffer"/>
    <s v="1"/>
    <s v="8"/>
    <s v="0"/>
    <s v="UNDER5"/>
    <m/>
    <m/>
    <m/>
    <s v="UNDER5"/>
    <s v="UNDER5"/>
    <s v="&lt;age 5 count"/>
    <s v="Under Age 5  resident count"/>
    <s v="Under age 5"/>
    <m/>
    <m/>
    <m/>
    <m/>
    <m/>
    <m/>
    <m/>
    <m/>
    <s v="19"/>
    <s v="UNDER5"/>
    <s v="76"/>
    <m/>
    <s v="Under age 5"/>
    <m/>
    <m/>
    <s v="FALSE"/>
    <m/>
  </r>
  <r>
    <s v="x"/>
    <s v="unemployed"/>
    <s v="unemployed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58800"/>
    <s v="Demographic"/>
    <s v="unemployed"/>
    <m/>
    <s v="pctunemployed"/>
    <s v="pctunemployed"/>
    <m/>
    <s v="buffer"/>
    <s v="buffer"/>
    <s v="1"/>
    <s v="5"/>
    <s v="0"/>
    <s v="UNEMPLOYED"/>
    <m/>
    <m/>
    <m/>
    <s v="UNEMPLOYED"/>
    <s v="UNEMPLOYED"/>
    <s v="Unemployed count"/>
    <s v="Unemployed resident count"/>
    <s v="Unemployed in civilian labor force"/>
    <m/>
    <m/>
    <m/>
    <m/>
    <m/>
    <m/>
    <m/>
    <m/>
    <s v="7"/>
    <s v="UNEMPLOYED"/>
    <s v="47"/>
    <m/>
    <s v="Unemployed in civilian labor force"/>
    <m/>
    <m/>
    <s v="FALSE"/>
    <m/>
  </r>
  <r>
    <s v="x"/>
    <s v="age25up"/>
    <s v="age25u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age25up"/>
    <m/>
    <s v="pctlths"/>
    <s v="pctlths"/>
    <s v="buffer"/>
    <s v="buffer"/>
    <s v="buffer"/>
    <s v="1"/>
    <s v="6"/>
    <s v="0"/>
    <s v="ACSEDUCBAS"/>
    <m/>
    <m/>
    <m/>
    <s v="ACSEDUCBAS"/>
    <s v="ACSEDUCBAS"/>
    <m/>
    <s v="Count of Population Age 25 up"/>
    <s v="Population 25 years and over"/>
    <m/>
    <m/>
    <m/>
    <m/>
    <m/>
    <m/>
    <m/>
    <m/>
    <s v="489"/>
    <s v="ACSEDUCBAS"/>
    <s v="57"/>
    <s v="n"/>
    <s v="Population 25 years and over"/>
    <s v="n"/>
    <m/>
    <s v="TRUE"/>
    <s v="ACSEDUCBAS"/>
  </r>
  <r>
    <s v="x"/>
    <s v="builtunits"/>
    <s v="builtunit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builtunits"/>
    <m/>
    <s v="pctpre1960"/>
    <s v="pctpre1960"/>
    <m/>
    <s v="buffer"/>
    <s v="buffer"/>
    <s v="1"/>
    <s v="6"/>
    <s v="0"/>
    <s v="ACSTOTHU"/>
    <m/>
    <m/>
    <m/>
    <s v="ACSTOTHU"/>
    <s v="ACSTOTHU"/>
    <s v="housing units"/>
    <s v="Built housing units count (denominator for percent pre 1960)"/>
    <s v="Housing units (for % built pre-1960)"/>
    <m/>
    <m/>
    <m/>
    <m/>
    <m/>
    <m/>
    <m/>
    <m/>
    <s v="268"/>
    <s v="ACSTOTHU"/>
    <s v="60"/>
    <m/>
    <s v="Housing units (for % built pre-1960)"/>
    <m/>
    <m/>
    <s v="FALSE"/>
    <m/>
  </r>
  <r>
    <s v="x"/>
    <s v="hhlds"/>
    <s v="hhld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demographic"/>
    <s v="Community"/>
    <s v="01998800"/>
    <s v="Demographic"/>
    <s v="hhlds"/>
    <m/>
    <s v="pctpre1960"/>
    <s v="pctpre1960"/>
    <s v="buffer"/>
    <s v="buffer"/>
    <s v="buffer"/>
    <s v="1"/>
    <s v="99"/>
    <s v="0"/>
    <s v="HSHOLDS"/>
    <s v="HSHOLDS"/>
    <s v="HSHOLDS"/>
    <m/>
    <s v="ACSTOTHH"/>
    <s v="ACSTOTHH"/>
    <m/>
    <s v="Count of Households"/>
    <s v="Households (for limited English speaking)"/>
    <s v="Number of Households"/>
    <m/>
    <m/>
    <m/>
    <s v="16"/>
    <s v="Number of households"/>
    <m/>
    <s v="2"/>
    <s v="252"/>
    <s v="ACSTOTHH"/>
    <s v="161"/>
    <s v="n"/>
    <s v="Households (for limited English speaking)"/>
    <s v="n"/>
    <m/>
    <s v="TRUE"/>
    <s v="ACSTOTHH"/>
  </r>
  <r>
    <s v="x"/>
    <s v="nonmins"/>
    <s v="nonmin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188800"/>
    <s v="Demographic"/>
    <s v="nonmins"/>
    <m/>
    <s v="pctnhwa"/>
    <s v="pctnhwa"/>
    <m/>
    <s v="buffer"/>
    <s v="buffer"/>
    <s v="1"/>
    <s v="18"/>
    <s v="0"/>
    <m/>
    <m/>
    <m/>
    <m/>
    <m/>
    <m/>
    <s v="Non-POC count"/>
    <s v="Non-POC resident count"/>
    <m/>
    <m/>
    <m/>
    <m/>
    <m/>
    <m/>
    <m/>
    <m/>
    <m/>
    <m/>
    <m/>
    <s v="160"/>
    <m/>
    <m/>
    <m/>
    <m/>
    <s v="FALSE"/>
    <s v="0"/>
  </r>
  <r>
    <s v="x"/>
    <s v="pop"/>
    <s v="po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main"/>
    <s v="General information"/>
    <s v="01000100"/>
    <s v="Demographic"/>
    <s v="pop"/>
    <m/>
    <s v="pop"/>
    <s v="pop"/>
    <s v="buffer"/>
    <s v="buffer"/>
    <s v="buffer"/>
    <s v="1"/>
    <s v="0"/>
    <s v="0"/>
    <s v="totalPop"/>
    <s v="totalPop"/>
    <s v="totalPop"/>
    <m/>
    <s v="ACSTOTPOP"/>
    <s v="ACSTOTPOP"/>
    <s v="Population"/>
    <s v="Total Population"/>
    <s v="Total population"/>
    <s v="Total Population"/>
    <m/>
    <m/>
    <m/>
    <s v="4"/>
    <s v="Population"/>
    <m/>
    <s v="4"/>
    <s v="693"/>
    <s v="ACSTOTPOP"/>
    <n v="1"/>
    <s v="pop"/>
    <s v="Total population"/>
    <s v="Demographic Indicators"/>
    <m/>
    <s v="TRUE"/>
    <s v="ACSTOTPOP"/>
  </r>
  <r>
    <s v="x"/>
    <s v="povknownratio"/>
    <s v="povknownratio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38800"/>
    <s v="Demographic"/>
    <s v="povknownratio"/>
    <m/>
    <s v="pctlowinc"/>
    <s v="pctlowinc"/>
    <s v="buffer"/>
    <s v="buffer"/>
    <s v="buffer"/>
    <s v="1"/>
    <s v="3"/>
    <s v="0"/>
    <s v="ACSIPOVBAS"/>
    <m/>
    <m/>
    <m/>
    <s v="ACSIPOVBAS"/>
    <s v="ACSIPOVBAS"/>
    <m/>
    <s v="Count of Population for whom Poverty Status is Determined"/>
    <s v="Population for whom poverty status is determined"/>
    <m/>
    <m/>
    <m/>
    <m/>
    <m/>
    <m/>
    <m/>
    <m/>
    <s v="693"/>
    <s v="ACSIPOVBAS"/>
    <s v="26"/>
    <s v="n"/>
    <s v="Population for whom poverty status is determined"/>
    <s v="n"/>
    <m/>
    <s v="TRUE"/>
    <s v="ACSIPOVBAS"/>
  </r>
  <r>
    <s v="x"/>
    <s v="pre1960"/>
    <s v="pre1960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pre1960"/>
    <m/>
    <s v="pctpre1960"/>
    <s v="pctpre1960"/>
    <s v="buffer"/>
    <s v="buffer"/>
    <s v="buffer"/>
    <s v="1"/>
    <s v="6"/>
    <s v="0"/>
    <s v="PRE1960"/>
    <m/>
    <m/>
    <m/>
    <s v="PRE1960"/>
    <s v="PRE1960"/>
    <m/>
    <s v="Count of Housing Units Built Pre 1960"/>
    <s v="Housing units built before 1960"/>
    <m/>
    <m/>
    <m/>
    <m/>
    <m/>
    <m/>
    <m/>
    <m/>
    <s v="69"/>
    <s v="PRE1960"/>
    <s v="59"/>
    <s v="n"/>
    <s v="Housing units built before 1960"/>
    <s v="n"/>
    <m/>
    <s v="TRUE"/>
    <s v="PRE1960"/>
  </r>
  <r>
    <s v="x"/>
    <s v="unemployedbase"/>
    <s v="unemployedbase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58800"/>
    <s v="Demographic"/>
    <s v="unemployedbase"/>
    <m/>
    <s v="pctunemployed"/>
    <s v="pctunemployed"/>
    <m/>
    <s v="buffer"/>
    <s v="buffer"/>
    <s v="1"/>
    <s v="5"/>
    <s v="0"/>
    <s v="ACSUNEMPBAS"/>
    <m/>
    <m/>
    <m/>
    <s v="ACSUNEMPBAS"/>
    <s v="ACSUNEMPBAS"/>
    <s v="Base for pct unemployed"/>
    <s v="Universe for percent unemployed (denominator, count)"/>
    <s v="Unemployment base--persons in civilian labor force (unemployment rate)"/>
    <m/>
    <m/>
    <m/>
    <m/>
    <m/>
    <m/>
    <m/>
    <m/>
    <s v="315"/>
    <s v="ACSUNEMPBAS"/>
    <s v="48"/>
    <m/>
    <s v="Unemployment base--persons in civilian labor force (unemployment rate)"/>
    <m/>
    <m/>
    <s v="FALSE"/>
    <m/>
  </r>
  <r>
    <s v="x"/>
    <s v="pctile.Demog.Index"/>
    <s v="pctile.Demog.Ind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10201"/>
    <s v="Demographic"/>
    <s v="Demog.Index"/>
    <m/>
    <s v="Demog.Index"/>
    <s v="Demog.Index"/>
    <s v="National"/>
    <s v="Nation"/>
    <s v="us"/>
    <s v="1"/>
    <s v="1"/>
    <s v="1"/>
    <s v="N_D_DEMOGIDX2_PER"/>
    <s v="N_D_DEMOGIDX2_PER"/>
    <s v="N_D_DEMOGIDX2_PER"/>
    <m/>
    <s v="P_DEMOGIDX_2"/>
    <s v="P_DEMOGIDX_2"/>
    <s v="US%ile Demog.Ind."/>
    <s v="US percentile for Demographic Index"/>
    <s v="Percentile for Demographic Index"/>
    <s v="National Percentile of Demographic Index"/>
    <m/>
    <m/>
    <m/>
    <s v="193"/>
    <s v="Demographic Index"/>
    <m/>
    <s v="17"/>
    <s v="45"/>
    <s v="P_DEMOGIDX_2"/>
    <s v="4"/>
    <s v="pctile.VSI.eo"/>
    <m/>
    <s v="Demographic Indicators"/>
    <m/>
    <s v="FALSE"/>
    <m/>
  </r>
  <r>
    <s v="x"/>
    <s v="pctile.Demog.Index.Supp"/>
    <s v="pctile.Demog.Index.Supp"/>
    <n v="0"/>
    <n v="0"/>
    <n v="1"/>
    <n v="0"/>
    <n v="0"/>
    <n v="0"/>
    <n v="0"/>
    <n v="0"/>
    <n v="1"/>
    <x v="4"/>
    <s v="Demographic"/>
    <s v="uspctile"/>
    <s v="percentile"/>
    <s v="percentile"/>
    <s v="pctile"/>
    <s v="lookedup"/>
    <s v="main"/>
    <s v="Socioeconomic Indicators"/>
    <s v="01020201"/>
    <s v="Demographic"/>
    <s v="Demog.Index.Supp"/>
    <m/>
    <s v="Demog.Index.Supp"/>
    <s v="Demog.Index.Supp"/>
    <m/>
    <s v="Nation"/>
    <s v="us"/>
    <s v="1"/>
    <s v="2"/>
    <s v="1"/>
    <s v="N_D_DEMOGIDX5_PER"/>
    <s v="N_D_DEMOGIDX5_PER"/>
    <s v="N_D_DEMOGIDX5_PER"/>
    <m/>
    <s v="P_DEMOGIDX_5"/>
    <s v="P_DEMOGIDX_5"/>
    <s v="US%ile Suppl Demog Index"/>
    <s v="US percentile for Supplemental Demographic Index"/>
    <s v="Percentile for Supplemental Demographic Index"/>
    <s v="National Percentile of Supplemental Demographic Index"/>
    <m/>
    <m/>
    <m/>
    <s v="194"/>
    <s v="Supplemental Demographic Index"/>
    <m/>
    <s v="54"/>
    <s v="70"/>
    <s v="P_DEMOGIDX_5"/>
    <s v="12"/>
    <s v="pctile.Demog.Index.Supp"/>
    <m/>
    <s v="Demographic Indicators"/>
    <m/>
    <s v="FALSE"/>
    <m/>
  </r>
  <r>
    <s v="x"/>
    <s v="pctile.lowlifex"/>
    <s v="pctile.lowlif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70201"/>
    <s v="Demographic"/>
    <s v="lowlifex"/>
    <m/>
    <s v="lowlifex"/>
    <s v="lowlifex"/>
    <m/>
    <s v="Nation"/>
    <s v="us"/>
    <s v="1"/>
    <s v="7"/>
    <s v="1"/>
    <s v="N_D_LIFEEXP_PER"/>
    <s v="N_D_LIFEEXP_PER"/>
    <s v="N_D_LIFEEXP_PER"/>
    <s v="N_HI_LIFEEXPPCT_PCTILE"/>
    <s v="P_LIFEEXPPCT"/>
    <s v="P_LIFEEXPPCT"/>
    <s v="US%ile Low life expectancy"/>
    <s v="US percentile for Low life expectancy"/>
    <s v="Percentile for Low Life Expectancy"/>
    <s v="National Percentile of Limited Life Expectancy"/>
    <m/>
    <m/>
    <m/>
    <s v="202"/>
    <s v="Low Life Expectancy"/>
    <m/>
    <s v="42"/>
    <s v="91"/>
    <s v="P_LIFEEXPPCT"/>
    <s v="62"/>
    <m/>
    <s v="Percentile for Low Life Expectancy"/>
    <m/>
    <m/>
    <s v="FALSE"/>
    <m/>
  </r>
  <r>
    <s v="x"/>
    <s v="pctile.pctlingiso"/>
    <s v="pctile.pctlingiso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40201"/>
    <s v="Demographic"/>
    <s v="pctlingiso"/>
    <m/>
    <s v="pctlingiso"/>
    <s v="pctlingiso"/>
    <s v="National"/>
    <s v="Nation"/>
    <s v="us"/>
    <s v="1"/>
    <s v="4"/>
    <s v="1"/>
    <s v="N_D_LING_PER"/>
    <s v="N_D_LING_PER"/>
    <s v="N_D_LING_PER"/>
    <m/>
    <s v="P_LINGISOPCT"/>
    <s v="P_LINGISOPCT"/>
    <s v="US%ile % Limited English"/>
    <s v="US percentile for % in limited English-speaking Households"/>
    <s v="Percentile for % limited English speaking"/>
    <s v="National Percentile of Limited English Speaking"/>
    <m/>
    <m/>
    <m/>
    <s v="198"/>
    <s v="Limited English Speaking Households"/>
    <m/>
    <s v="83"/>
    <s v="0"/>
    <s v="P_LINGISOPCT"/>
    <s v="29"/>
    <s v="pctile.pctlingiso"/>
    <s v="Percentile for % limited English speaking"/>
    <s v="Demographic Indicators"/>
    <m/>
    <s v="FALSE"/>
    <m/>
  </r>
  <r>
    <s v="x"/>
    <s v="pctile.pctlowinc"/>
    <s v="pctile.pctlowinc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30201"/>
    <s v="Demographic"/>
    <s v="pctlowinc"/>
    <m/>
    <s v="pctlowinc"/>
    <s v="pctlowinc"/>
    <s v="National"/>
    <s v="Nation"/>
    <s v="us"/>
    <s v="1"/>
    <s v="3"/>
    <s v="1"/>
    <s v="N_D_INCOME_PER"/>
    <s v="N_D_INCOME_PER"/>
    <s v="N_D_INCOME_PER"/>
    <m/>
    <s v="P_LOWINCPCT"/>
    <s v="P_LOWINCPCT"/>
    <s v="US%ile % Low-inc."/>
    <s v="US percentile for % Low Income"/>
    <s v="Percentile for % low income"/>
    <s v="National Percentile of Low Income"/>
    <m/>
    <m/>
    <m/>
    <s v="196"/>
    <s v="Low Income"/>
    <m/>
    <s v="29"/>
    <s v="67"/>
    <s v="P_LOWINCPCT"/>
    <s v="19"/>
    <s v="pctile.pctlowinc"/>
    <s v="Percentile for % low income"/>
    <s v="Demographic Indicators"/>
    <m/>
    <s v="FALSE"/>
    <m/>
  </r>
  <r>
    <s v="x"/>
    <s v="pctile.pctlths"/>
    <s v="pctile.pctlths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60201"/>
    <s v="Demographic"/>
    <s v="pctlths"/>
    <m/>
    <s v="pctlths"/>
    <s v="pctlths"/>
    <s v="National"/>
    <s v="Nation"/>
    <s v="us"/>
    <s v="1"/>
    <s v="6"/>
    <s v="1"/>
    <s v="N_D_LESSHS_PER"/>
    <s v="N_D_LESSHS_PER"/>
    <s v="N_D_LESSHS_PER"/>
    <m/>
    <s v="P_LESSHSPCT"/>
    <s v="P_LESSHSPCT"/>
    <s v="US%ile % &lt; High School"/>
    <s v="US percentile for % with Less Than High School Education"/>
    <s v="Percentile for % less than high school education"/>
    <s v="National Percentile of Less Than High School Education"/>
    <m/>
    <m/>
    <m/>
    <s v="199"/>
    <s v="Less Than High School Education"/>
    <m/>
    <s v="83"/>
    <s v="82"/>
    <s v="P_LESSHSPCT"/>
    <s v="50"/>
    <s v="pctile.pctlths"/>
    <s v="Percentile for % less than high school education"/>
    <s v="Demographic Indicators"/>
    <m/>
    <s v="FALSE"/>
    <m/>
  </r>
  <r>
    <s v="x"/>
    <s v="pctile.pctmin"/>
    <s v="pctile.pctmin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100201"/>
    <s v="Demographic"/>
    <s v="pctmin"/>
    <m/>
    <s v="pctmin"/>
    <s v="pctmin"/>
    <s v="National"/>
    <s v="Nation"/>
    <s v="us"/>
    <s v="1"/>
    <s v="10"/>
    <s v="1"/>
    <s v="N_D_PEOPCOLOR_PER"/>
    <s v="N_D_PEOPCOLOR_PER"/>
    <s v="N_D_PEOPCOLOR_PER"/>
    <m/>
    <s v="P_PEOPCOLORPCT"/>
    <s v="P_PEOPCOLORPCT"/>
    <s v="US%ile % People of Color"/>
    <s v="US percentile for % People of Color"/>
    <s v="Percentile for % people of color"/>
    <s v="National Percentile of People of Color"/>
    <m/>
    <m/>
    <m/>
    <s v="195"/>
    <s v="People of Color"/>
    <m/>
    <s v="24"/>
    <s v="31"/>
    <s v="P_PEOPCOLORPCT"/>
    <s v="87"/>
    <s v="pctile.pctmin"/>
    <s v="Percentile for % people of color"/>
    <s v="Demographic Indicators"/>
    <m/>
    <s v="FALSE"/>
    <m/>
  </r>
  <r>
    <s v="x"/>
    <s v="pctile.pctover64"/>
    <s v="pctile.pctover64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90201"/>
    <s v="Demographic"/>
    <s v="pctover64"/>
    <m/>
    <s v="pctover64"/>
    <s v="pctover64"/>
    <s v="National"/>
    <s v="Nation"/>
    <s v="us"/>
    <s v="1"/>
    <s v="9"/>
    <s v="1"/>
    <s v="N_D_OVER64_PER"/>
    <s v="N_D_OVER64_PER"/>
    <s v="N_D_OVER64_PER"/>
    <m/>
    <s v="P_OVER64PCT"/>
    <s v="P_OVER64PCT"/>
    <s v="US%ile % &gt; age 64"/>
    <s v="US percentile for % over Age 64"/>
    <s v="Percentile for % over age 64"/>
    <s v="National Percentile of Over Age 64"/>
    <m/>
    <m/>
    <m/>
    <s v="201"/>
    <s v="Over Age 64"/>
    <m/>
    <s v="82"/>
    <s v="58"/>
    <s v="P_OVER64PCT"/>
    <s v="78"/>
    <s v="pctile.pctover64"/>
    <s v="Percentile for % over age 64"/>
    <s v="Demographic Indicators"/>
    <m/>
    <s v="FALSE"/>
    <m/>
  </r>
  <r>
    <s v="x"/>
    <s v="pctile.pctunder5"/>
    <s v="pctile.pctunder5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80201"/>
    <s v="Demographic"/>
    <s v="pctunder5"/>
    <m/>
    <s v="pctunder5"/>
    <s v="pctunder5"/>
    <s v="National"/>
    <s v="Nation"/>
    <s v="us"/>
    <s v="1"/>
    <s v="8"/>
    <s v="1"/>
    <s v="N_D_UNDER5_PER"/>
    <s v="N_D_UNDER5_PER"/>
    <s v="N_D_UNDER5_PER"/>
    <m/>
    <s v="P_UNDER5PCT"/>
    <s v="P_UNDER5PCT"/>
    <s v="US%ile % &lt; age 5"/>
    <s v="US percentile for % under Age 5"/>
    <s v="Percentile for % under age 5"/>
    <s v="National Percentile of Under Age 5"/>
    <m/>
    <m/>
    <m/>
    <s v="200"/>
    <s v="Under Age 5"/>
    <m/>
    <s v="0"/>
    <s v="29"/>
    <s v="P_UNDER5PCT"/>
    <s v="69"/>
    <s v="pctile.pctunder5"/>
    <s v="Percentile for % under age 5"/>
    <s v="Demographic Indicators"/>
    <m/>
    <s v="FALSE"/>
    <m/>
  </r>
  <r>
    <s v="x"/>
    <s v="pctile.pctunemployed"/>
    <s v="pctile.pctunemployed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50201"/>
    <s v="Demographic"/>
    <s v="pctunemployed"/>
    <m/>
    <s v="pctunemployed"/>
    <s v="pctunemployed"/>
    <s v="National"/>
    <s v="Nation"/>
    <s v="us"/>
    <s v="1"/>
    <s v="5"/>
    <s v="1"/>
    <s v="N_D_UNEMPLOYED_PER"/>
    <s v="N_D_UNEMPLOYED_PER"/>
    <s v="N_D_UNEMPLOYED_PER"/>
    <m/>
    <s v="P_UNEMPPCT"/>
    <s v="P_UNEMPPCT"/>
    <s v="US%ile % Unemployed"/>
    <s v="US percentile for % Unemployed"/>
    <s v="Percentile for Unemployed"/>
    <s v="National Percentile of Unemployment Rate"/>
    <m/>
    <m/>
    <m/>
    <s v="197"/>
    <s v="Unemployment Rate"/>
    <m/>
    <s v="40"/>
    <s v="35"/>
    <s v="P_UNEMPPCT"/>
    <s v="38"/>
    <s v="pctile.pctunemployed"/>
    <s v="Percentile for Unemployed"/>
    <s v="Demographic Indicators"/>
    <m/>
    <s v="FALSE"/>
    <m/>
  </r>
  <r>
    <s v="x"/>
    <s v="ratio.to.avg.Demog.Index"/>
    <s v="ratio.to.avg.Demog.Ind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10301"/>
    <s v="Demographic"/>
    <s v="Demog.Index"/>
    <m/>
    <s v="Demog.Index"/>
    <s v="Demog.Index"/>
    <s v="Nation"/>
    <s v="Nation"/>
    <s v="us"/>
    <s v="1"/>
    <s v="1"/>
    <s v="1"/>
    <m/>
    <m/>
    <m/>
    <m/>
    <m/>
    <m/>
    <s v="Ratio to US avg Demog Index"/>
    <s v="Ratio to US avg Demog Index"/>
    <m/>
    <m/>
    <m/>
    <m/>
    <m/>
    <m/>
    <m/>
    <m/>
    <m/>
    <m/>
    <m/>
    <s v="7"/>
    <m/>
    <m/>
    <m/>
    <m/>
    <s v="FALSE"/>
    <s v="0"/>
  </r>
  <r>
    <s v="x"/>
    <s v="ratio.to.avg.Demog.Index.Supp"/>
    <s v="ratio.to.avg.Demog.Index.Supp"/>
    <n v="1"/>
    <n v="0"/>
    <n v="0"/>
    <n v="0"/>
    <n v="1"/>
    <n v="0"/>
    <n v="0"/>
    <n v="0"/>
    <n v="1"/>
    <x v="5"/>
    <s v="Demographic"/>
    <s v="usratio"/>
    <s v="ratio"/>
    <s v="ratio"/>
    <s v="ratio.to.avg"/>
    <s v="calc"/>
    <m/>
    <m/>
    <s v="01020301"/>
    <s v="Demographic"/>
    <s v="Demog.Index.Supp"/>
    <m/>
    <s v="Demog.Index.Supp"/>
    <s v="Demog.Index.Supp"/>
    <s v="Nation"/>
    <s v="Nation"/>
    <s v="us"/>
    <s v="1"/>
    <s v="2"/>
    <s v="1"/>
    <m/>
    <m/>
    <m/>
    <m/>
    <m/>
    <m/>
    <s v="Ratio to US avg Suppl Demog Index"/>
    <s v="Ratio to US avg Suppl Demog Index"/>
    <m/>
    <m/>
    <m/>
    <m/>
    <m/>
    <m/>
    <m/>
    <m/>
    <m/>
    <m/>
    <m/>
    <s v="15"/>
    <m/>
    <m/>
    <m/>
    <m/>
    <s v="FALSE"/>
    <s v="0"/>
  </r>
  <r>
    <s v="x"/>
    <s v="ratio.to.avg.lowlifex"/>
    <s v="ratio.to.avg.lowlif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70301"/>
    <s v="Demographic"/>
    <s v="lowlifex"/>
    <m/>
    <s v="lowlifex"/>
    <s v="lowlifex"/>
    <s v="Nation"/>
    <s v="Nation"/>
    <s v="us"/>
    <s v="1"/>
    <s v="7"/>
    <s v="1"/>
    <m/>
    <m/>
    <m/>
    <m/>
    <m/>
    <m/>
    <s v="Ratio to US avg Low life expectancy"/>
    <s v="Ratio to US avg Low life expectancy"/>
    <m/>
    <m/>
    <m/>
    <m/>
    <m/>
    <m/>
    <m/>
    <m/>
    <m/>
    <m/>
    <m/>
    <s v="65"/>
    <m/>
    <m/>
    <m/>
    <m/>
    <s v="FALSE"/>
    <s v="0"/>
  </r>
  <r>
    <s v="x"/>
    <s v="ratio.to.avg.pctlingiso"/>
    <s v="ratio.to.avg.pctlingiso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40301"/>
    <s v="Demographic"/>
    <s v="pctlingiso"/>
    <m/>
    <s v="pctlingiso"/>
    <s v="pctlingiso"/>
    <s v="Nation"/>
    <s v="Nation"/>
    <s v="us"/>
    <s v="1"/>
    <s v="4"/>
    <s v="1"/>
    <m/>
    <m/>
    <m/>
    <m/>
    <m/>
    <m/>
    <s v="Ratio to US avg % Limited English"/>
    <s v="Ratio to US avg % Limited English"/>
    <m/>
    <m/>
    <m/>
    <m/>
    <m/>
    <m/>
    <m/>
    <m/>
    <m/>
    <m/>
    <m/>
    <s v="32"/>
    <m/>
    <m/>
    <m/>
    <m/>
    <s v="FALSE"/>
    <s v="0"/>
  </r>
  <r>
    <s v="x"/>
    <s v="ratio.to.avg.pctlowinc"/>
    <s v="ratio.to.avg.pctlowinc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30301"/>
    <s v="Demographic"/>
    <s v="pctlowinc"/>
    <m/>
    <s v="pctlowinc"/>
    <s v="pctlowinc"/>
    <s v="Nation"/>
    <s v="Nation"/>
    <s v="us"/>
    <s v="1"/>
    <s v="3"/>
    <s v="1"/>
    <m/>
    <m/>
    <m/>
    <m/>
    <m/>
    <m/>
    <s v="Ratio to US avg % Low-inc."/>
    <s v="Ratio to US avg % Low-inc."/>
    <m/>
    <m/>
    <m/>
    <m/>
    <m/>
    <m/>
    <m/>
    <m/>
    <m/>
    <m/>
    <m/>
    <s v="22"/>
    <m/>
    <m/>
    <m/>
    <m/>
    <s v="FALSE"/>
    <s v="0"/>
  </r>
  <r>
    <s v="x"/>
    <s v="ratio.to.avg.pctlths"/>
    <s v="ratio.to.avg.pctlths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60301"/>
    <s v="Demographic"/>
    <s v="pctlths"/>
    <m/>
    <s v="pctlths"/>
    <s v="pctlths"/>
    <s v="Nation"/>
    <s v="Nation"/>
    <s v="us"/>
    <s v="1"/>
    <s v="6"/>
    <s v="1"/>
    <m/>
    <m/>
    <m/>
    <m/>
    <m/>
    <m/>
    <s v="Ratio to US avg % &lt; High School"/>
    <s v="Ratio to US avg % &lt; High School"/>
    <m/>
    <m/>
    <m/>
    <m/>
    <m/>
    <m/>
    <m/>
    <m/>
    <m/>
    <m/>
    <m/>
    <s v="53"/>
    <m/>
    <m/>
    <m/>
    <m/>
    <s v="FALSE"/>
    <s v="0"/>
  </r>
  <r>
    <s v="x"/>
    <s v="ratio.to.avg.pctmin"/>
    <s v="ratio.to.avg.pctmin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100301"/>
    <s v="Demographic"/>
    <s v="pctmin"/>
    <m/>
    <s v="pctmin"/>
    <s v="pctmin"/>
    <s v="Nation"/>
    <s v="Nation"/>
    <s v="us"/>
    <s v="1"/>
    <s v="10"/>
    <s v="1"/>
    <m/>
    <m/>
    <m/>
    <m/>
    <m/>
    <m/>
    <s v="Ratio to US avg % People of Color"/>
    <s v="Ratio to US avg % People of Color"/>
    <m/>
    <m/>
    <m/>
    <m/>
    <m/>
    <m/>
    <m/>
    <m/>
    <m/>
    <m/>
    <m/>
    <s v="90"/>
    <m/>
    <m/>
    <m/>
    <m/>
    <s v="FALSE"/>
    <s v="0"/>
  </r>
  <r>
    <s v="x"/>
    <s v="ratio.to.avg.pctover64"/>
    <s v="ratio.to.avg.pctover64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90301"/>
    <s v="Demographic"/>
    <s v="pctover64"/>
    <m/>
    <s v="pctover64"/>
    <s v="pctover64"/>
    <s v="Nation"/>
    <s v="Nation"/>
    <s v="us"/>
    <s v="1"/>
    <s v="9"/>
    <s v="1"/>
    <m/>
    <m/>
    <m/>
    <m/>
    <m/>
    <m/>
    <s v="Ratio to US avg % &gt; age 64"/>
    <s v="Ratio to US avg % &gt; age 64"/>
    <m/>
    <m/>
    <m/>
    <m/>
    <m/>
    <m/>
    <m/>
    <m/>
    <m/>
    <m/>
    <m/>
    <s v="81"/>
    <m/>
    <m/>
    <m/>
    <m/>
    <s v="FALSE"/>
    <s v="0"/>
  </r>
  <r>
    <s v="x"/>
    <s v="ratio.to.avg.pctunder5"/>
    <s v="ratio.to.avg.pctunder5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80301"/>
    <s v="Demographic"/>
    <s v="pctunder5"/>
    <m/>
    <s v="pctunder5"/>
    <s v="pctunder5"/>
    <s v="Nation"/>
    <s v="Nation"/>
    <s v="us"/>
    <s v="1"/>
    <s v="8"/>
    <s v="1"/>
    <m/>
    <m/>
    <m/>
    <m/>
    <m/>
    <m/>
    <s v="Ratio to US avg % &lt; age 5"/>
    <s v="Ratio to US avg % &lt; age 5"/>
    <m/>
    <m/>
    <m/>
    <m/>
    <m/>
    <m/>
    <m/>
    <m/>
    <m/>
    <m/>
    <m/>
    <s v="72"/>
    <m/>
    <m/>
    <m/>
    <m/>
    <s v="FALSE"/>
    <s v="0"/>
  </r>
  <r>
    <s v="x"/>
    <s v="ratio.to.avg.pctunemployed"/>
    <s v="ratio.to.avg.pctunemployed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50301"/>
    <s v="Demographic"/>
    <s v="pctunemployed"/>
    <m/>
    <s v="pctunemployed"/>
    <s v="pctunemployed"/>
    <s v="Nation"/>
    <s v="Nation"/>
    <s v="us"/>
    <s v="1"/>
    <s v="5"/>
    <s v="1"/>
    <m/>
    <m/>
    <m/>
    <m/>
    <m/>
    <m/>
    <s v="Ratio to US avg % Unemployed"/>
    <s v="Ratio to US avg % Unemployed"/>
    <m/>
    <m/>
    <m/>
    <m/>
    <m/>
    <m/>
    <m/>
    <m/>
    <m/>
    <m/>
    <m/>
    <s v="41"/>
    <m/>
    <m/>
    <m/>
    <m/>
    <s v="FALSE"/>
    <s v="0"/>
  </r>
  <r>
    <s v="x"/>
    <s v="ratio.to.state.avg.Demog.Index"/>
    <s v="ratio.to.state.avg.Demog.Ind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10303"/>
    <s v="Demographic"/>
    <s v="Demog.Index"/>
    <m/>
    <s v="Demog.Index"/>
    <s v="Demog.Index"/>
    <s v="State"/>
    <s v="State"/>
    <s v="state"/>
    <s v="1"/>
    <s v="1"/>
    <s v="3"/>
    <m/>
    <m/>
    <m/>
    <m/>
    <m/>
    <m/>
    <s v="Ratio to State avg Demog.Ind."/>
    <s v="Ratio to State avg Demog.Ind."/>
    <m/>
    <m/>
    <m/>
    <m/>
    <m/>
    <m/>
    <m/>
    <m/>
    <m/>
    <m/>
    <m/>
    <s v="8"/>
    <m/>
    <m/>
    <m/>
    <m/>
    <s v="FALSE"/>
    <s v="0"/>
  </r>
  <r>
    <s v="x"/>
    <s v="ratio.to.state.avg.Demog.Index.Supp"/>
    <s v="ratio.to.state.avg.Demog.Index.Supp"/>
    <n v="1"/>
    <n v="1"/>
    <n v="0"/>
    <n v="0"/>
    <n v="1"/>
    <n v="0"/>
    <n v="0"/>
    <n v="0"/>
    <n v="1"/>
    <x v="6"/>
    <s v="Demographic"/>
    <s v="stateratio"/>
    <s v="ratio"/>
    <s v="ratio"/>
    <s v="ratio.to.state.avg"/>
    <s v="calc"/>
    <m/>
    <m/>
    <s v="01020303"/>
    <s v="Demographic"/>
    <s v="Demog.Index.Supp"/>
    <m/>
    <s v="Demog.Index.Supp"/>
    <s v="Demog.Index.Supp"/>
    <s v="State"/>
    <s v="State"/>
    <s v="state"/>
    <s v="1"/>
    <s v="2"/>
    <s v="3"/>
    <m/>
    <m/>
    <m/>
    <m/>
    <m/>
    <m/>
    <s v="Ratio to State avg Suppl Demog Index"/>
    <s v="Ratio to State avg Suppl Demog Index"/>
    <m/>
    <m/>
    <m/>
    <m/>
    <m/>
    <m/>
    <m/>
    <m/>
    <m/>
    <m/>
    <m/>
    <s v="16"/>
    <m/>
    <m/>
    <m/>
    <m/>
    <s v="FALSE"/>
    <s v="0"/>
  </r>
  <r>
    <s v="x"/>
    <s v="ratio.to.state.avg.lowlifex"/>
    <s v="ratio.to.state.avg.lowlif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70303"/>
    <s v="Demographic"/>
    <s v="lowlifex"/>
    <m/>
    <s v="lowlifex"/>
    <s v="lowlifex"/>
    <s v="State"/>
    <s v="State"/>
    <s v="state"/>
    <s v="1"/>
    <s v="7"/>
    <s v="3"/>
    <m/>
    <m/>
    <m/>
    <m/>
    <m/>
    <m/>
    <s v="Ratio to State avg Low life expectancy"/>
    <s v="Ratio to State avg Low life expectancy"/>
    <m/>
    <m/>
    <m/>
    <m/>
    <m/>
    <m/>
    <m/>
    <m/>
    <m/>
    <m/>
    <m/>
    <s v="66"/>
    <m/>
    <m/>
    <m/>
    <m/>
    <s v="FALSE"/>
    <s v="0"/>
  </r>
  <r>
    <s v="x"/>
    <s v="ratio.to.state.avg.pctlingiso"/>
    <s v="ratio.to.state.avg.pctlingiso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40303"/>
    <s v="Demographic"/>
    <s v="pctlingiso"/>
    <m/>
    <s v="pctlingiso"/>
    <s v="pctlingiso"/>
    <s v="State"/>
    <s v="State"/>
    <s v="state"/>
    <s v="1"/>
    <s v="4"/>
    <s v="3"/>
    <m/>
    <m/>
    <m/>
    <m/>
    <m/>
    <m/>
    <s v="Ratio to State avg % Limited English"/>
    <s v="Ratio to State avg % Limited English"/>
    <m/>
    <m/>
    <m/>
    <m/>
    <m/>
    <m/>
    <m/>
    <m/>
    <m/>
    <m/>
    <m/>
    <s v="33"/>
    <m/>
    <m/>
    <m/>
    <m/>
    <s v="FALSE"/>
    <s v="0"/>
  </r>
  <r>
    <s v="x"/>
    <s v="ratio.to.state.avg.pctlowinc"/>
    <s v="ratio.to.state.avg.pctlowinc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30303"/>
    <s v="Demographic"/>
    <s v="pctlowinc"/>
    <m/>
    <s v="pctlowinc"/>
    <s v="pctlowinc"/>
    <s v="State"/>
    <s v="State"/>
    <s v="state"/>
    <s v="1"/>
    <s v="3"/>
    <s v="3"/>
    <m/>
    <m/>
    <m/>
    <m/>
    <m/>
    <m/>
    <s v="Ratio to State avg % Low-inc."/>
    <s v="Ratio to State avg % Low-inc."/>
    <m/>
    <m/>
    <m/>
    <m/>
    <m/>
    <m/>
    <m/>
    <m/>
    <m/>
    <m/>
    <m/>
    <s v="23"/>
    <m/>
    <m/>
    <m/>
    <m/>
    <s v="FALSE"/>
    <s v="0"/>
  </r>
  <r>
    <s v="x"/>
    <s v="ratio.to.state.avg.pctlths"/>
    <s v="ratio.to.state.avg.pctlths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60303"/>
    <s v="Demographic"/>
    <s v="pctlths"/>
    <m/>
    <s v="pctlths"/>
    <s v="pctlths"/>
    <s v="State"/>
    <s v="State"/>
    <s v="state"/>
    <s v="1"/>
    <s v="6"/>
    <s v="3"/>
    <m/>
    <m/>
    <m/>
    <m/>
    <m/>
    <m/>
    <s v="Ratio to State avg % &lt; High School"/>
    <s v="Ratio to State avg % &lt; High School"/>
    <m/>
    <m/>
    <m/>
    <m/>
    <m/>
    <m/>
    <m/>
    <m/>
    <m/>
    <m/>
    <m/>
    <s v="54"/>
    <m/>
    <m/>
    <m/>
    <m/>
    <s v="FALSE"/>
    <s v="0"/>
  </r>
  <r>
    <s v="x"/>
    <s v="ratio.to.state.avg.pctmin"/>
    <s v="ratio.to.state.avg.pctmin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100303"/>
    <s v="Demographic"/>
    <s v="pctmin"/>
    <m/>
    <s v="pctmin"/>
    <s v="pctmin"/>
    <s v="State"/>
    <s v="State"/>
    <s v="state"/>
    <s v="1"/>
    <s v="10"/>
    <s v="3"/>
    <m/>
    <m/>
    <m/>
    <m/>
    <m/>
    <m/>
    <s v="Ratio to State avg % People of Color"/>
    <s v="Ratio to State avg % People of Color"/>
    <m/>
    <m/>
    <m/>
    <m/>
    <m/>
    <m/>
    <m/>
    <m/>
    <m/>
    <m/>
    <m/>
    <s v="91"/>
    <m/>
    <m/>
    <m/>
    <m/>
    <s v="FALSE"/>
    <s v="0"/>
  </r>
  <r>
    <s v="x"/>
    <s v="ratio.to.state.avg.pctover64"/>
    <s v="ratio.to.state.avg.pctover64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90303"/>
    <s v="Demographic"/>
    <s v="pctover64"/>
    <m/>
    <s v="pctover64"/>
    <s v="pctover64"/>
    <s v="State"/>
    <s v="State"/>
    <s v="state"/>
    <s v="1"/>
    <s v="9"/>
    <s v="3"/>
    <m/>
    <m/>
    <m/>
    <m/>
    <m/>
    <m/>
    <s v="Ratio to State avg % &gt; age 64"/>
    <s v="Ratio to State avg % &gt; age 64"/>
    <m/>
    <m/>
    <m/>
    <m/>
    <m/>
    <m/>
    <m/>
    <m/>
    <m/>
    <m/>
    <m/>
    <s v="82"/>
    <m/>
    <m/>
    <m/>
    <m/>
    <s v="FALSE"/>
    <s v="0"/>
  </r>
  <r>
    <s v="x"/>
    <s v="ratio.to.state.avg.pctunder5"/>
    <s v="ratio.to.state.avg.pctunder5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80303"/>
    <s v="Demographic"/>
    <s v="pctunder5"/>
    <m/>
    <s v="pctunder5"/>
    <s v="pctunder5"/>
    <s v="State"/>
    <s v="State"/>
    <s v="state"/>
    <s v="1"/>
    <s v="8"/>
    <s v="3"/>
    <m/>
    <m/>
    <m/>
    <m/>
    <m/>
    <m/>
    <s v="Ratio to State avg % &lt; age 5"/>
    <s v="Ratio to State avg % &lt; age 5"/>
    <m/>
    <m/>
    <m/>
    <m/>
    <m/>
    <m/>
    <m/>
    <m/>
    <m/>
    <m/>
    <m/>
    <s v="73"/>
    <m/>
    <m/>
    <m/>
    <m/>
    <s v="FALSE"/>
    <s v="0"/>
  </r>
  <r>
    <s v="x"/>
    <s v="ratio.to.state.avg.pctunemployed"/>
    <s v="ratio.to.state.avg.pctunemployed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50303"/>
    <s v="Demographic"/>
    <s v="pctunemployed"/>
    <m/>
    <s v="pctunemployed"/>
    <s v="pctunemployed"/>
    <s v="State"/>
    <s v="State"/>
    <s v="state"/>
    <s v="1"/>
    <s v="5"/>
    <s v="3"/>
    <m/>
    <m/>
    <m/>
    <m/>
    <m/>
    <m/>
    <s v="Ratio to State avg % Unemployed"/>
    <s v="Ratio to State avg % Unemployed"/>
    <m/>
    <m/>
    <m/>
    <m/>
    <m/>
    <m/>
    <m/>
    <m/>
    <m/>
    <m/>
    <m/>
    <s v="42"/>
    <m/>
    <m/>
    <m/>
    <m/>
    <s v="FALSE"/>
    <s v="0"/>
  </r>
  <r>
    <s v="x"/>
    <s v="state.avg.Demog.Index"/>
    <s v="state.avg.Demog.Ind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S_D_DEMOGIDX2"/>
    <s v="S_D_DEMOGIDX2"/>
    <s v="S_D_DEMOGIDX2"/>
    <m/>
    <m/>
    <m/>
    <s v="State Average of Demographic Index"/>
    <s v="State Average of Demographic Index"/>
    <s v="State Average of Demographic Index"/>
    <s v="State Average of Demographic Index"/>
    <m/>
    <m/>
    <m/>
    <s v="169"/>
    <s v="Demographic Index"/>
    <m/>
    <s v="36%"/>
    <m/>
    <m/>
    <m/>
    <m/>
    <m/>
    <m/>
    <m/>
    <m/>
    <m/>
  </r>
  <r>
    <s v="x"/>
    <s v="state.avg.Demog.Index.Supp"/>
    <s v="state.avg.Demog.Index.Supp"/>
    <n v="0"/>
    <n v="1"/>
    <n v="0"/>
    <n v="0"/>
    <n v="1"/>
    <n v="0"/>
    <n v="0"/>
    <n v="0"/>
    <n v="1"/>
    <x v="7"/>
    <s v="Demographic"/>
    <s v="state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S_D_DEMOGIDX5"/>
    <s v="S_D_DEMOGIDX5"/>
    <s v="S_D_DEMOGIDX5"/>
    <m/>
    <m/>
    <m/>
    <s v="State Average of Supplemental Demographic Index"/>
    <s v="State Average of Supplemental Demographic Index"/>
    <s v="State Average of Supplemental Demographic Index"/>
    <s v="State Average of Supplemental Demographic Index"/>
    <m/>
    <m/>
    <m/>
    <s v="170"/>
    <s v="Supplemental Demographic Index"/>
    <m/>
    <s v="16%"/>
    <m/>
    <m/>
    <m/>
    <m/>
    <m/>
    <m/>
    <m/>
    <m/>
    <m/>
  </r>
  <r>
    <s v="x"/>
    <s v="state.avg.lowlifex"/>
    <s v="state.avg.lowlif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70303"/>
    <s v="Demographic"/>
    <s v="lowlifex"/>
    <m/>
    <s v="lowlifex"/>
    <s v="lowlifex"/>
    <m/>
    <s v="State"/>
    <s v="state"/>
    <s v="1"/>
    <s v="7"/>
    <s v="3"/>
    <s v="S_D_LIFEEXP"/>
    <s v="S_D_LIFEEXP"/>
    <s v="S_D_LIFEEXP"/>
    <s v="S_HI_LIFEEXPPCT_AVG"/>
    <m/>
    <m/>
    <s v="State avg Low life expectancy"/>
    <s v="State average for Low life expectancy"/>
    <m/>
    <s v="State Average of Limited Life Expectancy"/>
    <m/>
    <m/>
    <m/>
    <s v="178"/>
    <s v="Low Life Expectancy"/>
    <m/>
    <s v="22%"/>
    <m/>
    <m/>
    <s v="67"/>
    <s v="state.avg.lowlifex"/>
    <m/>
    <m/>
    <m/>
    <s v="FALSE"/>
    <s v="0"/>
  </r>
  <r>
    <s v="x"/>
    <s v="state.avg.pctlingiso"/>
    <s v="state.avg.pctlingiso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40303"/>
    <s v="Demographic"/>
    <s v="pctlingiso"/>
    <m/>
    <s v="pctlingiso"/>
    <s v="pctlingiso"/>
    <s v="State"/>
    <s v="State"/>
    <s v="state"/>
    <s v="1"/>
    <s v="4"/>
    <s v="3"/>
    <s v="S_D_LING"/>
    <s v="S_D_LING"/>
    <s v="S_D_LING"/>
    <m/>
    <m/>
    <m/>
    <s v="State avg % Limited English"/>
    <s v="State average for % in limited English-speaking Households"/>
    <s v="State average for % in limited English-speaking Households"/>
    <s v="State Average of Limited English Speaking"/>
    <m/>
    <m/>
    <m/>
    <s v="174"/>
    <s v="Limited English Speaking Households"/>
    <m/>
    <s v="2%"/>
    <m/>
    <m/>
    <s v="33"/>
    <s v="state.avg.pctlingiso"/>
    <m/>
    <s v="Demographic Indicators"/>
    <m/>
    <s v="FALSE"/>
    <s v="0"/>
  </r>
  <r>
    <s v="x"/>
    <s v="state.avg.pctlowinc"/>
    <s v="state.avg.pctlowinc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30303"/>
    <s v="Demographic"/>
    <s v="pctlowinc"/>
    <m/>
    <s v="pctlowinc"/>
    <s v="pctlowinc"/>
    <s v="State"/>
    <s v="State"/>
    <s v="state"/>
    <s v="1"/>
    <s v="3"/>
    <s v="3"/>
    <s v="S_D_INCOME"/>
    <s v="S_D_INCOME"/>
    <s v="S_D_INCOME"/>
    <m/>
    <m/>
    <m/>
    <s v="State avg % Low-inc."/>
    <s v="State average for % Low Income"/>
    <s v="State average for % Low Income"/>
    <s v="State Average of Low Income"/>
    <m/>
    <m/>
    <m/>
    <s v="172"/>
    <s v="Low Income"/>
    <m/>
    <s v="37%"/>
    <m/>
    <m/>
    <s v="23"/>
    <s v="state.avg.pctlowinc"/>
    <m/>
    <s v="Demographic Indicators"/>
    <m/>
    <s v="FALSE"/>
    <s v="0"/>
  </r>
  <r>
    <s v="x"/>
    <s v="state.avg.pctlths"/>
    <s v="state.avg.pctlths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60303"/>
    <s v="Demographic"/>
    <s v="pctlths"/>
    <m/>
    <s v="pctlths"/>
    <s v="pctlths"/>
    <s v="State"/>
    <s v="State"/>
    <s v="state"/>
    <s v="1"/>
    <s v="6"/>
    <s v="3"/>
    <s v="S_D_LESSHS"/>
    <s v="S_D_LESSHS"/>
    <s v="S_D_LESSHS"/>
    <m/>
    <m/>
    <m/>
    <s v="State avg % &lt; High School"/>
    <s v="State average for % with Less Than High School Education"/>
    <s v="State average for % with Less Than High School Education"/>
    <s v="State Average of Less Than High School Education"/>
    <m/>
    <m/>
    <m/>
    <s v="175"/>
    <s v="Less Than High School Education"/>
    <m/>
    <s v="12%"/>
    <m/>
    <m/>
    <s v="54"/>
    <s v="state.avg.pctlths"/>
    <m/>
    <s v="Demographic Indicators"/>
    <m/>
    <s v="FALSE"/>
    <s v="0"/>
  </r>
  <r>
    <s v="x"/>
    <s v="state.avg.pctmin"/>
    <s v="state.avg.pctmin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100303"/>
    <s v="Demographic"/>
    <s v="pctmin"/>
    <m/>
    <s v="pctmin"/>
    <s v="pctmin"/>
    <s v="State"/>
    <s v="State"/>
    <s v="state"/>
    <s v="1"/>
    <s v="10"/>
    <s v="3"/>
    <s v="S_D_PEOPCOLOR"/>
    <s v="S_D_PEOPCOLOR"/>
    <s v="S_D_PEOPCOLOR"/>
    <m/>
    <m/>
    <m/>
    <s v="State avg % People of Color"/>
    <s v="State average for % People of Color"/>
    <m/>
    <s v="State Average of People of Color"/>
    <m/>
    <m/>
    <m/>
    <s v="171"/>
    <s v="People of Color"/>
    <m/>
    <s v="35%"/>
    <m/>
    <m/>
    <s v="92"/>
    <s v="state.avg.pctmin"/>
    <m/>
    <s v="Demographic Indicators"/>
    <m/>
    <s v="FALSE"/>
    <s v="0"/>
  </r>
  <r>
    <s v="x"/>
    <s v="state.avg.pctover64"/>
    <s v="state.avg.pctover64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90303"/>
    <s v="Demographic"/>
    <s v="pctover64"/>
    <m/>
    <s v="pctover64"/>
    <s v="pctover64"/>
    <s v="State"/>
    <s v="State"/>
    <s v="state"/>
    <s v="1"/>
    <s v="9"/>
    <s v="3"/>
    <s v="S_D_OVER64"/>
    <s v="S_D_OVER64"/>
    <s v="S_D_OVER64"/>
    <m/>
    <m/>
    <m/>
    <s v="State avg % &gt; age 64"/>
    <s v="State average for % over Age 64"/>
    <s v="State average for % over Age 64"/>
    <s v="State Average of Over Age 64"/>
    <m/>
    <m/>
    <m/>
    <s v="177"/>
    <s v="Over Age 64"/>
    <m/>
    <s v="16%"/>
    <m/>
    <m/>
    <s v="82"/>
    <s v="state.avg.pctover64"/>
    <m/>
    <s v="Demographic Indicators"/>
    <m/>
    <s v="FALSE"/>
    <s v="0"/>
  </r>
  <r>
    <s v="x"/>
    <s v="state.avg.pctunder5"/>
    <s v="state.avg.pctunder5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80303"/>
    <s v="Demographic"/>
    <s v="pctunder5"/>
    <m/>
    <s v="pctunder5"/>
    <s v="pctunder5"/>
    <s v="State"/>
    <s v="State"/>
    <s v="state"/>
    <s v="1"/>
    <s v="8"/>
    <s v="3"/>
    <s v="S_D_UNDER5"/>
    <s v="S_D_UNDER5"/>
    <s v="S_D_UNDER5"/>
    <m/>
    <m/>
    <m/>
    <s v="State avg % &lt; age 5"/>
    <s v="State average for % under Age 5"/>
    <s v="State average for % under Age 5"/>
    <s v="State Average of Under Age 5"/>
    <m/>
    <m/>
    <m/>
    <s v="176"/>
    <s v="Under Age 5"/>
    <m/>
    <s v="6%"/>
    <m/>
    <m/>
    <s v="73"/>
    <s v="state.avg.pctunder5"/>
    <m/>
    <s v="Demographic Indicators"/>
    <m/>
    <s v="FALSE"/>
    <s v="0"/>
  </r>
  <r>
    <s v="x"/>
    <s v="state.avg.pctunemployed"/>
    <s v="state.avg.pctunemployed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50303"/>
    <s v="Demographic"/>
    <s v="pctunemployed"/>
    <m/>
    <s v="pctunemployed"/>
    <s v="pctunemployed"/>
    <s v="State"/>
    <s v="State"/>
    <s v="state"/>
    <s v="1"/>
    <s v="5"/>
    <s v="3"/>
    <s v="S_D_UNEMPLOYED"/>
    <s v="S_D_UNEMPLOYED"/>
    <s v="S_D_UNEMPLOYED"/>
    <m/>
    <m/>
    <m/>
    <s v="State avg % Unemployed"/>
    <s v="State average for % Unemployed"/>
    <s v="State average for % Unemployed"/>
    <s v="State Average of Unemployment Rate"/>
    <m/>
    <m/>
    <m/>
    <s v="173"/>
    <s v="Unemployment Rate"/>
    <m/>
    <s v="5%"/>
    <m/>
    <m/>
    <s v="42"/>
    <s v="state.avg.pctunemployed"/>
    <m/>
    <s v="Demographic Indicators"/>
    <m/>
    <s v="FALSE"/>
    <s v="0"/>
  </r>
  <r>
    <s v="x"/>
    <s v="state.pctile.Demog.Index"/>
    <s v="state.pctile.Demog.Ind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10203"/>
    <s v="Demographic"/>
    <s v="Demog.Index"/>
    <m/>
    <s v="Demog.Index"/>
    <s v="Demog.Index"/>
    <s v="State"/>
    <s v="State"/>
    <s v="state"/>
    <s v="1"/>
    <s v="1"/>
    <s v="3"/>
    <s v="S_D_DEMOGIDX2_PER"/>
    <s v="S_D_DEMOGIDX2_PER"/>
    <s v="S_D_DEMOGIDX2_PER"/>
    <m/>
    <s v="S_P_DEMOGIDX_2"/>
    <s v="S_P_DEMOGIDX_2"/>
    <s v="State%ile Demog.Ind."/>
    <s v="State percentile for Demographic Index"/>
    <s v="State Percentile for Demographic Index"/>
    <s v="State Percentile of Demographic Index"/>
    <m/>
    <m/>
    <m/>
    <s v="177"/>
    <s v="Demographic Index"/>
    <m/>
    <s v="8"/>
    <s v="45"/>
    <s v="S_P_DEMOGIDX_2"/>
    <s v="5"/>
    <s v="state.pctile.VSI.eo"/>
    <m/>
    <s v="Demographic Indicators"/>
    <m/>
    <s v="FALSE"/>
    <s v="0"/>
  </r>
  <r>
    <s v="x"/>
    <s v="state.pctile.Demog.Index.Supp"/>
    <s v="state.pctile.Demog.Index.Supp"/>
    <n v="0"/>
    <n v="1"/>
    <n v="1"/>
    <n v="0"/>
    <n v="0"/>
    <n v="0"/>
    <n v="0"/>
    <n v="0"/>
    <n v="1"/>
    <x v="8"/>
    <s v="Demographic"/>
    <s v="statepctile"/>
    <s v="percentile"/>
    <s v="percentile"/>
    <s v="pctile"/>
    <s v="lookedup"/>
    <s v="main"/>
    <s v="Socioeconomic Indicators"/>
    <s v="01020203"/>
    <s v="Demographic"/>
    <s v="Demog.Index.Supp"/>
    <m/>
    <s v="Demog.Index.Supp"/>
    <s v="Demog.Index.Supp"/>
    <m/>
    <s v="State"/>
    <s v="state"/>
    <s v="1"/>
    <s v="2"/>
    <s v="3"/>
    <s v="S_D_DEMOGIDX5_PER"/>
    <s v="S_D_DEMOGIDX5_PER"/>
    <s v="S_D_DEMOGIDX5_PER"/>
    <m/>
    <s v="S_P_DEMOGIDX_5"/>
    <s v="S_P_DEMOGIDX_5"/>
    <s v="State%ile Suppl Demog Index"/>
    <s v="State percentile for Supplemental Demographic Index"/>
    <s v="State Percentile for Supplemental Demographic Index"/>
    <s v="State Percentile of Supplemental Demographic Index"/>
    <m/>
    <m/>
    <m/>
    <s v="178"/>
    <s v="Supplemental Demographic Index"/>
    <m/>
    <s v="41"/>
    <s v="70"/>
    <s v="S_P_DEMOGIDX_5"/>
    <s v="13"/>
    <s v="state.pctile.Demog.Index.Supp"/>
    <m/>
    <s v="Demographic Indicators"/>
    <m/>
    <s v="FALSE"/>
    <s v="0"/>
  </r>
  <r>
    <s v="x"/>
    <s v="state.pctile.lowlifex"/>
    <s v="state.pctile.lowlif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70203"/>
    <s v="Demographic"/>
    <s v="lowlifex"/>
    <m/>
    <s v="lowlifex"/>
    <s v="lowlifex"/>
    <m/>
    <s v="State"/>
    <s v="state"/>
    <s v="1"/>
    <s v="7"/>
    <s v="3"/>
    <s v="S_D_LIFEEXP_PER"/>
    <s v="S_D_LIFEEXP_PER"/>
    <s v="S_D_LIFEEXP_PER"/>
    <m/>
    <s v="S_P_LIFEEXPPCT"/>
    <s v="S_P_LIFEEXPPCT"/>
    <s v="State%ile Low life expectancy"/>
    <s v="State percentile for Low life expectancy"/>
    <s v="State Percentile for Low Life Expectancy"/>
    <s v="State Percentile of Limited Life Expectancy"/>
    <m/>
    <m/>
    <m/>
    <s v="186"/>
    <s v="Low Life Expectancy"/>
    <m/>
    <s v="20"/>
    <s v="91"/>
    <s v="S_P_LIFEEXPPCT"/>
    <s v="63"/>
    <m/>
    <s v="[State] Percentile for Low Life Expectancy"/>
    <s v="Demographic Indicators"/>
    <m/>
    <s v="FALSE"/>
    <m/>
  </r>
  <r>
    <s v="x"/>
    <s v="state.pctile.pctlingiso"/>
    <s v="state.pctile.pctlingiso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40203"/>
    <s v="Demographic"/>
    <s v="pctlingiso"/>
    <m/>
    <s v="pctlingiso"/>
    <s v="pctlingiso"/>
    <s v="State"/>
    <s v="State"/>
    <s v="state"/>
    <s v="1"/>
    <s v="4"/>
    <s v="3"/>
    <s v="S_D_LING_PER"/>
    <s v="S_D_LING_PER"/>
    <s v="S_D_LING_PER"/>
    <m/>
    <s v="S_P_LINGISOPCT"/>
    <s v="S_P_LINGISOPCT"/>
    <s v="State%ile % Limited English"/>
    <s v="State percentile for % in limited English-speaking Households"/>
    <s v="State Percentile for % limited English speaking"/>
    <s v="State Percentile of Limited English Speaking"/>
    <m/>
    <m/>
    <m/>
    <s v="182"/>
    <s v="Limited English Speaking Households"/>
    <m/>
    <s v="93"/>
    <s v="0"/>
    <s v="S_P_LINGISOPCT"/>
    <s v="30"/>
    <s v="state.pctile.pctlingiso"/>
    <m/>
    <s v="Demographic Indicators"/>
    <m/>
    <s v="FALSE"/>
    <s v="0"/>
  </r>
  <r>
    <s v="x"/>
    <s v="state.pctile.pctlowinc"/>
    <s v="state.pctile.pctlowinc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30203"/>
    <s v="Demographic"/>
    <s v="pctlowinc"/>
    <m/>
    <s v="pctlowinc"/>
    <s v="pctlowinc"/>
    <s v="State"/>
    <s v="State"/>
    <s v="state"/>
    <s v="1"/>
    <s v="3"/>
    <s v="3"/>
    <s v="S_D_INCOME_PER"/>
    <s v="S_D_INCOME_PER"/>
    <s v="S_D_INCOME_PER"/>
    <m/>
    <s v="S_P_LOWINCPCT"/>
    <s v="S_P_LOWINCPCT"/>
    <s v="State%ile % Low-inc."/>
    <s v="State percentile for % Low Income"/>
    <s v="State Percentile for % low income"/>
    <s v="State Percentile of Low Income"/>
    <m/>
    <m/>
    <m/>
    <s v="180"/>
    <s v="Low Income"/>
    <m/>
    <s v="17"/>
    <s v="67"/>
    <s v="S_P_LOWINCPCT"/>
    <s v="20"/>
    <s v="state.pctile.pctlowinc"/>
    <m/>
    <s v="Demographic Indicators"/>
    <m/>
    <s v="FALSE"/>
    <s v="0"/>
  </r>
  <r>
    <s v="x"/>
    <s v="state.pctile.pctlths"/>
    <s v="state.pctile.pctlths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60203"/>
    <s v="Demographic"/>
    <s v="pctlths"/>
    <m/>
    <s v="pctlths"/>
    <s v="pctlths"/>
    <s v="State"/>
    <s v="State"/>
    <s v="state"/>
    <s v="1"/>
    <s v="6"/>
    <s v="3"/>
    <s v="S_D_LESSHS_PER"/>
    <s v="S_D_LESSHS_PER"/>
    <s v="S_D_LESSHS_PER"/>
    <m/>
    <s v="S_P_LESSHSPCT"/>
    <s v="S_P_LESSHSPCT"/>
    <s v="State%ile % &lt; High School"/>
    <s v="State percentile for % with Less Than High School Education"/>
    <s v="State Percentile for % less than high school education"/>
    <s v="State Percentile of Less Than High School Education"/>
    <m/>
    <m/>
    <m/>
    <s v="183"/>
    <s v="Less Than High School Education"/>
    <m/>
    <s v="86"/>
    <s v="82"/>
    <s v="S_P_LESSHSPCT"/>
    <s v="51"/>
    <s v="state.pctile.pctlths"/>
    <m/>
    <s v="Demographic Indicators"/>
    <m/>
    <s v="FALSE"/>
    <s v="0"/>
  </r>
  <r>
    <s v="x"/>
    <s v="state.pctile.pctmin"/>
    <s v="state.pctile.pctmin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100203"/>
    <s v="Demographic"/>
    <s v="pctmin"/>
    <m/>
    <s v="pctmin"/>
    <s v="pctmin"/>
    <s v="State"/>
    <s v="State"/>
    <s v="state"/>
    <s v="1"/>
    <s v="10"/>
    <s v="3"/>
    <s v="S_D_PEOPCOLOR_PER"/>
    <s v="S_D_PEOPCOLOR_PER"/>
    <s v="S_D_PEOPCOLOR_PER"/>
    <m/>
    <s v="S_P_PEOPCOLORPCT"/>
    <s v="S_P_PEOPCOLORPCT"/>
    <s v="State%ile % People of Color"/>
    <s v="State percentile for % People of Color"/>
    <s v="State Percentile for % people of color"/>
    <s v="State Percentile of People of Color"/>
    <m/>
    <m/>
    <m/>
    <s v="179"/>
    <s v="People of Color"/>
    <m/>
    <s v="7"/>
    <s v="31"/>
    <s v="S_P_PEOPCOLORPCT"/>
    <s v="88"/>
    <s v="state.pctile.pctmin"/>
    <m/>
    <s v="Demographic Indicators"/>
    <m/>
    <s v="FALSE"/>
    <s v="0"/>
  </r>
  <r>
    <s v="x"/>
    <s v="state.pctile.pctover64"/>
    <s v="state.pctile.pctover64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90203"/>
    <s v="Demographic"/>
    <s v="pctover64"/>
    <m/>
    <s v="pctover64"/>
    <s v="pctover64"/>
    <s v="State"/>
    <s v="State"/>
    <s v="state"/>
    <s v="1"/>
    <s v="9"/>
    <s v="3"/>
    <s v="S_D_OVER64_PER"/>
    <s v="S_D_OVER64_PER"/>
    <s v="S_D_OVER64_PER"/>
    <m/>
    <s v="S_P_OVER64PCT"/>
    <s v="S_P_OVER64PCT"/>
    <s v="State%ile % &gt; age 64"/>
    <s v="State percentile for % over Age 64"/>
    <s v="State Percentile for % over age 64"/>
    <s v="State Percentile of Over Age 64"/>
    <m/>
    <m/>
    <m/>
    <s v="185"/>
    <s v="Over Age 64"/>
    <m/>
    <s v="86"/>
    <s v="58"/>
    <s v="S_P_OVER64PCT"/>
    <s v="79"/>
    <s v="state.pctile.pctover64"/>
    <m/>
    <s v="Demographic Indicators"/>
    <m/>
    <s v="FALSE"/>
    <s v="0"/>
  </r>
  <r>
    <s v="x"/>
    <s v="state.pctile.pctunder5"/>
    <s v="state.pctile.pctunder5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80203"/>
    <s v="Demographic"/>
    <s v="pctunder5"/>
    <m/>
    <s v="pctunder5"/>
    <s v="pctunder5"/>
    <s v="State"/>
    <s v="State"/>
    <s v="state"/>
    <s v="1"/>
    <s v="8"/>
    <s v="3"/>
    <s v="S_D_UNDER5_PER"/>
    <s v="S_D_UNDER5_PER"/>
    <s v="S_D_UNDER5_PER"/>
    <m/>
    <s v="S_P_UNDER5PCT"/>
    <s v="S_P_UNDER5PCT"/>
    <s v="State%ile % &lt; age 5"/>
    <s v="State percentile for % under Age 5"/>
    <s v="State Percentile for % under age 5"/>
    <s v="State Percentile of Under Age 5"/>
    <m/>
    <m/>
    <m/>
    <s v="184"/>
    <s v="Under Age 5"/>
    <m/>
    <s v="0"/>
    <s v="29"/>
    <s v="S_P_UNDER5PCT"/>
    <s v="70"/>
    <s v="state.pctile.pctunder5"/>
    <m/>
    <s v="Demographic Indicators"/>
    <m/>
    <s v="FALSE"/>
    <s v="0"/>
  </r>
  <r>
    <s v="x"/>
    <s v="state.pctile.pctunemployed"/>
    <s v="state.pctile.pctunemployed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50203"/>
    <s v="Demographic"/>
    <s v="pctunemployed"/>
    <m/>
    <s v="pctunemployed"/>
    <s v="pctunemployed"/>
    <s v="State"/>
    <s v="State"/>
    <s v="state"/>
    <s v="1"/>
    <s v="5"/>
    <s v="3"/>
    <s v="S_D_UNEMPLOYED_PER"/>
    <s v="S_D_UNEMPLOYED_PER"/>
    <s v="S_D_UNEMPLOYED_PER"/>
    <m/>
    <s v="S_P_UNEMPPCT"/>
    <s v="S_P_UNEMPPCT"/>
    <s v="State%ile % Unemployed"/>
    <s v="State percentile for % Unemployed"/>
    <s v="State Percentile for Unemployed"/>
    <s v="State Percentile of Unemployment Rate"/>
    <m/>
    <m/>
    <m/>
    <s v="181"/>
    <s v="Unemployment Rate"/>
    <m/>
    <s v="37"/>
    <s v="35"/>
    <s v="S_P_UNEMPPCT"/>
    <s v="39"/>
    <s v="state.pctile.pctunemployed"/>
    <m/>
    <s v="Demographic Indicators"/>
    <m/>
    <s v="FALSE"/>
    <s v="0"/>
  </r>
  <r>
    <s v="x"/>
    <s v="pcthisp"/>
    <s v="pcthisp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10100"/>
    <s v="Demographic"/>
    <s v="pcthisp"/>
    <m/>
    <s v="pcthisp"/>
    <s v="pcthisp"/>
    <m/>
    <s v="buffer"/>
    <s v="buffer"/>
    <s v="1"/>
    <s v="11"/>
    <s v="0"/>
    <s v="P_HISP"/>
    <s v="P_HISP"/>
    <s v="P_HISP"/>
    <m/>
    <m/>
    <m/>
    <s v="% Hispanic"/>
    <s v="% Hispanic or Latino"/>
    <m/>
    <s v="Percent of Hispanics"/>
    <m/>
    <m/>
    <m/>
    <s v="21"/>
    <s v="Hispanic"/>
    <m/>
    <s v="7"/>
    <m/>
    <m/>
    <s v="97"/>
    <s v="n"/>
    <m/>
    <s v="n"/>
    <m/>
    <s v="FALSE"/>
    <m/>
  </r>
  <r>
    <s v="x"/>
    <s v="pctnhaa"/>
    <s v="pctnha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30100"/>
    <s v="Demographic"/>
    <s v="pctnhaa"/>
    <m/>
    <s v="pctnhaa"/>
    <s v="pctnhaa"/>
    <m/>
    <s v="buffer"/>
    <s v="buffer"/>
    <s v="1"/>
    <s v="13"/>
    <s v="0"/>
    <s v="P_ASIAN"/>
    <s v="P_ASIAN"/>
    <s v="P_ASIAN"/>
    <m/>
    <m/>
    <m/>
    <s v="% Asian"/>
    <s v="% Asian (non-Hispanic, single race)"/>
    <m/>
    <s v="Percent of Asian"/>
    <m/>
    <m/>
    <m/>
    <s v="20"/>
    <s v="Asian"/>
    <m/>
    <s v="0"/>
    <m/>
    <m/>
    <s v="113"/>
    <s v="n"/>
    <m/>
    <s v="n"/>
    <m/>
    <s v="FALSE"/>
    <s v="0"/>
  </r>
  <r>
    <s v="x"/>
    <s v="pctnhaiana"/>
    <s v="pctnhaian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40100"/>
    <s v="Demographic"/>
    <s v="pctnhaiana"/>
    <m/>
    <s v="pctnhaiana"/>
    <s v="pctnhaiana"/>
    <m/>
    <s v="buffer"/>
    <s v="buffer"/>
    <s v="1"/>
    <s v="14"/>
    <s v="0"/>
    <s v="P_AMERIND"/>
    <s v="P_AMERIND"/>
    <s v="P_AMERIND"/>
    <m/>
    <m/>
    <m/>
    <s v="% American Indian Alaska Native"/>
    <s v="% American Indian and Alaska Native (non-Hispanic, single race)"/>
    <m/>
    <s v="Percent of American Indians"/>
    <m/>
    <m/>
    <m/>
    <s v="22"/>
    <s v="American Indian"/>
    <m/>
    <s v="0"/>
    <m/>
    <m/>
    <s v="121"/>
    <s v="n"/>
    <m/>
    <s v="n"/>
    <m/>
    <s v="FALSE"/>
    <s v="0"/>
  </r>
  <r>
    <s v="x"/>
    <s v="pctnhba"/>
    <s v="pctnhb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20100"/>
    <s v="Demographic"/>
    <s v="pctnhba"/>
    <m/>
    <s v="pctnhba"/>
    <s v="pctnhba"/>
    <m/>
    <s v="buffer"/>
    <s v="buffer"/>
    <s v="1"/>
    <s v="12"/>
    <s v="0"/>
    <s v="P_BLACK"/>
    <s v="P_BLACK"/>
    <s v="P_BLACK"/>
    <m/>
    <m/>
    <m/>
    <s v="% Black"/>
    <s v="% Black or African American (non-Hispanic, single race)"/>
    <m/>
    <s v="Percent of Blacks"/>
    <m/>
    <m/>
    <m/>
    <s v="19"/>
    <s v="Black"/>
    <m/>
    <s v="0"/>
    <m/>
    <m/>
    <s v="105"/>
    <s v="n"/>
    <m/>
    <s v="n"/>
    <m/>
    <s v="FALSE"/>
    <s v="0"/>
  </r>
  <r>
    <s v="x"/>
    <s v="pctnhmulti"/>
    <s v="pctnhmulti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70100"/>
    <s v="Demographic"/>
    <s v="pctnhmulti"/>
    <m/>
    <s v="pctnhmulti"/>
    <s v="pctnhmulti"/>
    <m/>
    <s v="buffer"/>
    <s v="buffer"/>
    <s v="1"/>
    <s v="17"/>
    <s v="0"/>
    <s v="P_TWOMORE"/>
    <s v="P_TWOMORE"/>
    <s v="P_TWOMORE"/>
    <m/>
    <m/>
    <m/>
    <s v="% Two or more race"/>
    <s v="% Two or more races (non-Hispanic)"/>
    <m/>
    <s v="Percent of Two or More Races"/>
    <m/>
    <m/>
    <m/>
    <s v="25"/>
    <s v="Two or more races"/>
    <m/>
    <s v="4"/>
    <m/>
    <m/>
    <s v="145"/>
    <s v="n"/>
    <m/>
    <s v="n"/>
    <m/>
    <s v="FALSE"/>
    <s v="0"/>
  </r>
  <r>
    <s v="x"/>
    <s v="pctnhnhpia"/>
    <s v="pctnhnhpi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50100"/>
    <s v="Demographic"/>
    <s v="pctnhnhpia"/>
    <m/>
    <s v="pctnhnhpia"/>
    <s v="pctnhnhpia"/>
    <m/>
    <s v="buffer"/>
    <s v="buffer"/>
    <s v="1"/>
    <s v="15"/>
    <s v="0"/>
    <s v="P_HAWPAC"/>
    <s v="P_HAWPAC"/>
    <s v="P_HAWPAC"/>
    <m/>
    <m/>
    <m/>
    <s v="% Native Hawaiian Pacific Islander"/>
    <s v="% Native Hawaiian and Other Pacific Islander (non-Hispanic, single race)"/>
    <m/>
    <s v="Percent of Hawaiian/Pacific"/>
    <m/>
    <m/>
    <m/>
    <s v="23"/>
    <s v="Hawaiian/Pacific Islander"/>
    <m/>
    <s v="0"/>
    <m/>
    <m/>
    <s v="129"/>
    <s v="n"/>
    <m/>
    <s v="n"/>
    <m/>
    <s v="FALSE"/>
    <s v="0"/>
  </r>
  <r>
    <s v="x"/>
    <s v="pctnhotheralone"/>
    <s v="pctnhotheralone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60100"/>
    <s v="Demographic"/>
    <s v="pctnhotheralone"/>
    <m/>
    <s v="pctnhotheralone"/>
    <s v="pctnhotheralone"/>
    <m/>
    <s v="buffer"/>
    <s v="buffer"/>
    <s v="1"/>
    <s v="16"/>
    <s v="0"/>
    <s v="P_OTHER_RACE"/>
    <s v="P_OTHER_RACE"/>
    <s v="P_OTHER_RACE"/>
    <m/>
    <m/>
    <m/>
    <s v="% Other single race"/>
    <s v="% Other race (non-Hispanic, single race)"/>
    <m/>
    <s v="Percent of Other Race"/>
    <m/>
    <m/>
    <m/>
    <s v="24"/>
    <s v="Other race"/>
    <m/>
    <s v="7"/>
    <m/>
    <m/>
    <s v="137"/>
    <s v="n"/>
    <m/>
    <s v="n"/>
    <m/>
    <s v="FALSE"/>
    <s v="0"/>
  </r>
  <r>
    <s v="x"/>
    <s v="pctnhwa"/>
    <s v="pctnhw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80100"/>
    <s v="Demographic"/>
    <s v="pctnhwa"/>
    <m/>
    <s v="pctnhwa"/>
    <s v="pctnhwa"/>
    <m/>
    <s v="buffer"/>
    <s v="buffer"/>
    <s v="1"/>
    <s v="18"/>
    <s v="0"/>
    <s v="P_WHITE"/>
    <s v="P_WHITE"/>
    <s v="P_WHITE"/>
    <m/>
    <m/>
    <m/>
    <s v="% White nonHispanic single race"/>
    <s v="% White (non-Hispanic, single race)"/>
    <m/>
    <s v="Percent of Whites"/>
    <m/>
    <m/>
    <m/>
    <s v="18"/>
    <s v="White"/>
    <m/>
    <s v="89"/>
    <m/>
    <m/>
    <s v="153"/>
    <s v="n"/>
    <m/>
    <s v="n"/>
    <m/>
    <s v="FALSE"/>
    <s v="0"/>
  </r>
  <r>
    <s v="x"/>
    <s v="avg.pcthisp"/>
    <s v="avg.pcthisp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10100"/>
    <s v="Demographic"/>
    <s v="pcthisp"/>
    <m/>
    <s v="pcthisp"/>
    <s v="pcthisp"/>
    <m/>
    <s v="Nation"/>
    <s v="us"/>
    <s v="1"/>
    <s v="11"/>
    <s v="0"/>
    <m/>
    <m/>
    <m/>
    <m/>
    <m/>
    <m/>
    <s v="US avg % Hispanic"/>
    <s v="US avg % Hispanic or Latino"/>
    <m/>
    <m/>
    <m/>
    <m/>
    <m/>
    <m/>
    <m/>
    <m/>
    <m/>
    <m/>
    <m/>
    <s v="96"/>
    <m/>
    <m/>
    <m/>
    <m/>
    <s v="FALSE"/>
    <s v="0"/>
  </r>
  <r>
    <s v="x"/>
    <s v="avg.pctnhaa"/>
    <s v="avg.pctnha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30100"/>
    <s v="Demographic"/>
    <s v="pctnhaa"/>
    <m/>
    <s v="pctnhaa"/>
    <s v="pctnhaa"/>
    <m/>
    <s v="Nation"/>
    <s v="us"/>
    <s v="1"/>
    <s v="13"/>
    <s v="0"/>
    <m/>
    <m/>
    <m/>
    <m/>
    <m/>
    <m/>
    <s v="US avg % Asian"/>
    <s v="US avg % Asian (non-Hispanic, single race)"/>
    <m/>
    <m/>
    <m/>
    <m/>
    <m/>
    <m/>
    <m/>
    <m/>
    <m/>
    <m/>
    <m/>
    <s v="112"/>
    <m/>
    <m/>
    <m/>
    <m/>
    <s v="FALSE"/>
    <s v="0"/>
  </r>
  <r>
    <s v="x"/>
    <s v="avg.pctnhaiana"/>
    <s v="avg.pctnhaian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40100"/>
    <s v="Demographic"/>
    <s v="pctnhaiana"/>
    <m/>
    <s v="pctnhaiana"/>
    <s v="pctnhaiana"/>
    <m/>
    <s v="Nation"/>
    <s v="us"/>
    <s v="1"/>
    <s v="14"/>
    <s v="0"/>
    <m/>
    <m/>
    <m/>
    <m/>
    <m/>
    <m/>
    <s v="US avg % American Indian Alaska Native"/>
    <s v="US avg % American Indian and Alaska Native (non-Hispanic, single race)"/>
    <m/>
    <m/>
    <m/>
    <m/>
    <m/>
    <m/>
    <m/>
    <m/>
    <m/>
    <m/>
    <m/>
    <s v="120"/>
    <m/>
    <m/>
    <m/>
    <m/>
    <s v="FALSE"/>
    <s v="0"/>
  </r>
  <r>
    <s v="x"/>
    <s v="avg.pctnhba"/>
    <s v="avg.pctnhb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20100"/>
    <s v="Demographic"/>
    <s v="pctnhba"/>
    <m/>
    <s v="pctnhba"/>
    <s v="pctnhba"/>
    <m/>
    <s v="Nation"/>
    <s v="us"/>
    <s v="1"/>
    <s v="12"/>
    <s v="0"/>
    <m/>
    <m/>
    <m/>
    <m/>
    <m/>
    <m/>
    <s v="US avg % Black"/>
    <s v="US avg % Black or African American (non-Hispanic, single race)"/>
    <m/>
    <m/>
    <m/>
    <m/>
    <m/>
    <m/>
    <m/>
    <m/>
    <m/>
    <m/>
    <m/>
    <s v="104"/>
    <m/>
    <m/>
    <m/>
    <m/>
    <s v="FALSE"/>
    <s v="0"/>
  </r>
  <r>
    <s v="x"/>
    <s v="avg.pctnhmulti"/>
    <s v="avg.pctnhmulti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70100"/>
    <s v="Demographic"/>
    <s v="pctnhmulti"/>
    <m/>
    <s v="pctnhmulti"/>
    <s v="pctnhmulti"/>
    <m/>
    <s v="Nation"/>
    <s v="us"/>
    <s v="1"/>
    <s v="17"/>
    <s v="0"/>
    <m/>
    <m/>
    <m/>
    <m/>
    <m/>
    <m/>
    <s v="US avg % Two or more race"/>
    <s v="US avg % Two or more races (non-Hispanic)"/>
    <m/>
    <m/>
    <m/>
    <m/>
    <m/>
    <m/>
    <m/>
    <m/>
    <m/>
    <m/>
    <m/>
    <s v="144"/>
    <m/>
    <m/>
    <m/>
    <m/>
    <s v="FALSE"/>
    <s v="0"/>
  </r>
  <r>
    <s v="x"/>
    <s v="avg.pctnhnhpia"/>
    <s v="avg.pctnhnhpi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50100"/>
    <s v="Demographic"/>
    <s v="pctnhnhpia"/>
    <m/>
    <s v="pctnhnhpia"/>
    <s v="pctnhnhpia"/>
    <m/>
    <s v="Nation"/>
    <s v="us"/>
    <s v="1"/>
    <s v="15"/>
    <s v="0"/>
    <m/>
    <m/>
    <m/>
    <m/>
    <m/>
    <m/>
    <s v="US avg % Native Hawaiian Pacific Islander"/>
    <s v="US avg % Native Hawaiian and Other Pacific Islander (non-Hispanic, single race)"/>
    <m/>
    <m/>
    <m/>
    <m/>
    <m/>
    <m/>
    <m/>
    <m/>
    <m/>
    <m/>
    <m/>
    <s v="128"/>
    <m/>
    <m/>
    <m/>
    <m/>
    <s v="FALSE"/>
    <s v="0"/>
  </r>
  <r>
    <s v="x"/>
    <s v="avg.pctnhotheralone"/>
    <s v="avg.pctnhotheralone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60100"/>
    <s v="Demographic"/>
    <s v="pctnhotheralone"/>
    <m/>
    <s v="pctnhotheralone"/>
    <s v="pctnhotheralone"/>
    <m/>
    <s v="Nation"/>
    <s v="us"/>
    <s v="1"/>
    <s v="16"/>
    <s v="0"/>
    <m/>
    <m/>
    <m/>
    <m/>
    <m/>
    <m/>
    <s v="US avg % Other single race"/>
    <s v="US avg % Other race (non-Hispanic, single race)"/>
    <m/>
    <m/>
    <m/>
    <m/>
    <m/>
    <m/>
    <m/>
    <m/>
    <m/>
    <m/>
    <m/>
    <s v="136"/>
    <m/>
    <m/>
    <m/>
    <m/>
    <s v="FALSE"/>
    <s v="0"/>
  </r>
  <r>
    <s v="x"/>
    <s v="avg.pctnhwa"/>
    <s v="avg.pctnhw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80100"/>
    <s v="Demographic"/>
    <s v="pctnhwa"/>
    <m/>
    <s v="pctnhwa"/>
    <s v="pctnhwa"/>
    <m/>
    <s v="Nation"/>
    <s v="us"/>
    <s v="1"/>
    <s v="18"/>
    <s v="0"/>
    <m/>
    <m/>
    <m/>
    <m/>
    <m/>
    <m/>
    <s v="US avg % White nonHispanic single race"/>
    <s v="US avg % White (non-Hispanic, single race)"/>
    <m/>
    <m/>
    <m/>
    <m/>
    <m/>
    <m/>
    <m/>
    <m/>
    <m/>
    <m/>
    <m/>
    <s v="152"/>
    <m/>
    <m/>
    <m/>
    <m/>
    <s v="FALSE"/>
    <s v="0"/>
  </r>
  <r>
    <s v="x"/>
    <s v="hisp"/>
    <s v="hisp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18800"/>
    <s v="Demographic"/>
    <s v="hisp"/>
    <m/>
    <s v="pcthisp"/>
    <s v="pcthisp"/>
    <m/>
    <s v="buffer"/>
    <s v="buffer"/>
    <s v="1"/>
    <s v="11"/>
    <s v="0"/>
    <m/>
    <m/>
    <m/>
    <m/>
    <m/>
    <m/>
    <s v="Count of Hispanic"/>
    <s v="Count of Hispanic or Latino"/>
    <m/>
    <m/>
    <m/>
    <m/>
    <m/>
    <m/>
    <m/>
    <m/>
    <m/>
    <m/>
    <m/>
    <s v="103"/>
    <m/>
    <m/>
    <m/>
    <m/>
    <s v="FALSE"/>
    <s v="0"/>
  </r>
  <r>
    <s v="x"/>
    <s v="nhaa"/>
    <s v="nha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38800"/>
    <s v="Demographic"/>
    <s v="nhaa"/>
    <m/>
    <s v="pctnhaa"/>
    <s v="pctnhaa"/>
    <m/>
    <s v="buffer"/>
    <s v="buffer"/>
    <s v="1"/>
    <s v="13"/>
    <s v="0"/>
    <m/>
    <m/>
    <m/>
    <m/>
    <m/>
    <m/>
    <s v="Count of Asian"/>
    <s v="Count of Asian (non-Hispanic, single race)"/>
    <m/>
    <m/>
    <m/>
    <m/>
    <m/>
    <m/>
    <m/>
    <m/>
    <m/>
    <m/>
    <m/>
    <s v="119"/>
    <m/>
    <m/>
    <m/>
    <m/>
    <s v="FALSE"/>
    <s v="0"/>
  </r>
  <r>
    <s v="x"/>
    <s v="nhaiana"/>
    <s v="nhaian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48800"/>
    <s v="Demographic"/>
    <s v="nhaiana"/>
    <m/>
    <s v="pctnhaiana"/>
    <s v="pctnhaiana"/>
    <m/>
    <s v="buffer"/>
    <s v="buffer"/>
    <s v="1"/>
    <s v="14"/>
    <s v="0"/>
    <m/>
    <m/>
    <m/>
    <m/>
    <m/>
    <m/>
    <s v="Count of American Indian Alaska Native"/>
    <s v="Count of American Indian and Alaska Native (non-Hispanic, single race)"/>
    <m/>
    <m/>
    <m/>
    <m/>
    <m/>
    <m/>
    <m/>
    <m/>
    <m/>
    <m/>
    <m/>
    <s v="127"/>
    <m/>
    <m/>
    <m/>
    <m/>
    <s v="FALSE"/>
    <s v="0"/>
  </r>
  <r>
    <s v="x"/>
    <s v="nhba"/>
    <s v="nhb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28800"/>
    <s v="Demographic"/>
    <s v="nhba"/>
    <m/>
    <s v="pctnhba"/>
    <s v="pctnhba"/>
    <m/>
    <s v="buffer"/>
    <s v="buffer"/>
    <s v="1"/>
    <s v="12"/>
    <s v="0"/>
    <m/>
    <m/>
    <m/>
    <m/>
    <m/>
    <m/>
    <s v="Count of Black"/>
    <s v="Count of Black or African American (non-Hispanic, single race)"/>
    <m/>
    <m/>
    <m/>
    <m/>
    <m/>
    <m/>
    <m/>
    <m/>
    <m/>
    <m/>
    <m/>
    <s v="111"/>
    <m/>
    <m/>
    <m/>
    <m/>
    <s v="FALSE"/>
    <s v="0"/>
  </r>
  <r>
    <s v="x"/>
    <s v="nhmulti"/>
    <s v="nhmulti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78800"/>
    <s v="Demographic"/>
    <s v="nhmulti"/>
    <m/>
    <s v="pctnhmulti"/>
    <s v="pctnhmulti"/>
    <m/>
    <s v="buffer"/>
    <s v="buffer"/>
    <s v="1"/>
    <s v="17"/>
    <s v="0"/>
    <m/>
    <m/>
    <m/>
    <m/>
    <m/>
    <m/>
    <s v="Count of Two or more race"/>
    <s v="Count of Two or more races (non-Hispanic)"/>
    <m/>
    <m/>
    <m/>
    <m/>
    <m/>
    <m/>
    <m/>
    <m/>
    <m/>
    <m/>
    <m/>
    <s v="151"/>
    <m/>
    <m/>
    <m/>
    <m/>
    <s v="FALSE"/>
    <s v="0"/>
  </r>
  <r>
    <s v="x"/>
    <s v="nhnhpia"/>
    <s v="nhnhpi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58800"/>
    <s v="Demographic"/>
    <s v="nhnhpia"/>
    <m/>
    <s v="pctnhnhpia"/>
    <s v="pctnhnhpia"/>
    <m/>
    <s v="buffer"/>
    <s v="buffer"/>
    <s v="1"/>
    <s v="15"/>
    <s v="0"/>
    <m/>
    <m/>
    <m/>
    <m/>
    <m/>
    <m/>
    <s v="Count of Native Hawaiian Pacific Islander"/>
    <s v="Count of Native Hawaiian and Other Pacific Islander (non-Hispanic, single race)"/>
    <m/>
    <m/>
    <m/>
    <m/>
    <m/>
    <m/>
    <m/>
    <m/>
    <m/>
    <m/>
    <m/>
    <s v="135"/>
    <m/>
    <m/>
    <m/>
    <m/>
    <s v="FALSE"/>
    <s v="0"/>
  </r>
  <r>
    <s v="x"/>
    <s v="nhotheralone"/>
    <s v="nhotheralone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68800"/>
    <s v="Demographic"/>
    <s v="nhotheralone"/>
    <m/>
    <s v="pctnhotheralone"/>
    <s v="pctnhotheralone"/>
    <m/>
    <s v="buffer"/>
    <s v="buffer"/>
    <s v="1"/>
    <s v="16"/>
    <s v="0"/>
    <m/>
    <m/>
    <m/>
    <m/>
    <m/>
    <m/>
    <s v="Count of Other single race"/>
    <s v="Count of Other race (non-Hispanic, single race)"/>
    <m/>
    <m/>
    <m/>
    <m/>
    <m/>
    <m/>
    <m/>
    <m/>
    <m/>
    <m/>
    <m/>
    <s v="143"/>
    <m/>
    <m/>
    <m/>
    <m/>
    <s v="FALSE"/>
    <s v="0"/>
  </r>
  <r>
    <s v="x"/>
    <s v="nhwa"/>
    <s v="nhw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88800"/>
    <s v="Demographic"/>
    <s v="nhwa"/>
    <m/>
    <s v="pctnhwa"/>
    <s v="pctnhwa"/>
    <m/>
    <s v="buffer"/>
    <s v="buffer"/>
    <s v="1"/>
    <s v="18"/>
    <s v="0"/>
    <m/>
    <m/>
    <m/>
    <m/>
    <m/>
    <m/>
    <s v="Count of White nonHispanic single race"/>
    <s v="Count of White (non-Hispanic, single race)"/>
    <m/>
    <m/>
    <m/>
    <m/>
    <m/>
    <m/>
    <m/>
    <m/>
    <m/>
    <m/>
    <m/>
    <s v="159"/>
    <m/>
    <m/>
    <m/>
    <m/>
    <s v="FALSE"/>
    <s v="0"/>
  </r>
  <r>
    <s v="x"/>
    <s v="pctile.pcthisp"/>
    <s v="pctile.pcthisp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10201"/>
    <s v="Demographic"/>
    <s v="pcthisp"/>
    <m/>
    <s v="pcthisp"/>
    <s v="pcthisp"/>
    <m/>
    <s v="Nation"/>
    <s v="us"/>
    <s v="1"/>
    <s v="11"/>
    <s v="1"/>
    <m/>
    <m/>
    <m/>
    <m/>
    <m/>
    <m/>
    <s v="US%ile % Hispanic"/>
    <s v="US percentile for % Hispanic or Latino"/>
    <m/>
    <m/>
    <m/>
    <m/>
    <m/>
    <m/>
    <m/>
    <m/>
    <m/>
    <m/>
    <m/>
    <s v="101"/>
    <m/>
    <m/>
    <m/>
    <m/>
    <s v="FALSE"/>
    <m/>
  </r>
  <r>
    <s v="x"/>
    <s v="pctile.pctnhaa"/>
    <s v="pctile.pctnha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30201"/>
    <s v="Demographic"/>
    <s v="pctnhaa"/>
    <m/>
    <s v="pctnhaa"/>
    <s v="pctnhaa"/>
    <m/>
    <s v="Nation"/>
    <s v="us"/>
    <s v="1"/>
    <s v="13"/>
    <s v="1"/>
    <m/>
    <m/>
    <m/>
    <m/>
    <m/>
    <m/>
    <s v="US%ile % Asian"/>
    <s v="US percentile for % Asian (non-Hispanic, single race)"/>
    <m/>
    <m/>
    <m/>
    <m/>
    <m/>
    <m/>
    <m/>
    <m/>
    <m/>
    <m/>
    <m/>
    <s v="117"/>
    <m/>
    <m/>
    <m/>
    <m/>
    <s v="FALSE"/>
    <m/>
  </r>
  <r>
    <s v="x"/>
    <s v="pctile.pctnhaiana"/>
    <s v="pctile.pctnhaian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40201"/>
    <s v="Demographic"/>
    <s v="pctnhaiana"/>
    <m/>
    <s v="pctnhaiana"/>
    <s v="pctnhaiana"/>
    <m/>
    <s v="Nation"/>
    <s v="us"/>
    <s v="1"/>
    <s v="14"/>
    <s v="1"/>
    <m/>
    <m/>
    <m/>
    <m/>
    <m/>
    <m/>
    <s v="US%ile % American Indian Alaska Native"/>
    <s v="US percentile for % American Indian and Alaska Native (non-Hispanic, single race)"/>
    <m/>
    <m/>
    <m/>
    <m/>
    <m/>
    <m/>
    <m/>
    <m/>
    <m/>
    <m/>
    <m/>
    <s v="125"/>
    <m/>
    <m/>
    <m/>
    <m/>
    <s v="FALSE"/>
    <m/>
  </r>
  <r>
    <s v="x"/>
    <s v="pctile.pctnhba"/>
    <s v="pctile.pctnhb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20201"/>
    <s v="Demographic"/>
    <s v="pctnhba"/>
    <m/>
    <s v="pctnhba"/>
    <s v="pctnhba"/>
    <m/>
    <s v="Nation"/>
    <s v="us"/>
    <s v="1"/>
    <s v="12"/>
    <s v="1"/>
    <m/>
    <m/>
    <m/>
    <m/>
    <m/>
    <m/>
    <s v="US%ile % Black"/>
    <s v="US percentile for % Black or African American (non-Hispanic, single race)"/>
    <m/>
    <m/>
    <m/>
    <m/>
    <m/>
    <m/>
    <m/>
    <m/>
    <m/>
    <m/>
    <m/>
    <s v="109"/>
    <m/>
    <m/>
    <m/>
    <m/>
    <s v="FALSE"/>
    <m/>
  </r>
  <r>
    <s v="x"/>
    <s v="pctile.pctnhmulti"/>
    <s v="pctile.pctnhmulti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70201"/>
    <s v="Demographic"/>
    <s v="pctnhmulti"/>
    <m/>
    <s v="pctnhmulti"/>
    <s v="pctnhmulti"/>
    <m/>
    <s v="Nation"/>
    <s v="us"/>
    <s v="1"/>
    <s v="17"/>
    <s v="1"/>
    <m/>
    <m/>
    <m/>
    <m/>
    <m/>
    <m/>
    <s v="US%ile % Two or more race"/>
    <s v="US percentile for % Two or more races (non-Hispanic)"/>
    <m/>
    <m/>
    <m/>
    <m/>
    <m/>
    <m/>
    <m/>
    <m/>
    <m/>
    <m/>
    <m/>
    <s v="149"/>
    <m/>
    <m/>
    <m/>
    <m/>
    <s v="FALSE"/>
    <m/>
  </r>
  <r>
    <s v="x"/>
    <s v="pctile.pctnhnhpia"/>
    <s v="pctile.pctnhnhpi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50201"/>
    <s v="Demographic"/>
    <s v="pctnhnhpia"/>
    <m/>
    <s v="pctnhnhpia"/>
    <s v="pctnhnhpia"/>
    <m/>
    <s v="Nation"/>
    <s v="us"/>
    <s v="1"/>
    <s v="15"/>
    <s v="1"/>
    <m/>
    <m/>
    <m/>
    <m/>
    <m/>
    <m/>
    <s v="US%ile % Native Hawaiian Pacific Islander"/>
    <s v="US percentile for % Native Hawaiian and Other Pacific Islander (non-Hispanic, single race)"/>
    <m/>
    <m/>
    <m/>
    <m/>
    <m/>
    <m/>
    <m/>
    <m/>
    <m/>
    <m/>
    <m/>
    <s v="133"/>
    <m/>
    <m/>
    <m/>
    <m/>
    <s v="FALSE"/>
    <m/>
  </r>
  <r>
    <s v="x"/>
    <s v="pctile.pctnhotheralone"/>
    <s v="pctile.pctnhotheralone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60201"/>
    <s v="Demographic"/>
    <s v="pctnhotheralone"/>
    <m/>
    <s v="pctnhotheralone"/>
    <s v="pctnhotheralone"/>
    <m/>
    <s v="Nation"/>
    <s v="us"/>
    <s v="1"/>
    <s v="16"/>
    <s v="1"/>
    <m/>
    <m/>
    <m/>
    <m/>
    <m/>
    <m/>
    <s v="US%ile % Other single race"/>
    <s v="US percentile for % Other race (non-Hispanic, single race)"/>
    <m/>
    <m/>
    <m/>
    <m/>
    <m/>
    <m/>
    <m/>
    <m/>
    <m/>
    <m/>
    <m/>
    <s v="141"/>
    <m/>
    <m/>
    <m/>
    <m/>
    <s v="FALSE"/>
    <m/>
  </r>
  <r>
    <s v="x"/>
    <s v="pctile.pctnhwa"/>
    <s v="pctile.pctnhw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80201"/>
    <s v="Demographic"/>
    <s v="pctnhwa"/>
    <m/>
    <s v="pctnhwa"/>
    <s v="pctnhwa"/>
    <m/>
    <s v="Nation"/>
    <s v="us"/>
    <s v="1"/>
    <s v="18"/>
    <s v="1"/>
    <m/>
    <m/>
    <m/>
    <m/>
    <m/>
    <m/>
    <s v="US%ile % White nonHispanic single race"/>
    <s v="US percentile for % White (non-Hispanic, single race)"/>
    <m/>
    <m/>
    <m/>
    <m/>
    <m/>
    <m/>
    <m/>
    <m/>
    <m/>
    <m/>
    <m/>
    <s v="157"/>
    <m/>
    <m/>
    <m/>
    <m/>
    <s v="FALSE"/>
    <m/>
  </r>
  <r>
    <s v="x"/>
    <s v="ratio.to.avg.pcthisp"/>
    <s v="ratio.to.avg.pcthisp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10100"/>
    <s v="Demographic"/>
    <s v="pcthisp"/>
    <m/>
    <s v="pcthisp"/>
    <s v="pcthisp"/>
    <s v="Nation"/>
    <s v="Nation"/>
    <s v="us"/>
    <s v="1"/>
    <s v="11"/>
    <s v="0"/>
    <m/>
    <m/>
    <m/>
    <m/>
    <m/>
    <m/>
    <s v="Ratio to US avg % Hispanic"/>
    <s v="Ratio to US avg % Hispanic"/>
    <m/>
    <m/>
    <m/>
    <m/>
    <m/>
    <m/>
    <m/>
    <m/>
    <m/>
    <m/>
    <m/>
    <s v="98"/>
    <m/>
    <m/>
    <m/>
    <m/>
    <s v="FALSE"/>
    <s v="0"/>
  </r>
  <r>
    <s v="x"/>
    <s v="ratio.to.avg.pctnhaa"/>
    <s v="ratio.to.avg.pctnha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30100"/>
    <s v="Demographic"/>
    <s v="pctnhaa"/>
    <m/>
    <s v="pctnhaa"/>
    <s v="pctnhaa"/>
    <s v="Nation"/>
    <s v="Nation"/>
    <s v="us"/>
    <s v="1"/>
    <s v="13"/>
    <s v="0"/>
    <m/>
    <m/>
    <m/>
    <m/>
    <m/>
    <m/>
    <s v="Ratio to US avg % Asian"/>
    <s v="Ratio to US avg % Asian"/>
    <m/>
    <m/>
    <m/>
    <m/>
    <m/>
    <m/>
    <m/>
    <m/>
    <m/>
    <m/>
    <m/>
    <s v="114"/>
    <m/>
    <m/>
    <m/>
    <m/>
    <s v="FALSE"/>
    <s v="0"/>
  </r>
  <r>
    <s v="x"/>
    <s v="ratio.to.avg.pctnhaiana"/>
    <s v="ratio.to.avg.pctnhaian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40100"/>
    <s v="Demographic"/>
    <s v="pctnhaiana"/>
    <m/>
    <s v="pctnhaiana"/>
    <s v="pctnhaiana"/>
    <s v="Nation"/>
    <s v="Nation"/>
    <s v="us"/>
    <s v="1"/>
    <s v="14"/>
    <s v="0"/>
    <m/>
    <m/>
    <m/>
    <m/>
    <m/>
    <m/>
    <s v="Ratio to US avg % American Indian Alaska Native"/>
    <s v="Ratio to US avg % American Indian Alaska Native"/>
    <m/>
    <m/>
    <m/>
    <m/>
    <m/>
    <m/>
    <m/>
    <m/>
    <m/>
    <m/>
    <m/>
    <s v="122"/>
    <m/>
    <m/>
    <m/>
    <m/>
    <s v="FALSE"/>
    <s v="0"/>
  </r>
  <r>
    <s v="x"/>
    <s v="ratio.to.avg.pctnhba"/>
    <s v="ratio.to.avg.pctnhb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20100"/>
    <s v="Demographic"/>
    <s v="pctnhba"/>
    <m/>
    <s v="pctnhba"/>
    <s v="pctnhba"/>
    <s v="Nation"/>
    <s v="Nation"/>
    <s v="us"/>
    <s v="1"/>
    <s v="12"/>
    <s v="0"/>
    <m/>
    <m/>
    <m/>
    <m/>
    <m/>
    <m/>
    <s v="Ratio to US avg % Black"/>
    <s v="Ratio to US avg % Black"/>
    <m/>
    <m/>
    <m/>
    <m/>
    <m/>
    <m/>
    <m/>
    <m/>
    <m/>
    <m/>
    <m/>
    <s v="106"/>
    <m/>
    <m/>
    <m/>
    <m/>
    <s v="FALSE"/>
    <s v="0"/>
  </r>
  <r>
    <s v="x"/>
    <s v="ratio.to.avg.pctnhmulti"/>
    <s v="ratio.to.avg.pctnhmulti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70100"/>
    <s v="Demographic"/>
    <s v="pctnhmulti"/>
    <m/>
    <s v="pctnhmulti"/>
    <s v="pctnhmulti"/>
    <s v="Nation"/>
    <s v="Nation"/>
    <s v="us"/>
    <s v="1"/>
    <s v="17"/>
    <s v="0"/>
    <m/>
    <m/>
    <m/>
    <m/>
    <m/>
    <m/>
    <s v="Ratio to US avg % Two or more race"/>
    <s v="Ratio to US avg % Two or more race"/>
    <m/>
    <m/>
    <m/>
    <m/>
    <m/>
    <m/>
    <m/>
    <m/>
    <m/>
    <m/>
    <m/>
    <s v="146"/>
    <m/>
    <m/>
    <m/>
    <m/>
    <s v="FALSE"/>
    <s v="0"/>
  </r>
  <r>
    <s v="x"/>
    <s v="ratio.to.avg.pctnhnhpia"/>
    <s v="ratio.to.avg.pctnhnhpi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50100"/>
    <s v="Demographic"/>
    <s v="pctnhnhpia"/>
    <m/>
    <s v="pctnhnhpia"/>
    <s v="pctnhnhpia"/>
    <s v="Nation"/>
    <s v="Nation"/>
    <s v="us"/>
    <s v="1"/>
    <s v="15"/>
    <s v="0"/>
    <m/>
    <m/>
    <m/>
    <m/>
    <m/>
    <m/>
    <s v="Ratio to US avg % Native Hawaiian Pacific Islander"/>
    <s v="Ratio to US avg % Native Hawaiian Pacific Islander"/>
    <m/>
    <m/>
    <m/>
    <m/>
    <m/>
    <m/>
    <m/>
    <m/>
    <m/>
    <m/>
    <m/>
    <s v="130"/>
    <m/>
    <m/>
    <m/>
    <m/>
    <s v="FALSE"/>
    <s v="0"/>
  </r>
  <r>
    <s v="x"/>
    <s v="ratio.to.avg.pctnhotheralone"/>
    <s v="ratio.to.avg.pctnhotheralone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60100"/>
    <s v="Demographic"/>
    <s v="pctnhotheralone"/>
    <m/>
    <s v="pctnhotheralone"/>
    <s v="pctnhotheralone"/>
    <s v="Nation"/>
    <s v="Nation"/>
    <s v="us"/>
    <s v="1"/>
    <s v="16"/>
    <s v="0"/>
    <m/>
    <m/>
    <m/>
    <m/>
    <m/>
    <m/>
    <s v="Ratio to US avg % Other single race"/>
    <s v="Ratio to US avg % Other single race"/>
    <m/>
    <m/>
    <m/>
    <m/>
    <m/>
    <m/>
    <m/>
    <m/>
    <m/>
    <m/>
    <m/>
    <s v="138"/>
    <m/>
    <m/>
    <m/>
    <m/>
    <s v="FALSE"/>
    <s v="0"/>
  </r>
  <r>
    <s v="x"/>
    <s v="ratio.to.avg.pctnhwa"/>
    <s v="ratio.to.avg.pctnhw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80100"/>
    <s v="Demographic"/>
    <s v="pctnhwa"/>
    <m/>
    <s v="pctnhwa"/>
    <s v="pctnhwa"/>
    <s v="Nation"/>
    <s v="Nation"/>
    <s v="us"/>
    <s v="1"/>
    <s v="18"/>
    <s v="0"/>
    <m/>
    <m/>
    <m/>
    <m/>
    <m/>
    <m/>
    <s v="Ratio to US avg % White nonHispanic single race"/>
    <s v="Ratio to US avg % White nonHispanic single race"/>
    <m/>
    <m/>
    <m/>
    <m/>
    <m/>
    <m/>
    <m/>
    <m/>
    <m/>
    <m/>
    <m/>
    <s v="154"/>
    <m/>
    <m/>
    <m/>
    <m/>
    <s v="FALSE"/>
    <s v="0"/>
  </r>
  <r>
    <s v="x"/>
    <s v="ratio.to.state.avg.pcthisp"/>
    <s v="ratio.to.state.avg.pcthisp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10100"/>
    <s v="Demographic"/>
    <s v="pcthisp"/>
    <m/>
    <s v="pcthisp"/>
    <s v="pcthisp"/>
    <s v="State"/>
    <s v="State"/>
    <s v="state"/>
    <s v="1"/>
    <s v="11"/>
    <s v="0"/>
    <m/>
    <m/>
    <m/>
    <m/>
    <m/>
    <m/>
    <s v="Ratio to State avg % Hispanic"/>
    <s v="Ratio to State avg % Hispanic"/>
    <m/>
    <m/>
    <m/>
    <m/>
    <m/>
    <m/>
    <m/>
    <m/>
    <m/>
    <m/>
    <m/>
    <s v="99"/>
    <m/>
    <m/>
    <m/>
    <m/>
    <s v="FALSE"/>
    <s v="0"/>
  </r>
  <r>
    <s v="x"/>
    <s v="ratio.to.state.avg.pctnhaa"/>
    <s v="ratio.to.state.avg.pctnha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20100"/>
    <s v="Demographic"/>
    <s v="pctnhaa"/>
    <m/>
    <s v="pctnhba"/>
    <s v="pctnhba"/>
    <s v="State"/>
    <s v="State"/>
    <s v="state"/>
    <s v="1"/>
    <s v="12"/>
    <s v="0"/>
    <m/>
    <m/>
    <m/>
    <m/>
    <m/>
    <m/>
    <s v="Ratio to State avg % Black"/>
    <s v="Ratio to State avg % Black"/>
    <m/>
    <m/>
    <m/>
    <m/>
    <m/>
    <m/>
    <m/>
    <m/>
    <m/>
    <m/>
    <m/>
    <s v="107"/>
    <m/>
    <m/>
    <m/>
    <m/>
    <s v="FALSE"/>
    <s v="0"/>
  </r>
  <r>
    <s v="x"/>
    <s v="ratio.to.state.avg.pctnhaiana"/>
    <s v="ratio.to.state.avg.pctnhaian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30100"/>
    <s v="Demographic"/>
    <s v="pctnhaiana"/>
    <m/>
    <s v="pctnhaa"/>
    <s v="pctnhaa"/>
    <s v="State"/>
    <s v="State"/>
    <s v="state"/>
    <s v="1"/>
    <s v="13"/>
    <s v="0"/>
    <m/>
    <m/>
    <m/>
    <m/>
    <m/>
    <m/>
    <s v="Ratio to State avg % Asian"/>
    <s v="Ratio to State avg % Asian"/>
    <m/>
    <m/>
    <m/>
    <m/>
    <m/>
    <m/>
    <m/>
    <m/>
    <m/>
    <m/>
    <m/>
    <s v="115"/>
    <m/>
    <m/>
    <m/>
    <m/>
    <s v="FALSE"/>
    <s v="0"/>
  </r>
  <r>
    <s v="x"/>
    <s v="ratio.to.state.avg.pctnhba"/>
    <s v="ratio.to.state.avg.pctnhb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40100"/>
    <s v="Demographic"/>
    <s v="pctnhba"/>
    <m/>
    <s v="pctnhaiana"/>
    <s v="pctnhaiana"/>
    <s v="State"/>
    <s v="State"/>
    <s v="state"/>
    <s v="1"/>
    <s v="14"/>
    <s v="0"/>
    <m/>
    <m/>
    <m/>
    <m/>
    <m/>
    <m/>
    <s v="Ratio to State avg % American Indian Alaska Native"/>
    <s v="Ratio to State avg % American Indian Alaska Native"/>
    <m/>
    <m/>
    <m/>
    <m/>
    <m/>
    <m/>
    <m/>
    <m/>
    <m/>
    <m/>
    <m/>
    <s v="123"/>
    <m/>
    <m/>
    <m/>
    <m/>
    <s v="FALSE"/>
    <s v="0"/>
  </r>
  <r>
    <s v="x"/>
    <s v="ratio.to.state.avg.pctnhmulti"/>
    <s v="ratio.to.state.avg.pctnhmulti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50100"/>
    <s v="Demographic"/>
    <s v="pctnhmulti"/>
    <m/>
    <s v="pctnhnhpia"/>
    <s v="pctnhnhpia"/>
    <s v="State"/>
    <s v="State"/>
    <s v="state"/>
    <s v="1"/>
    <s v="15"/>
    <s v="0"/>
    <m/>
    <m/>
    <m/>
    <m/>
    <m/>
    <m/>
    <s v="Ratio to State avg % Native Hawaiian Pacific Islander"/>
    <s v="Ratio to State avg % Native Hawaiian Pacific Islander"/>
    <m/>
    <m/>
    <m/>
    <m/>
    <m/>
    <m/>
    <m/>
    <m/>
    <m/>
    <m/>
    <m/>
    <s v="131"/>
    <m/>
    <m/>
    <m/>
    <m/>
    <s v="FALSE"/>
    <s v="0"/>
  </r>
  <r>
    <s v="x"/>
    <s v="ratio.to.state.avg.pctnhnhpia"/>
    <s v="ratio.to.state.avg.pctnhnhpi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60100"/>
    <s v="Demographic"/>
    <s v="pctnhnhpia"/>
    <m/>
    <s v="pctnhotheralone"/>
    <s v="pctnhotheralone"/>
    <s v="State"/>
    <s v="State"/>
    <s v="state"/>
    <s v="1"/>
    <s v="16"/>
    <s v="0"/>
    <m/>
    <m/>
    <m/>
    <m/>
    <m/>
    <m/>
    <s v="Ratio to State avg % Other single race"/>
    <s v="Ratio to State avg % Other single race"/>
    <m/>
    <m/>
    <m/>
    <m/>
    <m/>
    <m/>
    <m/>
    <m/>
    <m/>
    <m/>
    <m/>
    <s v="139"/>
    <m/>
    <m/>
    <m/>
    <m/>
    <s v="FALSE"/>
    <s v="0"/>
  </r>
  <r>
    <s v="x"/>
    <s v="ratio.to.state.avg.pctnhotheralone"/>
    <s v="ratio.to.state.avg.pctnhotheralone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70100"/>
    <s v="Demographic"/>
    <s v="pctnhotheralone"/>
    <m/>
    <s v="pctnhmulti"/>
    <s v="pctnhmulti"/>
    <s v="State"/>
    <s v="State"/>
    <s v="state"/>
    <s v="1"/>
    <s v="17"/>
    <s v="0"/>
    <m/>
    <m/>
    <m/>
    <m/>
    <m/>
    <m/>
    <s v="Ratio to State avg % Two or more race"/>
    <s v="Ratio to State avg % Two or more race"/>
    <m/>
    <m/>
    <m/>
    <m/>
    <m/>
    <m/>
    <m/>
    <m/>
    <m/>
    <m/>
    <m/>
    <s v="147"/>
    <m/>
    <m/>
    <m/>
    <m/>
    <s v="FALSE"/>
    <s v="0"/>
  </r>
  <r>
    <s v="x"/>
    <s v="ratio.to.state.avg.pctnhwa"/>
    <s v="ratio.to.state.avg.pctnhw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80100"/>
    <s v="Demographic"/>
    <s v="pctnhwa"/>
    <m/>
    <s v="pctnhwa"/>
    <s v="pctnhwa"/>
    <s v="State"/>
    <s v="State"/>
    <s v="state"/>
    <s v="1"/>
    <s v="18"/>
    <s v="0"/>
    <m/>
    <m/>
    <m/>
    <m/>
    <m/>
    <m/>
    <s v="Ratio to State avg % White nonHispanic single race"/>
    <s v="Ratio to State avg % White nonHispanic single race"/>
    <m/>
    <m/>
    <m/>
    <m/>
    <m/>
    <m/>
    <m/>
    <m/>
    <m/>
    <m/>
    <m/>
    <s v="155"/>
    <m/>
    <m/>
    <m/>
    <m/>
    <s v="FALSE"/>
    <s v="0"/>
  </r>
  <r>
    <s v="x"/>
    <s v="state.avg.pcthisp"/>
    <s v="state.avg.pcthisp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10100"/>
    <s v="Demographic"/>
    <s v="pcthisp"/>
    <m/>
    <s v="pcthisp"/>
    <s v="pcthisp"/>
    <m/>
    <s v="State"/>
    <s v="state"/>
    <s v="1"/>
    <s v="11"/>
    <s v="0"/>
    <m/>
    <m/>
    <m/>
    <m/>
    <m/>
    <m/>
    <s v="State avg % Hispanic"/>
    <s v="State avg % Hispanic or Latino"/>
    <m/>
    <m/>
    <m/>
    <m/>
    <m/>
    <m/>
    <m/>
    <m/>
    <m/>
    <m/>
    <m/>
    <s v="100"/>
    <m/>
    <m/>
    <m/>
    <m/>
    <s v="FALSE"/>
    <s v="0"/>
  </r>
  <r>
    <s v="x"/>
    <s v="state.avg.pctnhaa"/>
    <s v="state.avg.pctnha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30100"/>
    <s v="Demographic"/>
    <s v="pctnhaa"/>
    <m/>
    <s v="pctnhaa"/>
    <s v="pctnhaa"/>
    <m/>
    <s v="State"/>
    <s v="state"/>
    <s v="1"/>
    <s v="13"/>
    <s v="0"/>
    <m/>
    <m/>
    <m/>
    <m/>
    <m/>
    <m/>
    <s v="State avg % Asian"/>
    <s v="State avg % Asian (non-Hispanic, single race)"/>
    <m/>
    <m/>
    <m/>
    <m/>
    <m/>
    <m/>
    <m/>
    <m/>
    <m/>
    <m/>
    <m/>
    <s v="116"/>
    <m/>
    <m/>
    <m/>
    <m/>
    <s v="FALSE"/>
    <s v="0"/>
  </r>
  <r>
    <s v="x"/>
    <s v="state.avg.pctnhaiana"/>
    <s v="state.avg.pctnhaian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40100"/>
    <s v="Demographic"/>
    <s v="pctnhaiana"/>
    <m/>
    <s v="pctnhaiana"/>
    <s v="pctnhaiana"/>
    <m/>
    <s v="State"/>
    <s v="state"/>
    <s v="1"/>
    <s v="14"/>
    <s v="0"/>
    <m/>
    <m/>
    <m/>
    <m/>
    <m/>
    <m/>
    <s v="State avg % American Indian Alaska Native"/>
    <s v="State avg % American Indian and Alaska Native (non-Hispanic, single race)"/>
    <m/>
    <m/>
    <m/>
    <m/>
    <m/>
    <m/>
    <m/>
    <m/>
    <m/>
    <m/>
    <m/>
    <s v="124"/>
    <m/>
    <m/>
    <m/>
    <m/>
    <s v="FALSE"/>
    <s v="0"/>
  </r>
  <r>
    <s v="x"/>
    <s v="state.avg.pctnhba"/>
    <s v="state.avg.pctnhb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20100"/>
    <s v="Demographic"/>
    <s v="pctnhba"/>
    <m/>
    <s v="pctnhba"/>
    <s v="pctnhba"/>
    <m/>
    <s v="State"/>
    <s v="state"/>
    <s v="1"/>
    <s v="12"/>
    <s v="0"/>
    <m/>
    <m/>
    <m/>
    <m/>
    <m/>
    <m/>
    <s v="State avg % Black"/>
    <s v="State avg % Black or African American (non-Hispanic, single race)"/>
    <m/>
    <m/>
    <m/>
    <m/>
    <m/>
    <m/>
    <m/>
    <m/>
    <m/>
    <m/>
    <m/>
    <s v="108"/>
    <m/>
    <m/>
    <m/>
    <m/>
    <s v="FALSE"/>
    <s v="0"/>
  </r>
  <r>
    <s v="x"/>
    <s v="state.avg.pctnhmulti"/>
    <s v="state.avg.pctnhmulti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70100"/>
    <s v="Demographic"/>
    <s v="pctnhmulti"/>
    <m/>
    <s v="pctnhmulti"/>
    <s v="pctnhmulti"/>
    <m/>
    <s v="State"/>
    <s v="state"/>
    <s v="1"/>
    <s v="17"/>
    <s v="0"/>
    <m/>
    <m/>
    <m/>
    <m/>
    <m/>
    <m/>
    <s v="State avg % Two or more race"/>
    <s v="State avg % Two or more races (non-Hispanic)"/>
    <m/>
    <m/>
    <m/>
    <m/>
    <m/>
    <m/>
    <m/>
    <m/>
    <m/>
    <m/>
    <m/>
    <s v="148"/>
    <m/>
    <m/>
    <m/>
    <m/>
    <s v="FALSE"/>
    <s v="0"/>
  </r>
  <r>
    <s v="x"/>
    <s v="state.avg.pctnhnhpia"/>
    <s v="state.avg.pctnhnhpi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50100"/>
    <s v="Demographic"/>
    <s v="pctnhnhpia"/>
    <m/>
    <s v="pctnhnhpia"/>
    <s v="pctnhnhpia"/>
    <m/>
    <s v="State"/>
    <s v="state"/>
    <s v="1"/>
    <s v="15"/>
    <s v="0"/>
    <m/>
    <m/>
    <m/>
    <m/>
    <m/>
    <m/>
    <s v="State avg % Native Hawaiian Pacific Islander"/>
    <s v="State avg % Native Hawaiian and Other Pacific Islander (non-Hispanic, single race)"/>
    <m/>
    <m/>
    <m/>
    <m/>
    <m/>
    <m/>
    <m/>
    <m/>
    <m/>
    <m/>
    <m/>
    <s v="132"/>
    <m/>
    <m/>
    <m/>
    <m/>
    <s v="FALSE"/>
    <s v="0"/>
  </r>
  <r>
    <s v="x"/>
    <s v="state.avg.pctnhotheralone"/>
    <s v="state.avg.pctnhotheralone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60100"/>
    <s v="Demographic"/>
    <s v="pctnhotheralone"/>
    <m/>
    <s v="pctnhotheralone"/>
    <s v="pctnhotheralone"/>
    <m/>
    <s v="State"/>
    <s v="state"/>
    <s v="1"/>
    <s v="16"/>
    <s v="0"/>
    <m/>
    <m/>
    <m/>
    <m/>
    <m/>
    <m/>
    <s v="State avg % Other single race"/>
    <s v="State avg % Other race (non-Hispanic, single race)"/>
    <m/>
    <m/>
    <m/>
    <m/>
    <m/>
    <m/>
    <m/>
    <m/>
    <m/>
    <m/>
    <m/>
    <s v="140"/>
    <m/>
    <m/>
    <m/>
    <m/>
    <s v="FALSE"/>
    <s v="0"/>
  </r>
  <r>
    <s v="x"/>
    <s v="state.avg.pctnhwa"/>
    <s v="state.avg.pctnhw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80100"/>
    <s v="Demographic"/>
    <s v="pctnhwa"/>
    <m/>
    <s v="pctnhwa"/>
    <s v="pctnhwa"/>
    <m/>
    <s v="State"/>
    <s v="state"/>
    <s v="1"/>
    <s v="18"/>
    <s v="0"/>
    <m/>
    <m/>
    <m/>
    <m/>
    <m/>
    <m/>
    <s v="State avg % White nonHispanic single race"/>
    <s v="State avg % White (non-Hispanic, single race)"/>
    <m/>
    <m/>
    <m/>
    <m/>
    <m/>
    <m/>
    <m/>
    <m/>
    <m/>
    <m/>
    <m/>
    <s v="156"/>
    <m/>
    <m/>
    <m/>
    <m/>
    <s v="FALSE"/>
    <s v="0"/>
  </r>
  <r>
    <s v="x"/>
    <s v="state.pctile.pcthisp"/>
    <s v="state.pctile.pcthisp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10203"/>
    <s v="Demographic"/>
    <s v="pcthisp"/>
    <m/>
    <s v="pcthisp"/>
    <s v="pcthisp"/>
    <m/>
    <s v="State"/>
    <s v="state"/>
    <s v="1"/>
    <s v="11"/>
    <s v="3"/>
    <m/>
    <m/>
    <m/>
    <m/>
    <m/>
    <m/>
    <s v="State%ile % Hispanic"/>
    <s v="State percentile for % Hispanic or Latino"/>
    <m/>
    <m/>
    <m/>
    <m/>
    <m/>
    <m/>
    <m/>
    <m/>
    <m/>
    <m/>
    <m/>
    <s v="102"/>
    <m/>
    <m/>
    <m/>
    <m/>
    <s v="FALSE"/>
    <s v="0"/>
  </r>
  <r>
    <s v="x"/>
    <s v="state.pctile.pctnhaa"/>
    <s v="state.pctile.pctnha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30203"/>
    <s v="Demographic"/>
    <s v="pctnhaa"/>
    <m/>
    <s v="pctnhaa"/>
    <s v="pctnhaa"/>
    <m/>
    <s v="State"/>
    <s v="state"/>
    <s v="1"/>
    <s v="13"/>
    <s v="3"/>
    <m/>
    <m/>
    <m/>
    <m/>
    <m/>
    <m/>
    <s v="State%ile % Asian"/>
    <s v="State percentile for % Asian (non-Hispanic, single race)"/>
    <m/>
    <m/>
    <m/>
    <m/>
    <m/>
    <m/>
    <m/>
    <m/>
    <m/>
    <m/>
    <m/>
    <s v="118"/>
    <m/>
    <m/>
    <m/>
    <m/>
    <s v="FALSE"/>
    <s v="0"/>
  </r>
  <r>
    <s v="x"/>
    <s v="state.pctile.pctnhaiana"/>
    <s v="state.pctile.pctnhaian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40203"/>
    <s v="Demographic"/>
    <s v="pctnhaiana"/>
    <m/>
    <s v="pctnhaiana"/>
    <s v="pctnhaiana"/>
    <m/>
    <s v="State"/>
    <s v="state"/>
    <s v="1"/>
    <s v="14"/>
    <s v="3"/>
    <m/>
    <m/>
    <m/>
    <m/>
    <m/>
    <m/>
    <s v="State%ile % American Indian Alaska Native"/>
    <s v="State percentile for % American Indian and Alaska Native (non-Hispanic, single race)"/>
    <m/>
    <m/>
    <m/>
    <m/>
    <m/>
    <m/>
    <m/>
    <m/>
    <m/>
    <m/>
    <m/>
    <s v="126"/>
    <m/>
    <m/>
    <m/>
    <m/>
    <s v="FALSE"/>
    <s v="0"/>
  </r>
  <r>
    <s v="x"/>
    <s v="state.pctile.pctnhba"/>
    <s v="state.pctile.pctnhb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20203"/>
    <s v="Demographic"/>
    <s v="pctnhba"/>
    <m/>
    <s v="pctnhba"/>
    <s v="pctnhba"/>
    <m/>
    <s v="State"/>
    <s v="state"/>
    <s v="1"/>
    <s v="12"/>
    <s v="3"/>
    <m/>
    <m/>
    <m/>
    <m/>
    <m/>
    <m/>
    <s v="State%ile % Black"/>
    <s v="State percentile for % Black or African American (non-Hispanic, single race)"/>
    <m/>
    <m/>
    <m/>
    <m/>
    <m/>
    <m/>
    <m/>
    <m/>
    <m/>
    <m/>
    <m/>
    <s v="110"/>
    <m/>
    <m/>
    <m/>
    <m/>
    <s v="FALSE"/>
    <s v="0"/>
  </r>
  <r>
    <s v="x"/>
    <s v="state.pctile.pctnhmulti"/>
    <s v="state.pctile.pctnhmulti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70203"/>
    <s v="Demographic"/>
    <s v="pctnhmulti"/>
    <m/>
    <s v="pctnhmulti"/>
    <s v="pctnhmulti"/>
    <m/>
    <s v="State"/>
    <s v="state"/>
    <s v="1"/>
    <s v="17"/>
    <s v="3"/>
    <m/>
    <m/>
    <m/>
    <m/>
    <m/>
    <m/>
    <s v="State%ile % Two or more race"/>
    <s v="State percentile for % Two or more races (non-Hispanic)"/>
    <m/>
    <m/>
    <m/>
    <m/>
    <m/>
    <m/>
    <m/>
    <m/>
    <m/>
    <m/>
    <m/>
    <s v="150"/>
    <m/>
    <m/>
    <m/>
    <m/>
    <s v="FALSE"/>
    <s v="0"/>
  </r>
  <r>
    <s v="x"/>
    <s v="state.pctile.pctnhnhpia"/>
    <s v="state.pctile.pctnhnhpi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50203"/>
    <s v="Demographic"/>
    <s v="pctnhnhpia"/>
    <m/>
    <s v="pctnhnhpia"/>
    <s v="pctnhnhpia"/>
    <m/>
    <s v="State"/>
    <s v="state"/>
    <s v="1"/>
    <s v="15"/>
    <s v="3"/>
    <m/>
    <m/>
    <m/>
    <m/>
    <m/>
    <m/>
    <s v="State%ile % Native Hawaiian Pacific Islander"/>
    <s v="State percentile for % Native Hawaiian and Other Pacific Islander (non-Hispanic, single race)"/>
    <m/>
    <m/>
    <m/>
    <m/>
    <m/>
    <m/>
    <m/>
    <m/>
    <m/>
    <m/>
    <m/>
    <s v="134"/>
    <m/>
    <m/>
    <m/>
    <m/>
    <s v="FALSE"/>
    <s v="0"/>
  </r>
  <r>
    <s v="x"/>
    <s v="state.pctile.pctnhotheralone"/>
    <s v="state.pctile.pctnhotheralone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60203"/>
    <s v="Demographic"/>
    <s v="pctnhotheralone"/>
    <m/>
    <s v="pctnhotheralone"/>
    <s v="pctnhotheralone"/>
    <m/>
    <s v="State"/>
    <s v="state"/>
    <s v="1"/>
    <s v="16"/>
    <s v="3"/>
    <m/>
    <m/>
    <m/>
    <m/>
    <m/>
    <m/>
    <s v="State%ile % Other single race"/>
    <s v="State percentile for % Other race (non-Hispanic, single race)"/>
    <m/>
    <m/>
    <m/>
    <m/>
    <m/>
    <m/>
    <m/>
    <m/>
    <m/>
    <m/>
    <m/>
    <s v="142"/>
    <m/>
    <m/>
    <m/>
    <m/>
    <s v="FALSE"/>
    <s v="0"/>
  </r>
  <r>
    <s v="x"/>
    <s v="state.pctile.pctnhwa"/>
    <s v="state.pctile.pctnhw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80203"/>
    <s v="Demographic"/>
    <s v="pctnhwa"/>
    <m/>
    <s v="pctnhwa"/>
    <s v="pctnhwa"/>
    <m/>
    <s v="State"/>
    <s v="state"/>
    <s v="1"/>
    <s v="18"/>
    <s v="3"/>
    <m/>
    <m/>
    <m/>
    <m/>
    <m/>
    <m/>
    <s v="State%ile % White nonHispanic single race"/>
    <s v="State percentile for % White (non-Hispanic, single race)"/>
    <m/>
    <m/>
    <m/>
    <m/>
    <m/>
    <m/>
    <m/>
    <m/>
    <m/>
    <m/>
    <m/>
    <s v="158"/>
    <m/>
    <m/>
    <m/>
    <m/>
    <s v="FALSE"/>
    <s v="0"/>
  </r>
  <r>
    <s v="x"/>
    <s v="cancer"/>
    <s v="cancer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30100"/>
    <s v="Environmental"/>
    <s v="cancer"/>
    <m/>
    <s v="cancer"/>
    <s v="cancer"/>
    <s v="buffer"/>
    <s v="buffer"/>
    <s v="buffer"/>
    <s v="2"/>
    <s v="3"/>
    <s v="0"/>
    <s v="RAW_E_CANCER"/>
    <s v="RAW_E_CANCER"/>
    <s v="RAW_E_CANCER"/>
    <m/>
    <s v="CANCER"/>
    <s v="CANCER"/>
    <s v="Cancer risk"/>
    <s v="NATA Air Toxics Cancer Risk (risk per million)"/>
    <s v="Air toxics cancer risk"/>
    <s v="Air Toxics Cancer Risk"/>
    <s v="2"/>
    <s v="lifetime risk per million"/>
    <s v="Air Toxics Cancer Risk"/>
    <s v="99"/>
    <s v="Air Toxics Cancer Risk (lifetime risk per million)"/>
    <m/>
    <s v="20"/>
    <s v="40"/>
    <s v="CANCER"/>
    <s v="184"/>
    <s v="cancer"/>
    <s v="Air toxics cancer risk"/>
    <s v="Environmental Indicators"/>
    <s v="cancer"/>
    <s v="FALSE"/>
    <m/>
  </r>
  <r>
    <s v="x"/>
    <s v="dpm"/>
    <s v="d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50100"/>
    <s v="Environmental"/>
    <s v="dpm"/>
    <m/>
    <s v="dpm"/>
    <s v="dpm"/>
    <s v="buffer"/>
    <s v="buffer"/>
    <s v="buffer"/>
    <s v="2"/>
    <s v="5"/>
    <s v="0"/>
    <s v="RAW_E_DIESEL"/>
    <s v="RAW_E_DIESEL"/>
    <s v="RAW_E_DIESEL"/>
    <m/>
    <s v="DSLPM"/>
    <s v="DSLPM"/>
    <s v="Diesel PM"/>
    <s v="NATA Diesel Particulate Matter (ug/m3)"/>
    <s v="Diesel particulate matter"/>
    <s v="Diesel Particulate Matter"/>
    <s v="3"/>
    <s v="ug/m3"/>
    <s v="Diesel Particulate Matter"/>
    <s v="98"/>
    <s v="Diesel Particulate Matter  (μg/m3)"/>
    <m/>
    <s v="4.1300000000000003E-2"/>
    <s v="0.1614495"/>
    <s v="DSLPM"/>
    <s v="208"/>
    <s v="dpm"/>
    <s v="Diesel particulate matter"/>
    <s v="Environmental Indicators"/>
    <s v="dpm"/>
    <s v="FALSE"/>
    <m/>
  </r>
  <r>
    <s v="x"/>
    <s v="o3"/>
    <s v="o3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20100"/>
    <s v="Environmental"/>
    <s v="o3"/>
    <m/>
    <s v="o3"/>
    <s v="o3"/>
    <s v="buffer"/>
    <s v="buffer"/>
    <s v="buffer"/>
    <s v="2"/>
    <s v="2"/>
    <s v="0"/>
    <s v="RAW_E_O3"/>
    <s v="RAW_E_O3"/>
    <s v="RAW_E_O3"/>
    <m/>
    <s v="OZONE"/>
    <s v="OZONE"/>
    <s v="Ozone"/>
    <s v="Ozone (ppb)"/>
    <s v="Ozone"/>
    <s v="Ozone"/>
    <s v="3"/>
    <s v="ppb"/>
    <s v="Ozone"/>
    <s v="97"/>
    <s v="Ozone  (ppb)"/>
    <m/>
    <s v="58.2"/>
    <s v="59.94949"/>
    <s v="OZONE"/>
    <s v="174"/>
    <s v="o3"/>
    <s v="Ozone"/>
    <s v="Environmental Indicators"/>
    <s v="o3"/>
    <s v="FALSE"/>
    <m/>
  </r>
  <r>
    <s v="x"/>
    <s v="pctpre1960"/>
    <s v="pctpre1960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60100"/>
    <s v="Environmental"/>
    <s v="pctpre1960"/>
    <m/>
    <s v="pctpre1960"/>
    <s v="pctpre1960"/>
    <s v="buffer"/>
    <s v="buffer"/>
    <s v="buffer"/>
    <s v="2"/>
    <s v="6"/>
    <s v="0"/>
    <s v="RAW_E_LEAD"/>
    <s v="RAW_E_LEAD"/>
    <s v="RAW_E_LEAD"/>
    <m/>
    <s v="PRE1960PCT"/>
    <s v="PRE1960PCT"/>
    <s v="% built pre-1960"/>
    <s v="Lead Paint Indicator (% pre-1960s housing)"/>
    <s v="Lead Paint"/>
    <s v="Lead Paint"/>
    <s v="3"/>
    <s v="fraction built pre-1960"/>
    <s v="Lead Paint"/>
    <s v="103"/>
    <s v="Lead Paint  (% Pre-1960 Housing)"/>
    <m/>
    <s v="0.64"/>
    <s v="0.2574627"/>
    <s v="PRE1960PCT"/>
    <s v="218"/>
    <s v="pctpre1960"/>
    <s v="Lead Paint"/>
    <s v="Environmental Indicators"/>
    <s v="pctpre1960"/>
    <s v="FALSE"/>
    <m/>
  </r>
  <r>
    <s v="x"/>
    <s v="pm"/>
    <s v="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10100"/>
    <s v="Environmental"/>
    <s v="pm"/>
    <m/>
    <s v="pm"/>
    <s v="pm"/>
    <s v="buffer"/>
    <s v="buffer"/>
    <s v="buffer"/>
    <s v="2"/>
    <s v="1"/>
    <s v="0"/>
    <s v="RAW_E_PM25"/>
    <s v="RAW_E_PM25"/>
    <s v="RAW_E_PM25"/>
    <m/>
    <s v="PM25"/>
    <s v="PM25"/>
    <s v="PM2.5"/>
    <s v="Particulate Matter (PM 2.5 in ug/m3)"/>
    <s v="Particulate Matter 2.5"/>
    <s v="Particulate Matter"/>
    <s v="3"/>
    <s v="ug/m3"/>
    <s v="Particulate Matter 2.5"/>
    <s v="96"/>
    <s v="Particulate Matter  (μg/m3)"/>
    <m/>
    <s v="6.13"/>
    <s v="9.693224"/>
    <s v="PM25"/>
    <s v="162"/>
    <s v="pm"/>
    <s v="Particulate Matter 2.5"/>
    <s v="Environmental Indicators"/>
    <s v="pm"/>
    <s v="FALSE"/>
    <m/>
  </r>
  <r>
    <s v="x"/>
    <s v="proximity.npdes"/>
    <s v="proximity.npdes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10100"/>
    <s v="Environmental"/>
    <s v="proximity.npdes"/>
    <m/>
    <s v="proximity.npdes"/>
    <s v="proximity.npdes"/>
    <s v="buffer"/>
    <s v="buffer"/>
    <s v="buffer"/>
    <s v="2"/>
    <s v="11"/>
    <s v="0"/>
    <s v="RAW_E_NPDES"/>
    <s v="RAW_E_NPDES"/>
    <s v="RAW_E_NPDES"/>
    <m/>
    <s v="PWDIS"/>
    <s v="PWDIS"/>
    <s v="NPDES"/>
    <s v="Wastewater Discharge Indicator (toxicity-weighted concentration/distance)"/>
    <s v="Wastewater discharge"/>
    <s v="Wastewater Discharge"/>
    <s v="2"/>
    <s v="facilities/km distance"/>
    <s v="Wastewater Discharge"/>
    <s v="108"/>
    <s v="Wastewater Discharge  (toxicity-weighted concentration/m distance)"/>
    <m/>
    <s v="2.4000000000000001E-4"/>
    <s v="0.1098278"/>
    <s v="PWDIS"/>
    <s v="275"/>
    <s v="proximity.npdes"/>
    <s v="Wastewater discharge"/>
    <s v="Environmental Indicators"/>
    <s v="proximity.npdes"/>
    <s v="FALSE"/>
    <m/>
  </r>
  <r>
    <s v="x"/>
    <s v="proximity.npl"/>
    <s v="proximity.npl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80100"/>
    <s v="Environmental"/>
    <s v="proximity.npl"/>
    <m/>
    <s v="proximity.npl"/>
    <s v="proximity.npl"/>
    <s v="buffer"/>
    <s v="buffer"/>
    <s v="buffer"/>
    <s v="2"/>
    <s v="8"/>
    <s v="0"/>
    <s v="RAW_E_NPL"/>
    <s v="RAW_E_NPL"/>
    <s v="RAW_E_NPL"/>
    <m/>
    <s v="PNPL"/>
    <s v="PNPL"/>
    <s v="NPL"/>
    <s v="Superfund Proximity (site count/km distance)"/>
    <s v="Superfund proximity"/>
    <s v="Superfund Proximity"/>
    <s v="2"/>
    <s v="sites/km distance"/>
    <s v="Superfund Proximity"/>
    <s v="104"/>
    <s v="Superfund Proximity  (site count/km distance)"/>
    <m/>
    <s v="1.9E-2"/>
    <s v="0.07116519"/>
    <s v="PNPL"/>
    <s v="240"/>
    <s v="proximity.npl"/>
    <s v="Superfund proximity"/>
    <s v="Environmental Indicators"/>
    <s v="proximity.npl"/>
    <s v="FALSE"/>
    <m/>
  </r>
  <r>
    <s v="x"/>
    <s v="proximity.rmp"/>
    <s v="proximity.rm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90100"/>
    <s v="Environmental"/>
    <s v="proximity.rmp"/>
    <m/>
    <s v="proximity.rmp"/>
    <s v="proximity.rmp"/>
    <s v="buffer"/>
    <s v="buffer"/>
    <s v="buffer"/>
    <s v="2"/>
    <s v="9"/>
    <s v="0"/>
    <s v="RAW_E_RMP"/>
    <s v="RAW_E_RMP"/>
    <s v="RAW_E_RMP"/>
    <m/>
    <s v="PRMP"/>
    <s v="PRMP"/>
    <s v="RMP"/>
    <s v="RMP Proximity (facility count/km distance)"/>
    <s v="RMP facility proximity"/>
    <s v="RMP Facility Proximity"/>
    <s v="2"/>
    <s v="facilities/km distance"/>
    <s v="RMP Facility Proximity"/>
    <s v="105"/>
    <s v="RMP Facility Proximity  (facility count/km distance)"/>
    <m/>
    <s v="6.9000000000000006E-2"/>
    <s v="0.08557729"/>
    <s v="PRMP"/>
    <s v="252"/>
    <s v="proximity.rmp"/>
    <s v="RMP facility proximity"/>
    <s v="Environmental Indicators"/>
    <s v="proximity.rmp"/>
    <s v="FALSE"/>
    <m/>
  </r>
  <r>
    <s v="x"/>
    <s v="proximity.tsdf"/>
    <s v="proximity.tsdf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00100"/>
    <s v="Environmental"/>
    <s v="proximity.tsdf"/>
    <m/>
    <s v="proximity.tsdf"/>
    <s v="proximity.tsdf"/>
    <s v="buffer"/>
    <s v="buffer"/>
    <s v="buffer"/>
    <s v="2"/>
    <s v="10"/>
    <s v="0"/>
    <s v="RAW_E_TSDF"/>
    <s v="RAW_E_TSDF"/>
    <s v="RAW_E_TSDF"/>
    <m/>
    <s v="PTSDF"/>
    <s v="PTSDF"/>
    <s v="TSDF"/>
    <s v="Indicator for Hazardous Waste Proximity (facility count/km distance)"/>
    <s v="Hazardous waste proximity"/>
    <s v="Hazardous Waste Proximity"/>
    <s v="2"/>
    <s v="facilities/km distance"/>
    <s v="Hazardous Waste Proximity"/>
    <s v="106"/>
    <s v="Hazardous Waste Proximity  (facility count/km distance)"/>
    <m/>
    <s v="1.4E-2"/>
    <s v="0.06570527"/>
    <s v="PTSDF"/>
    <s v="264"/>
    <s v="proximity.tsdf"/>
    <s v="Hazardous waste proximity"/>
    <s v="Environmental Indicators"/>
    <s v="proximity.tsdf"/>
    <s v="FALSE"/>
    <m/>
  </r>
  <r>
    <s v="x"/>
    <s v="resp"/>
    <s v="res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40100"/>
    <s v="Environmental"/>
    <s v="resp"/>
    <m/>
    <s v="resp"/>
    <s v="resp"/>
    <s v="buffer"/>
    <s v="buffer"/>
    <s v="buffer"/>
    <s v="2"/>
    <s v="4"/>
    <s v="0"/>
    <s v="RAW_E_RESP"/>
    <s v="RAW_E_RESP"/>
    <s v="RAW_E_RESP"/>
    <m/>
    <s v="RESP"/>
    <s v="RESP"/>
    <s v="Respiratory"/>
    <s v="NATA Respiratory Hazard Index"/>
    <s v="Air toxics respiratory HI"/>
    <s v="Air Toxics Respiratory HI"/>
    <s v="2"/>
    <s v="ratio"/>
    <s v="Air Toxics Respiratory HI"/>
    <s v="100"/>
    <s v="Air Toxics Respiratory HI"/>
    <m/>
    <s v="0.2"/>
    <s v="0.5"/>
    <s v="RESP"/>
    <s v="196"/>
    <s v="resp"/>
    <s v="Air toxics respiratory HI"/>
    <s v="Environmental Indicators"/>
    <s v="resp"/>
    <s v="FALSE"/>
    <m/>
  </r>
  <r>
    <s v="x"/>
    <s v="rsei"/>
    <s v="rsei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m/>
    <s v="Environmental"/>
    <s v="rsei"/>
    <m/>
    <s v="rsei"/>
    <s v="rsei"/>
    <m/>
    <m/>
    <m/>
    <m/>
    <m/>
    <m/>
    <s v="RAW_E_RSEI_AIR"/>
    <s v="RAW_E_RSEI_AIR"/>
    <s v="RAW_E_RSEI_AIR"/>
    <m/>
    <s v="RSEI_AIR"/>
    <s v="RSEI_AIR"/>
    <m/>
    <s v="Toxic Releases to Air"/>
    <s v="Toxic Releases to Air"/>
    <s v="Toxic Releases to Air"/>
    <m/>
    <m/>
    <m/>
    <s v="101"/>
    <s v="Toxic Releases to Air"/>
    <m/>
    <s v="0.96"/>
    <s v="1343.228"/>
    <s v="RSEI_AIR"/>
    <s v="471"/>
    <m/>
    <m/>
    <m/>
    <m/>
    <m/>
    <m/>
  </r>
  <r>
    <s v="x"/>
    <s v="traffic.score"/>
    <s v="traffic.score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70100"/>
    <s v="Environmental"/>
    <s v="traffic.score"/>
    <m/>
    <s v="traffic.score"/>
    <s v="traffic.score"/>
    <s v="buffer"/>
    <s v="buffer"/>
    <s v="buffer"/>
    <s v="2"/>
    <s v="7"/>
    <s v="0"/>
    <s v="RAW_E_TRAFFIC"/>
    <s v="RAW_E_TRAFFIC"/>
    <s v="RAW_E_TRAFFIC"/>
    <m/>
    <s v="PTRAF"/>
    <s v="PTRAF"/>
    <s v="Traffic"/>
    <s v="Traffic Proximity and Volume (daily traffic count/distance to road)"/>
    <s v="Traffic proximity"/>
    <s v="Traffic Proximity"/>
    <s v="2"/>
    <s v="daily vehicles/meters distance"/>
    <s v="Traffic Proximity"/>
    <s v="102"/>
    <s v="Traffic Proximity  (daily traffic count/distance to road)"/>
    <m/>
    <s v="0.56000000000000005"/>
    <s v="32.92619"/>
    <s v="PTRAF"/>
    <s v="230"/>
    <s v="traffic.score"/>
    <s v="Traffic proximity"/>
    <s v="Environmental Indicators"/>
    <s v="traffic.score"/>
    <s v="FALSE"/>
    <m/>
  </r>
  <r>
    <s v="x"/>
    <s v="ust"/>
    <s v="ust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20100"/>
    <s v="Environmental"/>
    <s v="ust"/>
    <m/>
    <s v="ust"/>
    <s v="ust"/>
    <s v="buffer"/>
    <s v="buffer"/>
    <s v="buffer"/>
    <s v="2"/>
    <s v="12"/>
    <s v="0"/>
    <s v="RAW_E_UST"/>
    <s v="RAW_E_UST"/>
    <s v="RAW_E_UST"/>
    <m/>
    <s v="UST"/>
    <s v="UST"/>
    <s v="UST"/>
    <s v="Underground Storage Tanks (UST) indicator"/>
    <s v="Underground storage tanks"/>
    <s v="Underground Storage Tanks"/>
    <s v="2"/>
    <s v="tox-weighted score/distance"/>
    <s v="Underground Storage Tanks"/>
    <s v="107"/>
    <s v="Underground Storage Tanks  (count/km2)"/>
    <m/>
    <s v="2E-3"/>
    <s v="1.020918"/>
    <s v="UST"/>
    <s v="285"/>
    <s v="ust"/>
    <s v="Underground storage tanks"/>
    <s v="Environmental Indicators"/>
    <s v="ust"/>
    <s v="FALSE"/>
    <m/>
  </r>
  <r>
    <s v="x"/>
    <s v="avg.cancer"/>
    <s v="avg.cancer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30301"/>
    <s v="Environmental"/>
    <s v="cancer"/>
    <m/>
    <s v="cancer"/>
    <s v="cancer"/>
    <s v="National"/>
    <s v="Nation"/>
    <s v="us"/>
    <s v="2"/>
    <s v="3"/>
    <s v="1"/>
    <s v="N_E_CANCER"/>
    <s v="N_E_CANCER"/>
    <s v="N_E_CANCER"/>
    <m/>
    <m/>
    <m/>
    <s v="US avg Cancer risk"/>
    <s v="US average for NATA Air Toxics Cancer Risk (risk per million)"/>
    <s v="US average for NATA Air Toxics Cancer Risk (risk per million)"/>
    <s v="National Average of Air Toxics Cancer Risk"/>
    <m/>
    <m/>
    <m/>
    <s v="138"/>
    <s v="Air Toxics Cancer Risk (lifetime risk per million)"/>
    <m/>
    <s v="28"/>
    <m/>
    <m/>
    <s v="187"/>
    <s v="avg.cancer"/>
    <m/>
    <s v="Environmental Indicators"/>
    <m/>
    <s v="FALSE"/>
    <s v="0"/>
  </r>
  <r>
    <s v="x"/>
    <s v="avg.dpm"/>
    <s v="avg.d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50301"/>
    <s v="Environmental"/>
    <s v="dpm"/>
    <m/>
    <s v="dpm"/>
    <s v="dpm"/>
    <s v="National"/>
    <s v="Nation"/>
    <s v="us"/>
    <s v="2"/>
    <s v="5"/>
    <s v="1"/>
    <s v="N_E_DIESEL"/>
    <s v="N_E_DIESEL"/>
    <s v="N_E_DIESEL"/>
    <m/>
    <m/>
    <m/>
    <s v="US avg Diesel PM"/>
    <s v="US average for NATA Diesel Particulate Matter  (ug/m3)"/>
    <s v="US average for NATA Diesel Particulate Matter  (ug/m3)"/>
    <s v="National Average of Diesel Particulate Matter"/>
    <m/>
    <m/>
    <m/>
    <s v="137"/>
    <s v="Diesel Particulate Matter  (μg/m3)"/>
    <m/>
    <s v="0.26100000000000001"/>
    <m/>
    <m/>
    <s v="211"/>
    <s v="avg.dpm"/>
    <m/>
    <s v="Environmental Indicators"/>
    <m/>
    <s v="FALSE"/>
    <m/>
  </r>
  <r>
    <s v="x"/>
    <s v="avg.o3"/>
    <s v="avg.o3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20301"/>
    <s v="Environmental"/>
    <s v="o3"/>
    <m/>
    <s v="o3"/>
    <s v="o3"/>
    <s v="National"/>
    <s v="Nation"/>
    <s v="us"/>
    <s v="2"/>
    <s v="2"/>
    <s v="1"/>
    <s v="N_E_O3"/>
    <s v="N_E_O3"/>
    <s v="N_E_O3"/>
    <m/>
    <m/>
    <m/>
    <s v="US avg Ozone"/>
    <s v="US average for Ozone (ppb)"/>
    <s v="US average for Ozone (ppb)"/>
    <s v="National Average of Ozone"/>
    <m/>
    <m/>
    <m/>
    <s v="136"/>
    <s v="Ozone  (ppb)"/>
    <m/>
    <s v="61.6"/>
    <m/>
    <m/>
    <s v="177"/>
    <s v="avg.o3"/>
    <m/>
    <s v="Environmental Indicators"/>
    <m/>
    <s v="FALSE"/>
    <s v="0"/>
  </r>
  <r>
    <s v="x"/>
    <s v="avg.pctpre1960"/>
    <s v="avg.pctpre1960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60301"/>
    <s v="Environmental"/>
    <s v="pctpre1960"/>
    <m/>
    <s v="pctpre1960"/>
    <s v="pctpre1960"/>
    <s v="National"/>
    <s v="Nation"/>
    <s v="us"/>
    <s v="2"/>
    <s v="6"/>
    <s v="1"/>
    <s v="N_E_LEAD"/>
    <s v="N_E_LEAD"/>
    <s v="N_E_LEAD"/>
    <m/>
    <m/>
    <m/>
    <s v="US avg % built pre-1960"/>
    <s v="US average for Lead Paint Indicator (% pre-1960s housing)"/>
    <s v="US average for Lead Paint Indicator (% pre-1960s housing)"/>
    <s v="National Average of Lead Paint"/>
    <m/>
    <m/>
    <m/>
    <s v="142"/>
    <s v="Lead Paint  (% Pre-1960 Housing)"/>
    <m/>
    <s v="0.3"/>
    <m/>
    <m/>
    <s v="221"/>
    <s v="avg.pctpre1960"/>
    <m/>
    <s v="Environmental Indicators"/>
    <m/>
    <s v="FALSE"/>
    <m/>
  </r>
  <r>
    <s v="x"/>
    <s v="avg.pm"/>
    <s v="avg.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10301"/>
    <s v="Environmental"/>
    <s v="pm"/>
    <m/>
    <s v="pm"/>
    <s v="pm"/>
    <s v="National"/>
    <s v="Nation"/>
    <s v="us"/>
    <s v="2"/>
    <s v="1"/>
    <s v="1"/>
    <s v="N_E_PM25"/>
    <s v="N_E_PM25"/>
    <s v="N_E_PM25"/>
    <m/>
    <m/>
    <m/>
    <s v="US avg PM2.5"/>
    <s v="US average for Particulate Matter (PM 2.5 in ug/m3)"/>
    <s v="US average for Particulate Matter (PM 2.5 in ug/m3)"/>
    <s v="National Average of Particulate Matter"/>
    <m/>
    <m/>
    <m/>
    <s v="135"/>
    <s v="Particulate Matter  (μg/m3)"/>
    <m/>
    <s v="8.08"/>
    <m/>
    <m/>
    <s v="165"/>
    <s v="avg.pm"/>
    <m/>
    <s v="Environmental Indicators"/>
    <m/>
    <s v="FALSE"/>
    <m/>
  </r>
  <r>
    <s v="x"/>
    <s v="avg.proximity.npdes"/>
    <s v="avg.proximity.npdes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10301"/>
    <s v="Environmental"/>
    <s v="proximity.npdes"/>
    <m/>
    <s v="proximity.npdes"/>
    <s v="proximity.npdes"/>
    <s v="National"/>
    <s v="Nation"/>
    <s v="us"/>
    <s v="2"/>
    <s v="11"/>
    <s v="1"/>
    <s v="N_E_NPDES"/>
    <s v="N_E_NPDES"/>
    <s v="N_E_NPDES"/>
    <m/>
    <m/>
    <m/>
    <s v="US avg NPDES"/>
    <s v="US average for Wastewater Discharge Indicator (toxicity-weighted concentration/distance)"/>
    <s v="US average for Wastewater Discharge Indicator (toxicity-weighted concentration/distance)"/>
    <s v="National Average of Wastewater Discharge"/>
    <m/>
    <m/>
    <m/>
    <s v="147"/>
    <s v="Wastewater Discharge  (toxicity-weighted concentration/m distance)"/>
    <m/>
    <s v="22"/>
    <m/>
    <m/>
    <s v="278"/>
    <s v="avg.proximity.npdes"/>
    <m/>
    <s v="Environmental Indicators"/>
    <m/>
    <s v="FALSE"/>
    <m/>
  </r>
  <r>
    <s v="x"/>
    <s v="avg.proximity.npl"/>
    <s v="avg.proximity.npl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80301"/>
    <s v="Environmental"/>
    <s v="proximity.npl"/>
    <m/>
    <s v="proximity.npl"/>
    <s v="proximity.npl"/>
    <s v="National"/>
    <s v="Nation"/>
    <s v="us"/>
    <s v="2"/>
    <s v="8"/>
    <s v="1"/>
    <s v="N_E_NPL"/>
    <s v="N_E_NPL"/>
    <s v="N_E_NPL"/>
    <m/>
    <m/>
    <m/>
    <s v="US avg NPL"/>
    <s v="US average for Superfund Proximity (site count/km distance)"/>
    <s v="US average for Superfund Proximity (site count/km distance)"/>
    <s v="National Average of Superfund Proximity"/>
    <m/>
    <m/>
    <m/>
    <s v="143"/>
    <s v="Superfund Proximity  (site count/km distance)"/>
    <m/>
    <s v="0.13"/>
    <m/>
    <m/>
    <s v="243"/>
    <s v="avg.proximity.npl"/>
    <m/>
    <s v="Environmental Indicators"/>
    <m/>
    <s v="FALSE"/>
    <m/>
  </r>
  <r>
    <s v="x"/>
    <s v="avg.proximity.rmp"/>
    <s v="avg.proximity.rm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90301"/>
    <s v="Environmental"/>
    <s v="proximity.rmp"/>
    <m/>
    <s v="proximity.rmp"/>
    <s v="proximity.rmp"/>
    <s v="National"/>
    <s v="Nation"/>
    <s v="us"/>
    <s v="2"/>
    <s v="9"/>
    <s v="1"/>
    <s v="N_E_RMP"/>
    <s v="N_E_RMP"/>
    <s v="N_E_RMP"/>
    <m/>
    <m/>
    <m/>
    <s v="US avg RMP"/>
    <s v="US average for RMP Proximity (facility count/km distance)"/>
    <s v="US average for RMP Proximity (facility count/km distance)"/>
    <s v="National Average of RMP Facility Proximity"/>
    <m/>
    <m/>
    <m/>
    <s v="144"/>
    <s v="RMP Facility Proximity  (facility count/km distance)"/>
    <m/>
    <s v="0.43"/>
    <m/>
    <m/>
    <s v="255"/>
    <s v="avg.proximity.rmp"/>
    <m/>
    <s v="Environmental Indicators"/>
    <m/>
    <s v="FALSE"/>
    <m/>
  </r>
  <r>
    <s v="x"/>
    <s v="avg.proximity.tsdf"/>
    <s v="avg.proximity.tsdf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00301"/>
    <s v="Environmental"/>
    <s v="proximity.tsdf"/>
    <m/>
    <s v="proximity.tsdf"/>
    <s v="proximity.tsdf"/>
    <s v="National"/>
    <s v="Nation"/>
    <s v="us"/>
    <s v="2"/>
    <s v="10"/>
    <s v="1"/>
    <s v="N_E_TSDF"/>
    <s v="N_E_TSDF"/>
    <s v="N_E_TSDF"/>
    <m/>
    <m/>
    <m/>
    <s v="US avg TSDF"/>
    <s v="US average for Hazardous Waste Proximity (facility count/km distance)"/>
    <s v="US average for Hazardous Waste Proximity (facility count/km distance)"/>
    <s v="National Average of Hazardous Waste Proximity"/>
    <m/>
    <m/>
    <m/>
    <s v="145"/>
    <s v="Hazardous Waste Proximity  (facility count/km distance)"/>
    <m/>
    <s v="1.9"/>
    <m/>
    <m/>
    <s v="267"/>
    <s v="avg.proximity.tsdf"/>
    <m/>
    <s v="Environmental Indicators"/>
    <m/>
    <s v="FALSE"/>
    <m/>
  </r>
  <r>
    <s v="x"/>
    <s v="avg.resp"/>
    <s v="avg.res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40301"/>
    <s v="Environmental"/>
    <s v="resp"/>
    <m/>
    <s v="resp"/>
    <s v="resp"/>
    <s v="National"/>
    <s v="Nation"/>
    <s v="us"/>
    <s v="2"/>
    <s v="4"/>
    <s v="1"/>
    <s v="N_E_RESP"/>
    <s v="N_E_RESP"/>
    <s v="N_E_RESP"/>
    <m/>
    <m/>
    <m/>
    <s v="US avg Respiratory"/>
    <s v="US average for NATA Respiratory Hazard Index"/>
    <s v="US average for NATA Respiratory Hazard Index"/>
    <s v="National Average of Air Toxics Respiratory HI"/>
    <m/>
    <m/>
    <m/>
    <s v="139"/>
    <s v="Air Toxics Respiratory HI"/>
    <m/>
    <s v="0.31"/>
    <m/>
    <m/>
    <s v="199"/>
    <s v="avg.resp"/>
    <m/>
    <s v="Environmental Indicators"/>
    <m/>
    <s v="FALSE"/>
    <s v="0"/>
  </r>
  <r>
    <s v="x"/>
    <s v="avg.rsei"/>
    <s v="avg.rsei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N_E_RSEI_AIR"/>
    <s v="N_E_RSEI_AIR"/>
    <s v="N_E_RSEI_AIR"/>
    <m/>
    <m/>
    <m/>
    <m/>
    <s v="National Average of Toxic Releases to Air"/>
    <s v="National Average of Toxic Releases to Air"/>
    <s v="National Average of Toxic Releases to Air"/>
    <m/>
    <m/>
    <m/>
    <s v="140"/>
    <s v="Toxic Releases to Air"/>
    <m/>
    <s v="4600"/>
    <m/>
    <m/>
    <s v="483"/>
    <m/>
    <m/>
    <m/>
    <m/>
    <m/>
    <m/>
  </r>
  <r>
    <s v="x"/>
    <s v="avg.traffic.score"/>
    <s v="avg.traffic.score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70301"/>
    <s v="Environmental"/>
    <s v="traffic.score"/>
    <m/>
    <s v="traffic.score"/>
    <s v="traffic.score"/>
    <s v="National"/>
    <s v="Nation"/>
    <s v="us"/>
    <s v="2"/>
    <s v="7"/>
    <s v="1"/>
    <s v="N_E_TRAFFIC"/>
    <s v="N_E_TRAFFIC"/>
    <s v="N_E_TRAFFIC"/>
    <m/>
    <m/>
    <m/>
    <s v="US avg Traffic"/>
    <s v="US average for Traffic Proximity and Volume (daily traffic count/distance to road)"/>
    <s v="US average for Traffic Proximity and Volume (daily traffic count/distance to road)"/>
    <s v="National Average of Traffic Proximity"/>
    <m/>
    <m/>
    <m/>
    <s v="141"/>
    <s v="Traffic Proximity  (daily traffic count/distance to road)"/>
    <m/>
    <s v="210"/>
    <m/>
    <m/>
    <s v="233"/>
    <s v="avg.traffic.score"/>
    <m/>
    <s v="Environmental Indicators"/>
    <m/>
    <s v="FALSE"/>
    <s v="0"/>
  </r>
  <r>
    <s v="x"/>
    <s v="avg.ust"/>
    <s v="avg.ust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20301"/>
    <s v="Environmental"/>
    <s v="ust"/>
    <m/>
    <s v="ust"/>
    <s v="ust"/>
    <s v="National"/>
    <s v="Nation"/>
    <s v="us"/>
    <s v="2"/>
    <s v="12"/>
    <s v="1"/>
    <s v="N_E_UST"/>
    <s v="N_E_UST"/>
    <s v="N_E_UST"/>
    <m/>
    <m/>
    <m/>
    <s v="US avg UST"/>
    <s v="US average for Underground Storage Tanks (UST) indicator"/>
    <s v="US average for Underground Storage Tanks (UST) indicator"/>
    <s v="National Average of Underground Storage Tanks"/>
    <m/>
    <m/>
    <m/>
    <s v="146"/>
    <s v="Underground Storage Tanks  (count/km2)"/>
    <m/>
    <s v="3.9"/>
    <m/>
    <m/>
    <s v="288"/>
    <s v="avg.ust"/>
    <m/>
    <s v="Environmental Indicators"/>
    <m/>
    <s v="FALSE"/>
    <m/>
  </r>
  <r>
    <s v="x"/>
    <s v="pctile.cancer"/>
    <s v="pctile.cancer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30201"/>
    <s v="Environmental"/>
    <s v="cancer"/>
    <m/>
    <s v="cancer"/>
    <s v="cancer"/>
    <s v="National"/>
    <s v="Nation"/>
    <s v="us"/>
    <s v="2"/>
    <s v="3"/>
    <s v="1"/>
    <s v="N_E_CANCER_PER"/>
    <s v="N_E_CANCER_PER"/>
    <s v="N_E_CANCER_PER"/>
    <m/>
    <s v="P_CANCER"/>
    <s v="P_CANCER"/>
    <s v="US%ile Cancer risk"/>
    <s v="US percentile for NATA Air Toxics Cancer Risk (risk per million)"/>
    <s v="Percentile for  Air toxics cancer risk"/>
    <s v="National Percentile of Air Toxics Cancer Risk"/>
    <m/>
    <m/>
    <m/>
    <s v="151"/>
    <s v="Air Toxics Cancer Risk (lifetime risk per million)"/>
    <m/>
    <s v="3"/>
    <s v="84"/>
    <s v="P_CANCER"/>
    <s v="185"/>
    <s v="pctile.cancer"/>
    <s v="Percentile for  Air toxics cancer risk"/>
    <s v="Environmental Indicators"/>
    <m/>
    <s v="FALSE"/>
    <m/>
  </r>
  <r>
    <s v="x"/>
    <s v="pctile.dpm"/>
    <s v="pctile.d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50201"/>
    <s v="Environmental"/>
    <s v="dpm"/>
    <m/>
    <s v="dpm"/>
    <s v="dpm"/>
    <s v="National"/>
    <s v="Nation"/>
    <s v="us"/>
    <s v="2"/>
    <s v="5"/>
    <s v="1"/>
    <s v="N_E_DIESEL_PER"/>
    <s v="N_E_DIESEL_PER"/>
    <s v="N_E_DIESEL_PER"/>
    <m/>
    <s v="P_DSLPM"/>
    <s v="P_DSLPM"/>
    <s v="US%ile Diesel PM"/>
    <s v="US percentile for NATA Diesel Particulate Matter  (ug/m3)"/>
    <s v="Percentile for  Diesel particulate matter"/>
    <s v="National Percentile of Diesel Particulate Matter"/>
    <m/>
    <m/>
    <m/>
    <s v="150"/>
    <s v="Diesel Particulate Matter  (μg/m3)"/>
    <m/>
    <s v="3"/>
    <s v="34"/>
    <s v="P_DSLPM"/>
    <s v="209"/>
    <s v="pctile.dpm"/>
    <s v="Percentile for  Diesel particulate matter"/>
    <s v="Environmental Indicators"/>
    <m/>
    <s v="FALSE"/>
    <m/>
  </r>
  <r>
    <s v="x"/>
    <s v="pctile.o3"/>
    <s v="pctile.o3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20201"/>
    <s v="Environmental"/>
    <s v="o3"/>
    <m/>
    <s v="o3"/>
    <s v="o3"/>
    <s v="National"/>
    <s v="Nation"/>
    <s v="us"/>
    <s v="2"/>
    <s v="2"/>
    <s v="1"/>
    <s v="N_E_O3_PER"/>
    <s v="N_E_O3_PER"/>
    <s v="N_E_O3_PER"/>
    <m/>
    <s v="P_OZONE"/>
    <s v="P_OZONE"/>
    <s v="US%ile Ozone"/>
    <s v="US percentile for Ozone (ppb)"/>
    <s v="Percentile for Ozone"/>
    <s v="National Percentile of Ozone"/>
    <m/>
    <m/>
    <m/>
    <s v="149"/>
    <s v="Ozone  (ppb)"/>
    <m/>
    <s v="25"/>
    <s v="40"/>
    <s v="P_OZONE"/>
    <s v="175"/>
    <s v="pctile.o3"/>
    <s v="Percentile for Ozone"/>
    <s v="Environmental Indicators"/>
    <m/>
    <s v="FALSE"/>
    <m/>
  </r>
  <r>
    <s v="x"/>
    <s v="pctile.pctpre1960"/>
    <s v="pctile.pctpre1960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60201"/>
    <s v="Environmental"/>
    <s v="pctpre1960"/>
    <m/>
    <s v="pctpre1960"/>
    <s v="pctpre1960"/>
    <s v="National"/>
    <s v="Nation"/>
    <s v="us"/>
    <s v="2"/>
    <s v="6"/>
    <s v="1"/>
    <s v="N_E_LEAD_PER"/>
    <s v="N_E_LEAD_PER"/>
    <s v="N_E_LEAD_PER"/>
    <m/>
    <s v="P_LDPNT"/>
    <s v="P_LDPNT"/>
    <s v="US%ile % built pre-1960"/>
    <s v="US percentile for Lead Paint Indicator (% pre-1960s housing)"/>
    <s v="Percentile for Lead paint"/>
    <s v="National Percentile of Lead Paint"/>
    <m/>
    <m/>
    <m/>
    <s v="155"/>
    <s v="Lead Paint  (% Pre-1960 Housing)"/>
    <m/>
    <s v="82"/>
    <s v="54"/>
    <s v="P_LDPNT"/>
    <s v="219"/>
    <s v="pctile.pctpre1960"/>
    <s v="Percentile for Lead paint"/>
    <s v="Environmental Indicators"/>
    <m/>
    <s v="FALSE"/>
    <m/>
  </r>
  <r>
    <s v="x"/>
    <s v="pctile.pm"/>
    <s v="pctile.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10201"/>
    <s v="Environmental"/>
    <s v="pm"/>
    <m/>
    <s v="pm"/>
    <s v="pm"/>
    <s v="National"/>
    <s v="Nation"/>
    <s v="us"/>
    <s v="2"/>
    <s v="1"/>
    <s v="1"/>
    <s v="N_E_PM25_PER"/>
    <s v="N_E_PM25_PER"/>
    <s v="N_E_PM25_PER"/>
    <m/>
    <s v="P_PM25"/>
    <s v="P_PM25"/>
    <s v="US%ile PM2.5"/>
    <s v="US percentile for Particulate Matter (PM 2.5 in ug/m3)"/>
    <s v="Percentile for Particulate Matter 2.5"/>
    <s v="National Percentile of Particulate Matter"/>
    <m/>
    <m/>
    <m/>
    <s v="148"/>
    <s v="Particulate Matter  (μg/m3)"/>
    <m/>
    <s v="9"/>
    <s v="86"/>
    <s v="P_PM25"/>
    <s v="163"/>
    <s v="pctile.pm"/>
    <s v="Percentile for Particulate Matter 2.5"/>
    <s v="Environmental Indicators"/>
    <m/>
    <s v="FALSE"/>
    <m/>
  </r>
  <r>
    <s v="x"/>
    <s v="pctile.proximity.npdes"/>
    <s v="pctile.proximity.npdes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10201"/>
    <s v="Environmental"/>
    <s v="proximity.npdes"/>
    <m/>
    <s v="proximity.npdes"/>
    <s v="proximity.npdes"/>
    <s v="National"/>
    <s v="Nation"/>
    <s v="us"/>
    <s v="2"/>
    <s v="11"/>
    <s v="1"/>
    <s v="N_E_NPDES_PER"/>
    <s v="N_E_NPDES_PER"/>
    <s v="N_E_NPDES_PER"/>
    <m/>
    <s v="P_PWDIS"/>
    <s v="P_PWDIS"/>
    <s v="US%ile NPDES"/>
    <s v="US percentile for Wastewater Discharge Indicator (toxicity-weighted concentration/distance)"/>
    <s v="Percentile for Wastewater discharge"/>
    <s v="National Percentile of Wastewater Discharge"/>
    <m/>
    <m/>
    <m/>
    <s v="160"/>
    <s v="Wastewater Discharge  (toxicity-weighted concentration/m distance)"/>
    <m/>
    <s v="37"/>
    <s v="82"/>
    <s v="P_PWDIS"/>
    <s v="276"/>
    <s v="pctile.proximity.npdes"/>
    <s v="Percentile for Wastewater discharge"/>
    <s v="Environmental Indicators"/>
    <m/>
    <s v="FALSE"/>
    <m/>
  </r>
  <r>
    <s v="x"/>
    <s v="pctile.proximity.npl"/>
    <s v="pctile.proximity.npl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80201"/>
    <s v="Environmental"/>
    <s v="proximity.npl"/>
    <m/>
    <s v="proximity.npl"/>
    <s v="proximity.npl"/>
    <s v="National"/>
    <s v="Nation"/>
    <s v="us"/>
    <s v="2"/>
    <s v="8"/>
    <s v="1"/>
    <s v="N_E_NPL_PER"/>
    <s v="N_E_NPL_PER"/>
    <s v="N_E_NPL_PER"/>
    <m/>
    <s v="P_PNPL"/>
    <s v="P_PNPL"/>
    <s v="US%ile NPL"/>
    <s v="US percentile for Superfund Proximity (site count/km distance)"/>
    <s v="Percentile for Superfund proximity"/>
    <s v="National Percentile of Superfund Proximity"/>
    <m/>
    <m/>
    <m/>
    <s v="156"/>
    <s v="Superfund Proximity  (site count/km distance)"/>
    <m/>
    <s v="16"/>
    <s v="55"/>
    <s v="P_PNPL"/>
    <s v="241"/>
    <s v="pctile.proximity.npl"/>
    <s v="Percentile for Superfund proximity"/>
    <s v="Environmental Indicators"/>
    <m/>
    <s v="FALSE"/>
    <m/>
  </r>
  <r>
    <s v="x"/>
    <s v="pctile.proximity.rmp"/>
    <s v="pctile.proximity.rm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90201"/>
    <s v="Environmental"/>
    <s v="proximity.rmp"/>
    <m/>
    <s v="proximity.rmp"/>
    <s v="proximity.rmp"/>
    <s v="National"/>
    <s v="Nation"/>
    <s v="us"/>
    <s v="2"/>
    <s v="9"/>
    <s v="1"/>
    <s v="N_E_RMP_PER"/>
    <s v="N_E_RMP_PER"/>
    <s v="N_E_RMP_PER"/>
    <m/>
    <s v="P_PRMP"/>
    <s v="P_PRMP"/>
    <s v="US%ile RMP"/>
    <s v="US percentile for RMP Proximity (facility count/km distance)"/>
    <s v="Percentile for RMP facility proximity"/>
    <s v="National Percentile of RMP Facility Proximity"/>
    <m/>
    <m/>
    <m/>
    <s v="157"/>
    <s v="RMP Facility Proximity  (facility count/km distance)"/>
    <m/>
    <s v="17"/>
    <s v="24"/>
    <s v="P_PRMP"/>
    <s v="253"/>
    <s v="pctile.proximity.rmp"/>
    <s v="Percentile for RMP facility proximity"/>
    <s v="Environmental Indicators"/>
    <m/>
    <s v="FALSE"/>
    <m/>
  </r>
  <r>
    <s v="x"/>
    <s v="pctile.proximity.tsdf"/>
    <s v="pctile.proximity.tsdf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00201"/>
    <s v="Environmental"/>
    <s v="proximity.tsdf"/>
    <m/>
    <s v="proximity.tsdf"/>
    <s v="proximity.tsdf"/>
    <s v="National"/>
    <s v="Nation"/>
    <s v="us"/>
    <s v="2"/>
    <s v="10"/>
    <s v="1"/>
    <s v="N_E_TSDF_PER"/>
    <s v="N_E_TSDF_PER"/>
    <s v="N_E_TSDF_PER"/>
    <m/>
    <s v="P_PTSDF"/>
    <s v="P_PTSDF"/>
    <s v="US%ile TSDF"/>
    <s v="US percentile for Hazardous Waste Proximity (facility count/km distance)"/>
    <s v="Percentile for Hazardous waste proximity"/>
    <s v="National Percentile of Hazardous Waste Proximity"/>
    <m/>
    <m/>
    <m/>
    <s v="158"/>
    <s v="Hazardous Waste Proximity  (facility count/km distance)"/>
    <m/>
    <s v="1"/>
    <s v="13"/>
    <s v="P_PTSDF"/>
    <s v="265"/>
    <s v="pctile.proximity.tsdf"/>
    <s v="Percentile for Hazardous waste proximity"/>
    <s v="Environmental Indicators"/>
    <m/>
    <s v="FALSE"/>
    <m/>
  </r>
  <r>
    <s v="x"/>
    <s v="pctile.resp"/>
    <s v="pctile.res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40201"/>
    <s v="Environmental"/>
    <s v="resp"/>
    <m/>
    <s v="resp"/>
    <s v="resp"/>
    <s v="National"/>
    <s v="Nation"/>
    <s v="us"/>
    <s v="2"/>
    <s v="4"/>
    <s v="1"/>
    <s v="N_E_RESP_PER"/>
    <s v="N_E_RESP_PER"/>
    <s v="N_E_RESP_PER"/>
    <m/>
    <s v="P_RESP"/>
    <s v="P_RESP"/>
    <s v="US%ile Respiratory"/>
    <s v="US percentile for NATA Respiratory Hazard Index"/>
    <s v="Percentile for  Air toxics respiratory HI"/>
    <s v="National Percentile of Air Toxics Respiratory HI"/>
    <m/>
    <m/>
    <m/>
    <s v="152"/>
    <s v="Air Toxics Respiratory HI"/>
    <m/>
    <s v="4"/>
    <s v="92"/>
    <s v="P_RESP"/>
    <s v="197"/>
    <s v="pctile.resp"/>
    <s v="Percentile for  Air toxics respiratory HI"/>
    <s v="Environmental Indicators"/>
    <m/>
    <s v="FALSE"/>
    <m/>
  </r>
  <r>
    <s v="x"/>
    <s v="pctile.rsei"/>
    <s v="pctile.rsei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N_E_RSEI_AIR_PER"/>
    <s v="N_E_RSEI_AIR_PER"/>
    <s v="N_E_RSEI_AIR_PER"/>
    <m/>
    <s v="P_RSEI_AIR"/>
    <s v="P_RSEI_AIR"/>
    <m/>
    <s v="Percentile for Toxic Releases to Air"/>
    <s v="Percentile for Toxic Releases to Air"/>
    <s v="National Percentile of Toxic Releases to Air"/>
    <m/>
    <m/>
    <m/>
    <s v="153"/>
    <s v="Toxic Releases to Air"/>
    <m/>
    <s v="4"/>
    <s v="65"/>
    <s v="P_RSEI_AIR"/>
    <s v="475"/>
    <m/>
    <m/>
    <m/>
    <m/>
    <m/>
    <m/>
  </r>
  <r>
    <s v="x"/>
    <s v="pctile.traffic.score"/>
    <s v="pctile.traffic.score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70201"/>
    <s v="Environmental"/>
    <s v="traffic.score"/>
    <m/>
    <s v="traffic.score"/>
    <s v="traffic.score"/>
    <s v="National"/>
    <s v="Nation"/>
    <s v="us"/>
    <s v="2"/>
    <s v="7"/>
    <s v="1"/>
    <s v="N_E_TRAFFIC_PER"/>
    <s v="N_E_TRAFFIC_PER"/>
    <s v="N_E_TRAFFIC_PER"/>
    <m/>
    <s v="P_PTRAF"/>
    <s v="P_PTRAF"/>
    <s v="US%ile Traffic"/>
    <s v="US percentile for Traffic Proximity and Volume (daily traffic count/distance to road)"/>
    <s v="Percentile for Traffic proximity"/>
    <s v="National Percentile of Traffic Proximity"/>
    <m/>
    <m/>
    <m/>
    <s v="154"/>
    <s v="Traffic Proximity  (daily traffic count/distance to road)"/>
    <m/>
    <s v="2"/>
    <s v="32"/>
    <s v="P_PTRAF"/>
    <s v="231"/>
    <s v="pctile.traffic.score"/>
    <s v="Percentile for Traffic proximity"/>
    <s v="Environmental Indicators"/>
    <m/>
    <s v="FALSE"/>
    <m/>
  </r>
  <r>
    <s v="x"/>
    <s v="pctile.ust"/>
    <s v="pctile.ust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20201"/>
    <s v="Environmental"/>
    <s v="ust"/>
    <m/>
    <s v="ust"/>
    <s v="ust"/>
    <s v="National"/>
    <s v="Nation"/>
    <s v="us"/>
    <s v="2"/>
    <s v="12"/>
    <s v="1"/>
    <s v="N_E_UST_PER"/>
    <s v="N_E_UST_PER"/>
    <s v="N_E_UST_PER"/>
    <m/>
    <s v="P_UST"/>
    <s v="P_UST"/>
    <s v="US%ile UST"/>
    <s v="US percentile for Underground Storage Tanks (UST) indicator"/>
    <s v="Percentile for Underground storage tanks"/>
    <s v="National Percentile of Underground Storage Tanks"/>
    <m/>
    <m/>
    <m/>
    <s v="159"/>
    <s v="Underground Storage Tanks  (count/km2)"/>
    <m/>
    <s v="0"/>
    <s v="48"/>
    <s v="P_UST"/>
    <s v="286"/>
    <s v="pctile.ust"/>
    <s v="Percentile for Underground storage tanks"/>
    <s v="Environmental Indicators"/>
    <m/>
    <s v="FALSE"/>
    <m/>
  </r>
  <r>
    <s v="x"/>
    <s v="ratio.to.avg.cancer"/>
    <s v="ratio.to.avg.cancer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30301"/>
    <s v="Environmental"/>
    <s v="cancer"/>
    <m/>
    <s v="cancer"/>
    <s v="cancer"/>
    <s v="Nation"/>
    <s v="Nation"/>
    <s v="us"/>
    <s v="2"/>
    <s v="3"/>
    <s v="1"/>
    <m/>
    <m/>
    <m/>
    <m/>
    <m/>
    <m/>
    <s v="Ratio to US avg Cancer risk"/>
    <s v="Ratio to US avg Cancer risk"/>
    <m/>
    <m/>
    <m/>
    <m/>
    <m/>
    <m/>
    <m/>
    <m/>
    <m/>
    <m/>
    <m/>
    <s v="188"/>
    <m/>
    <m/>
    <m/>
    <m/>
    <s v="FALSE"/>
    <s v="0"/>
  </r>
  <r>
    <s v="x"/>
    <s v="ratio.to.avg.dpm"/>
    <s v="ratio.to.avg.d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50301"/>
    <s v="Environmental"/>
    <s v="dpm"/>
    <m/>
    <s v="dpm"/>
    <s v="dpm"/>
    <s v="Nation"/>
    <s v="Nation"/>
    <s v="us"/>
    <s v="2"/>
    <s v="5"/>
    <s v="1"/>
    <m/>
    <m/>
    <m/>
    <m/>
    <m/>
    <m/>
    <s v="Ratio to US avg Diesel PM"/>
    <s v="Ratio to US avg Diesel PM"/>
    <m/>
    <m/>
    <m/>
    <m/>
    <m/>
    <m/>
    <m/>
    <m/>
    <m/>
    <m/>
    <m/>
    <s v="212"/>
    <m/>
    <m/>
    <m/>
    <m/>
    <s v="FALSE"/>
    <s v="0"/>
  </r>
  <r>
    <s v="x"/>
    <s v="ratio.to.avg.o3"/>
    <s v="ratio.to.avg.o3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20301"/>
    <s v="Environmental"/>
    <s v="o3"/>
    <m/>
    <s v="o3"/>
    <s v="o3"/>
    <s v="Nation"/>
    <s v="Nation"/>
    <s v="us"/>
    <s v="2"/>
    <s v="2"/>
    <s v="1"/>
    <m/>
    <m/>
    <m/>
    <m/>
    <m/>
    <m/>
    <s v="Ratio to US avg Ozone"/>
    <s v="Ratio to US avg Ozone"/>
    <m/>
    <m/>
    <m/>
    <m/>
    <m/>
    <m/>
    <m/>
    <m/>
    <m/>
    <m/>
    <m/>
    <s v="178"/>
    <m/>
    <m/>
    <m/>
    <m/>
    <s v="FALSE"/>
    <s v="0"/>
  </r>
  <r>
    <s v="x"/>
    <s v="ratio.to.avg.pctpre1960"/>
    <s v="ratio.to.avg.pctpre1960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60301"/>
    <s v="Environmental"/>
    <s v="pctpre1960"/>
    <m/>
    <s v="pctpre1960"/>
    <s v="pctpre1960"/>
    <s v="Nation"/>
    <s v="Nation"/>
    <s v="us"/>
    <s v="2"/>
    <s v="6"/>
    <s v="1"/>
    <m/>
    <m/>
    <m/>
    <m/>
    <m/>
    <m/>
    <s v="Ratio to US avg % built pre-1960"/>
    <s v="Ratio to US avg % built pre-1960"/>
    <m/>
    <m/>
    <m/>
    <m/>
    <m/>
    <m/>
    <m/>
    <m/>
    <m/>
    <m/>
    <m/>
    <s v="222"/>
    <m/>
    <m/>
    <m/>
    <m/>
    <s v="FALSE"/>
    <s v="0"/>
  </r>
  <r>
    <s v="x"/>
    <s v="ratio.to.avg.pm"/>
    <s v="ratio.to.avg.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10301"/>
    <s v="Environmental"/>
    <s v="pm"/>
    <m/>
    <s v="pm"/>
    <s v="pm"/>
    <s v="Nation"/>
    <s v="Nation"/>
    <s v="us"/>
    <s v="2"/>
    <s v="1"/>
    <s v="1"/>
    <m/>
    <m/>
    <m/>
    <m/>
    <m/>
    <m/>
    <s v="Ratio to US avg PM2.5"/>
    <s v="Ratio to US avg PM2.5"/>
    <m/>
    <m/>
    <m/>
    <m/>
    <m/>
    <m/>
    <m/>
    <m/>
    <m/>
    <m/>
    <m/>
    <s v="166"/>
    <m/>
    <m/>
    <m/>
    <m/>
    <s v="FALSE"/>
    <s v="0"/>
  </r>
  <r>
    <s v="x"/>
    <s v="ratio.to.avg.proximity.npdes"/>
    <s v="ratio.to.avg.proximity.npdes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10301"/>
    <s v="Environmental"/>
    <s v="proximity.npdes"/>
    <m/>
    <s v="proximity.npdes"/>
    <s v="proximity.npdes"/>
    <s v="Nation"/>
    <s v="Nation"/>
    <s v="us"/>
    <s v="2"/>
    <s v="11"/>
    <s v="1"/>
    <m/>
    <m/>
    <m/>
    <m/>
    <m/>
    <m/>
    <s v="Ratio to US avg NPDES"/>
    <s v="Ratio to US avg NPDES"/>
    <m/>
    <m/>
    <m/>
    <m/>
    <m/>
    <m/>
    <m/>
    <m/>
    <m/>
    <m/>
    <m/>
    <s v="279"/>
    <m/>
    <m/>
    <m/>
    <m/>
    <s v="FALSE"/>
    <m/>
  </r>
  <r>
    <s v="x"/>
    <s v="ratio.to.avg.proximity.npl"/>
    <s v="ratio.to.avg.proximity.npl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80301"/>
    <s v="Environmental"/>
    <s v="proximity.npl"/>
    <m/>
    <s v="proximity.npl"/>
    <s v="proximity.npl"/>
    <s v="Nation"/>
    <s v="Nation"/>
    <s v="us"/>
    <s v="2"/>
    <s v="8"/>
    <s v="1"/>
    <m/>
    <m/>
    <m/>
    <m/>
    <m/>
    <m/>
    <s v="Ratio to US avg NPL"/>
    <s v="Ratio to US avg NPL"/>
    <m/>
    <m/>
    <m/>
    <m/>
    <m/>
    <m/>
    <m/>
    <m/>
    <m/>
    <m/>
    <m/>
    <s v="244"/>
    <m/>
    <m/>
    <m/>
    <m/>
    <s v="FALSE"/>
    <s v="0"/>
  </r>
  <r>
    <s v="x"/>
    <s v="ratio.to.avg.proximity.rmp"/>
    <s v="ratio.to.avg.proximity.rm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90301"/>
    <s v="Environmental"/>
    <s v="proximity.rmp"/>
    <m/>
    <s v="proximity.rmp"/>
    <s v="proximity.rmp"/>
    <s v="Nation"/>
    <s v="Nation"/>
    <s v="us"/>
    <s v="2"/>
    <s v="9"/>
    <s v="1"/>
    <m/>
    <m/>
    <m/>
    <m/>
    <m/>
    <m/>
    <s v="Ratio to US avg RMP"/>
    <s v="Ratio to US avg RMP"/>
    <m/>
    <m/>
    <m/>
    <m/>
    <m/>
    <m/>
    <m/>
    <m/>
    <m/>
    <m/>
    <m/>
    <s v="256"/>
    <m/>
    <m/>
    <m/>
    <m/>
    <s v="FALSE"/>
    <s v="0"/>
  </r>
  <r>
    <s v="x"/>
    <s v="ratio.to.avg.proximity.tsdf"/>
    <s v="ratio.to.avg.proximity.tsdf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00301"/>
    <s v="Environmental"/>
    <s v="proximity.tsdf"/>
    <m/>
    <s v="proximity.tsdf"/>
    <s v="proximity.tsdf"/>
    <s v="Nation"/>
    <s v="Nation"/>
    <s v="us"/>
    <s v="2"/>
    <s v="10"/>
    <s v="1"/>
    <m/>
    <m/>
    <m/>
    <m/>
    <m/>
    <m/>
    <s v="Ratio to US avg TSDF"/>
    <s v="Ratio to US avg TSDF"/>
    <m/>
    <m/>
    <m/>
    <m/>
    <m/>
    <m/>
    <m/>
    <m/>
    <m/>
    <m/>
    <m/>
    <s v="268"/>
    <m/>
    <m/>
    <m/>
    <m/>
    <s v="FALSE"/>
    <m/>
  </r>
  <r>
    <s v="x"/>
    <s v="ratio.to.avg.resp"/>
    <s v="ratio.to.avg.res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esp"/>
    <m/>
    <s v="resp"/>
    <s v="resp"/>
    <s v="Nation"/>
    <s v="Nation"/>
    <s v="us"/>
    <s v="2"/>
    <s v="4"/>
    <s v="1"/>
    <m/>
    <m/>
    <m/>
    <m/>
    <m/>
    <m/>
    <s v="Ratio to US avg Respiratory"/>
    <s v="Ratio to US avg Respiratory"/>
    <m/>
    <m/>
    <m/>
    <m/>
    <m/>
    <m/>
    <m/>
    <m/>
    <m/>
    <m/>
    <m/>
    <s v="200"/>
    <m/>
    <m/>
    <m/>
    <m/>
    <s v="FALSE"/>
    <s v="0"/>
  </r>
  <r>
    <s v="x"/>
    <s v="ratio.to.avg.rsei"/>
    <s v="ratio.to.avg.rsei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sei"/>
    <m/>
    <s v="rsei"/>
    <s v="rsei"/>
    <s v="Nation"/>
    <s v="Nation"/>
    <s v="us"/>
    <m/>
    <m/>
    <m/>
    <m/>
    <m/>
    <m/>
    <m/>
    <m/>
    <m/>
    <m/>
    <s v="Ratio to US avg Toxic Releases to Air"/>
    <m/>
    <m/>
    <m/>
    <m/>
    <m/>
    <m/>
    <m/>
    <m/>
    <m/>
    <m/>
    <m/>
    <s v="464"/>
    <m/>
    <m/>
    <m/>
    <m/>
    <m/>
    <m/>
  </r>
  <r>
    <s v="x"/>
    <s v="ratio.to.avg.traffic.score"/>
    <s v="ratio.to.avg.traffic.score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70301"/>
    <s v="Environmental"/>
    <s v="traffic.score"/>
    <m/>
    <s v="traffic.score"/>
    <s v="traffic.score"/>
    <s v="Nation"/>
    <s v="Nation"/>
    <s v="us"/>
    <s v="2"/>
    <s v="7"/>
    <s v="1"/>
    <m/>
    <m/>
    <m/>
    <m/>
    <m/>
    <m/>
    <s v="Ratio to US avg Traffic"/>
    <s v="Ratio to US avg Traffic"/>
    <m/>
    <m/>
    <m/>
    <m/>
    <m/>
    <m/>
    <m/>
    <m/>
    <m/>
    <m/>
    <m/>
    <s v="234"/>
    <m/>
    <m/>
    <m/>
    <m/>
    <s v="FALSE"/>
    <s v="0"/>
  </r>
  <r>
    <s v="x"/>
    <s v="ratio.to.avg.ust"/>
    <s v="ratio.to.avg.ust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20301"/>
    <s v="Environmental"/>
    <s v="ust"/>
    <m/>
    <s v="ust"/>
    <s v="ust"/>
    <s v="Nation"/>
    <s v="Nation"/>
    <s v="us"/>
    <s v="2"/>
    <s v="12"/>
    <s v="1"/>
    <m/>
    <m/>
    <m/>
    <m/>
    <m/>
    <m/>
    <s v="Ratio to US avg UST"/>
    <s v="Ratio to US avg UST"/>
    <m/>
    <m/>
    <m/>
    <m/>
    <m/>
    <m/>
    <m/>
    <m/>
    <m/>
    <m/>
    <m/>
    <s v="289"/>
    <m/>
    <m/>
    <m/>
    <m/>
    <s v="FALSE"/>
    <m/>
  </r>
  <r>
    <s v="x"/>
    <s v="ratio.to.state.avg.cancer"/>
    <s v="ratio.to.state.avg.cancer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30303"/>
    <s v="Environmental"/>
    <s v="cancer"/>
    <m/>
    <s v="cancer"/>
    <s v="cancer"/>
    <s v="State"/>
    <s v="State"/>
    <s v="state"/>
    <s v="2"/>
    <s v="3"/>
    <s v="3"/>
    <m/>
    <m/>
    <m/>
    <m/>
    <m/>
    <m/>
    <s v="Ratio to State avg Cancer risk"/>
    <s v="Ratio to State avg Cancer risk"/>
    <m/>
    <m/>
    <m/>
    <m/>
    <m/>
    <m/>
    <m/>
    <m/>
    <m/>
    <m/>
    <m/>
    <s v="189"/>
    <m/>
    <m/>
    <m/>
    <m/>
    <s v="FALSE"/>
    <s v="0"/>
  </r>
  <r>
    <s v="x"/>
    <s v="ratio.to.state.avg.dpm"/>
    <s v="ratio.to.state.avg.d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50303"/>
    <s v="Environmental"/>
    <s v="dpm"/>
    <m/>
    <s v="dpm"/>
    <s v="dpm"/>
    <s v="State"/>
    <s v="State"/>
    <s v="state"/>
    <s v="2"/>
    <s v="5"/>
    <s v="3"/>
    <m/>
    <m/>
    <m/>
    <m/>
    <m/>
    <m/>
    <s v="Ratio to State avg Diesel PM"/>
    <s v="Ratio to State avg Diesel PM"/>
    <m/>
    <m/>
    <m/>
    <m/>
    <m/>
    <m/>
    <m/>
    <m/>
    <m/>
    <m/>
    <m/>
    <s v="213"/>
    <m/>
    <m/>
    <m/>
    <m/>
    <s v="FALSE"/>
    <s v="0"/>
  </r>
  <r>
    <s v="x"/>
    <s v="ratio.to.state.avg.o3"/>
    <s v="ratio.to.state.avg.o3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20303"/>
    <s v="Environmental"/>
    <s v="o3"/>
    <m/>
    <s v="o3"/>
    <s v="o3"/>
    <s v="State"/>
    <s v="State"/>
    <s v="state"/>
    <s v="2"/>
    <s v="2"/>
    <s v="3"/>
    <m/>
    <m/>
    <m/>
    <m/>
    <m/>
    <m/>
    <s v="Ratio to State avg Ozone"/>
    <s v="Ratio to State avg Ozone"/>
    <m/>
    <m/>
    <m/>
    <m/>
    <m/>
    <m/>
    <m/>
    <m/>
    <m/>
    <m/>
    <m/>
    <s v="179"/>
    <m/>
    <m/>
    <m/>
    <m/>
    <s v="FALSE"/>
    <s v="0"/>
  </r>
  <r>
    <s v="x"/>
    <s v="ratio.to.state.avg.pctpre1960"/>
    <s v="ratio.to.state.avg.pctpre1960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60303"/>
    <s v="Environmental"/>
    <s v="pctpre1960"/>
    <m/>
    <s v="pctpre1960"/>
    <s v="pctpre1960"/>
    <s v="State"/>
    <s v="State"/>
    <s v="state"/>
    <s v="2"/>
    <s v="6"/>
    <s v="3"/>
    <m/>
    <m/>
    <m/>
    <m/>
    <m/>
    <m/>
    <s v="Ratio to State avg % built pre-1960"/>
    <s v="Ratio to State avg % built pre-1960"/>
    <m/>
    <m/>
    <m/>
    <m/>
    <m/>
    <m/>
    <m/>
    <m/>
    <m/>
    <m/>
    <m/>
    <s v="223"/>
    <m/>
    <m/>
    <m/>
    <m/>
    <s v="FALSE"/>
    <s v="0"/>
  </r>
  <r>
    <s v="x"/>
    <s v="ratio.to.state.avg.pm"/>
    <s v="ratio.to.state.avg.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10303"/>
    <s v="Environmental"/>
    <s v="pm"/>
    <m/>
    <s v="pm"/>
    <s v="pm"/>
    <s v="State"/>
    <s v="State"/>
    <s v="state"/>
    <s v="2"/>
    <s v="1"/>
    <s v="3"/>
    <m/>
    <m/>
    <m/>
    <m/>
    <m/>
    <m/>
    <s v="Ratio to State avg PM2.5"/>
    <s v="Ratio to State avg PM2.5"/>
    <m/>
    <m/>
    <m/>
    <m/>
    <m/>
    <m/>
    <m/>
    <m/>
    <m/>
    <m/>
    <m/>
    <s v="167"/>
    <m/>
    <m/>
    <m/>
    <m/>
    <s v="FALSE"/>
    <s v="0"/>
  </r>
  <r>
    <s v="x"/>
    <s v="ratio.to.state.avg.proximity.npdes"/>
    <s v="ratio.to.state.avg.proximity.npdes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10303"/>
    <s v="Environmental"/>
    <s v="proximity.npdes"/>
    <m/>
    <s v="proximity.npdes"/>
    <s v="proximity.npdes"/>
    <s v="State"/>
    <s v="State"/>
    <s v="state"/>
    <s v="2"/>
    <s v="11"/>
    <s v="3"/>
    <m/>
    <m/>
    <m/>
    <m/>
    <m/>
    <m/>
    <s v="Ratio to State avg NPDES"/>
    <s v="Ratio to State avg NPDES"/>
    <m/>
    <m/>
    <m/>
    <m/>
    <m/>
    <m/>
    <m/>
    <m/>
    <m/>
    <m/>
    <m/>
    <s v="280"/>
    <m/>
    <m/>
    <m/>
    <m/>
    <s v="FALSE"/>
    <m/>
  </r>
  <r>
    <s v="x"/>
    <s v="ratio.to.state.avg.proximity.npl"/>
    <s v="ratio.to.state.avg.proximity.npl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80303"/>
    <s v="Environmental"/>
    <s v="proximity.npl"/>
    <m/>
    <s v="proximity.npl"/>
    <s v="proximity.npl"/>
    <s v="State"/>
    <s v="State"/>
    <s v="state"/>
    <s v="2"/>
    <s v="8"/>
    <s v="3"/>
    <m/>
    <m/>
    <m/>
    <m/>
    <m/>
    <m/>
    <s v="Ratio to State avg NPL"/>
    <s v="Ratio to State avg NPL"/>
    <m/>
    <m/>
    <m/>
    <m/>
    <m/>
    <m/>
    <m/>
    <m/>
    <m/>
    <m/>
    <m/>
    <s v="245"/>
    <m/>
    <m/>
    <m/>
    <m/>
    <s v="FALSE"/>
    <s v="0"/>
  </r>
  <r>
    <s v="x"/>
    <s v="ratio.to.state.avg.proximity.rmp"/>
    <s v="ratio.to.state.avg.proximity.rm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90303"/>
    <s v="Environmental"/>
    <s v="proximity.rmp"/>
    <m/>
    <s v="proximity.rmp"/>
    <s v="proximity.rmp"/>
    <s v="State"/>
    <s v="State"/>
    <s v="state"/>
    <s v="2"/>
    <s v="9"/>
    <s v="3"/>
    <m/>
    <m/>
    <m/>
    <m/>
    <m/>
    <m/>
    <s v="Ratio to State avg RMP"/>
    <s v="Ratio to State avg RMP"/>
    <m/>
    <m/>
    <m/>
    <m/>
    <m/>
    <m/>
    <m/>
    <m/>
    <m/>
    <m/>
    <m/>
    <s v="257"/>
    <m/>
    <m/>
    <m/>
    <m/>
    <s v="FALSE"/>
    <m/>
  </r>
  <r>
    <s v="x"/>
    <s v="ratio.to.state.avg.proximity.tsdf"/>
    <s v="ratio.to.state.avg.proximity.tsdf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00303"/>
    <s v="Environmental"/>
    <s v="proximity.tsdf"/>
    <m/>
    <s v="proximity.tsdf"/>
    <s v="proximity.tsdf"/>
    <s v="State"/>
    <s v="State"/>
    <s v="state"/>
    <s v="2"/>
    <s v="10"/>
    <s v="3"/>
    <m/>
    <m/>
    <m/>
    <m/>
    <m/>
    <m/>
    <s v="Ratio to State avg TSDF"/>
    <s v="Ratio to State avg TSDF"/>
    <m/>
    <m/>
    <m/>
    <m/>
    <m/>
    <m/>
    <m/>
    <m/>
    <m/>
    <m/>
    <m/>
    <s v="269"/>
    <m/>
    <m/>
    <m/>
    <m/>
    <s v="FALSE"/>
    <m/>
  </r>
  <r>
    <s v="x"/>
    <s v="ratio.to.state.avg.resp"/>
    <s v="ratio.to.state.avg.res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40303"/>
    <s v="Environmental"/>
    <s v="resp"/>
    <m/>
    <s v="resp"/>
    <s v="resp"/>
    <s v="State"/>
    <s v="State"/>
    <s v="state"/>
    <s v="2"/>
    <s v="4"/>
    <s v="3"/>
    <m/>
    <m/>
    <m/>
    <m/>
    <m/>
    <m/>
    <s v="Ratio to State avg Respiratory"/>
    <s v="Ratio to State avg Respiratory"/>
    <m/>
    <m/>
    <m/>
    <m/>
    <m/>
    <m/>
    <m/>
    <m/>
    <m/>
    <m/>
    <m/>
    <s v="201"/>
    <m/>
    <m/>
    <m/>
    <m/>
    <s v="FALSE"/>
    <s v="0"/>
  </r>
  <r>
    <s v="x"/>
    <s v="ratio.to.state.avg.rsei"/>
    <s v="ratio.to.state.avg.rsei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m/>
    <s v="Environmental"/>
    <s v="rsei"/>
    <m/>
    <s v="rsei"/>
    <s v="rsei"/>
    <s v="State"/>
    <s v="State"/>
    <s v="state"/>
    <m/>
    <m/>
    <m/>
    <m/>
    <m/>
    <m/>
    <m/>
    <m/>
    <m/>
    <m/>
    <s v="Ratio to State avg Toxic Releases to Air"/>
    <m/>
    <m/>
    <m/>
    <m/>
    <m/>
    <m/>
    <m/>
    <m/>
    <m/>
    <m/>
    <m/>
    <s v="465"/>
    <m/>
    <m/>
    <m/>
    <m/>
    <m/>
    <m/>
  </r>
  <r>
    <s v="x"/>
    <s v="ratio.to.state.avg.traffic.score"/>
    <s v="ratio.to.state.avg.traffic.score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70303"/>
    <s v="Environmental"/>
    <s v="traffic.score"/>
    <m/>
    <s v="traffic.score"/>
    <s v="traffic.score"/>
    <s v="State"/>
    <s v="State"/>
    <s v="state"/>
    <s v="2"/>
    <s v="7"/>
    <s v="3"/>
    <m/>
    <m/>
    <m/>
    <m/>
    <m/>
    <m/>
    <s v="Ratio to State avg Traffic"/>
    <s v="Ratio to State avg Traffic"/>
    <m/>
    <m/>
    <m/>
    <m/>
    <m/>
    <m/>
    <m/>
    <m/>
    <m/>
    <m/>
    <m/>
    <s v="235"/>
    <m/>
    <m/>
    <m/>
    <m/>
    <s v="FALSE"/>
    <s v="0"/>
  </r>
  <r>
    <s v="x"/>
    <s v="ratio.to.state.avg.ust"/>
    <s v="ratio.to.state.avg.ust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20303"/>
    <s v="Environmental"/>
    <s v="ust"/>
    <m/>
    <s v="ust"/>
    <s v="ust"/>
    <s v="State"/>
    <s v="State"/>
    <s v="state"/>
    <s v="2"/>
    <s v="12"/>
    <s v="3"/>
    <m/>
    <m/>
    <m/>
    <m/>
    <m/>
    <m/>
    <s v="Ratio to State avg UST"/>
    <s v="Ratio to State avg UST"/>
    <m/>
    <m/>
    <m/>
    <m/>
    <m/>
    <m/>
    <m/>
    <m/>
    <m/>
    <m/>
    <m/>
    <s v="290"/>
    <m/>
    <m/>
    <m/>
    <m/>
    <s v="FALSE"/>
    <m/>
  </r>
  <r>
    <s v="x"/>
    <s v="state.avg.cancer"/>
    <s v="state.avg.cancer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30303"/>
    <s v="Environmental"/>
    <s v="cancer"/>
    <m/>
    <s v="cancer"/>
    <s v="cancer"/>
    <s v="State"/>
    <s v="State"/>
    <s v="state"/>
    <s v="2"/>
    <s v="3"/>
    <s v="3"/>
    <s v="S_E_CANCER"/>
    <s v="S_E_CANCER"/>
    <s v="S_E_CANCER"/>
    <m/>
    <m/>
    <m/>
    <s v="State avg Cancer risk"/>
    <s v="State average for NATA Air Toxics Cancer Risk (risk per million)"/>
    <s v="State average for NATA Air Toxics Cancer Risk (risk per million)"/>
    <s v="State Average of Air Toxics Cancer Risk"/>
    <m/>
    <m/>
    <m/>
    <s v="112"/>
    <s v="Air Toxics Cancer Risk (lifetime risk per million)"/>
    <m/>
    <s v="29"/>
    <m/>
    <m/>
    <s v="189"/>
    <s v="state.avg.cancer"/>
    <m/>
    <s v="Environmental Indicators"/>
    <m/>
    <s v="FALSE"/>
    <m/>
  </r>
  <r>
    <s v="x"/>
    <s v="state.avg.dpm"/>
    <s v="state.avg.d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50303"/>
    <s v="Environmental"/>
    <s v="dpm"/>
    <m/>
    <s v="dpm"/>
    <s v="dpm"/>
    <s v="State"/>
    <s v="State"/>
    <s v="state"/>
    <s v="2"/>
    <s v="5"/>
    <s v="3"/>
    <s v="S_E_DIESEL"/>
    <s v="S_E_DIESEL"/>
    <s v="S_E_DIESEL"/>
    <m/>
    <m/>
    <m/>
    <s v="State avg Diesel PM"/>
    <s v="State average for NATA Diesel Particulate Matter  (ug/m3)"/>
    <s v="State average for NATA Diesel Particulate Matter  (ug/m3)"/>
    <s v="State Average of Diesel Particulate Matter"/>
    <m/>
    <m/>
    <m/>
    <s v="111"/>
    <s v="Diesel Particulate Matter  (μg/m3)"/>
    <m/>
    <s v="0.16600000000000001"/>
    <m/>
    <m/>
    <s v="213"/>
    <s v="state.avg.dpm"/>
    <m/>
    <s v="Environmental Indicators"/>
    <m/>
    <s v="FALSE"/>
    <m/>
  </r>
  <r>
    <s v="x"/>
    <s v="state.avg.o3"/>
    <s v="state.avg.o3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20303"/>
    <s v="Environmental"/>
    <s v="o3"/>
    <m/>
    <s v="o3"/>
    <s v="o3"/>
    <s v="State"/>
    <s v="State"/>
    <s v="state"/>
    <s v="2"/>
    <s v="2"/>
    <s v="3"/>
    <s v="S_E_O3"/>
    <s v="S_E_O3"/>
    <s v="S_E_O3"/>
    <m/>
    <m/>
    <m/>
    <s v="State avg Ozone"/>
    <s v="State average for Ozone (ppb)"/>
    <s v="State average for Ozone (ppb)"/>
    <s v="State Average of Ozone"/>
    <m/>
    <m/>
    <m/>
    <s v="110"/>
    <s v="Ozone  (ppb)"/>
    <m/>
    <s v="62.3"/>
    <m/>
    <m/>
    <s v="179"/>
    <s v="state.avg.o3"/>
    <m/>
    <s v="Environmental Indicators"/>
    <m/>
    <s v="FALSE"/>
    <s v="0"/>
  </r>
  <r>
    <s v="x"/>
    <s v="state.avg.pctpre1960"/>
    <s v="state.avg.pctpre1960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60303"/>
    <s v="Environmental"/>
    <s v="pctpre1960"/>
    <m/>
    <s v="pctpre1960"/>
    <s v="pctpre1960"/>
    <s v="State"/>
    <s v="State"/>
    <s v="state"/>
    <s v="2"/>
    <s v="6"/>
    <s v="3"/>
    <s v="S_E_LEAD"/>
    <s v="S_E_LEAD"/>
    <s v="S_E_LEAD"/>
    <m/>
    <m/>
    <m/>
    <s v="State avg % built pre-1960"/>
    <s v="State average for Lead Paint Indicator (% pre-1960s housing)"/>
    <s v="State average for Lead Paint Indicator (% pre-1960s housing)"/>
    <s v="State Average of Lead Paint"/>
    <m/>
    <m/>
    <m/>
    <s v="116"/>
    <s v="Lead Paint  (% Pre-1960 Housing)"/>
    <m/>
    <s v="0.25"/>
    <m/>
    <m/>
    <s v="223"/>
    <s v="state.avg.pctpre1960"/>
    <m/>
    <s v="Environmental Indicators"/>
    <m/>
    <s v="FALSE"/>
    <m/>
  </r>
  <r>
    <s v="x"/>
    <s v="state.avg.pm"/>
    <s v="state.avg.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10303"/>
    <s v="Environmental"/>
    <s v="pm"/>
    <m/>
    <s v="pm"/>
    <s v="pm"/>
    <s v="State"/>
    <s v="State"/>
    <s v="state"/>
    <s v="2"/>
    <s v="1"/>
    <s v="3"/>
    <s v="S_E_PM25"/>
    <s v="S_E_PM25"/>
    <s v="S_E_PM25"/>
    <m/>
    <m/>
    <m/>
    <s v="State avg PM2.5"/>
    <s v="State average for Particulate Matter (PM 2.5 in ug/m3)"/>
    <s v="State average for Particulate Matter (PM 2.5 in ug/m3)"/>
    <s v="State Average of Particulate Matter"/>
    <m/>
    <m/>
    <m/>
    <s v="109"/>
    <s v="Particulate Matter  (μg/m3)"/>
    <m/>
    <s v="9.0299999999999994"/>
    <m/>
    <m/>
    <s v="167"/>
    <s v="state.avg.pm"/>
    <m/>
    <s v="Environmental Indicators"/>
    <m/>
    <s v="FALSE"/>
    <s v="0"/>
  </r>
  <r>
    <s v="x"/>
    <s v="state.avg.proximity.npdes"/>
    <s v="state.avg.proximity.npdes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10303"/>
    <s v="Environmental"/>
    <s v="proximity.npdes"/>
    <m/>
    <s v="proximity.npdes"/>
    <s v="proximity.npdes"/>
    <s v="State"/>
    <s v="State"/>
    <s v="state"/>
    <s v="2"/>
    <s v="11"/>
    <s v="3"/>
    <s v="S_E_NPDES"/>
    <s v="S_E_NPDES"/>
    <s v="S_E_NPDES"/>
    <m/>
    <m/>
    <m/>
    <s v="State avg NPDES"/>
    <s v="State average for Wastewater Discharge Indicator (toxicity-weighted concentration/distance)"/>
    <s v="State average for Wastewater Discharge Indicator (toxicity-weighted concentration/distance)"/>
    <s v="State Average of Wastewater Discharge"/>
    <m/>
    <m/>
    <m/>
    <s v="121"/>
    <s v="Wastewater Discharge  (toxicity-weighted concentration/m distance)"/>
    <m/>
    <s v="5.8000000000000003E-2"/>
    <m/>
    <m/>
    <s v="280"/>
    <s v="state.avg.proximity.npdes"/>
    <m/>
    <s v="Environmental Indicators"/>
    <m/>
    <s v="FALSE"/>
    <m/>
  </r>
  <r>
    <s v="x"/>
    <s v="state.avg.proximity.npl"/>
    <s v="state.avg.proximity.npl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80303"/>
    <s v="Environmental"/>
    <s v="proximity.npl"/>
    <m/>
    <s v="proximity.npl"/>
    <s v="proximity.npl"/>
    <s v="State"/>
    <s v="State"/>
    <s v="state"/>
    <s v="2"/>
    <s v="8"/>
    <s v="3"/>
    <s v="S_E_NPL"/>
    <s v="S_E_NPL"/>
    <s v="S_E_NPL"/>
    <m/>
    <m/>
    <m/>
    <s v="State avg NPL"/>
    <s v="State average for Superfund Proximity (site count/km distance)"/>
    <s v="State average for Superfund Proximity (site count/km distance)"/>
    <s v="State Average of Superfund Proximity"/>
    <m/>
    <m/>
    <m/>
    <s v="117"/>
    <s v="Superfund Proximity  (site count/km distance)"/>
    <m/>
    <s v="4.8000000000000001E-2"/>
    <m/>
    <m/>
    <s v="245"/>
    <s v="state.avg.proximity.npl"/>
    <m/>
    <s v="Environmental Indicators"/>
    <m/>
    <s v="FALSE"/>
    <m/>
  </r>
  <r>
    <s v="x"/>
    <s v="state.avg.proximity.rmp"/>
    <s v="state.avg.proximity.rm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90303"/>
    <s v="Environmental"/>
    <s v="proximity.rmp"/>
    <m/>
    <s v="proximity.rmp"/>
    <s v="proximity.rmp"/>
    <s v="State"/>
    <s v="State"/>
    <s v="state"/>
    <s v="2"/>
    <s v="9"/>
    <s v="3"/>
    <s v="S_E_RMP"/>
    <s v="S_E_RMP"/>
    <s v="S_E_RMP"/>
    <m/>
    <m/>
    <m/>
    <s v="State avg RMP"/>
    <s v="State average for RMP Proximity (facility count/km distance)"/>
    <s v="State average for RMP Proximity (facility count/km distance)"/>
    <s v="State Average of RMP Facility Proximity"/>
    <m/>
    <m/>
    <m/>
    <s v="118"/>
    <s v="RMP Facility Proximity  (facility count/km distance)"/>
    <m/>
    <s v="0.38"/>
    <m/>
    <m/>
    <s v="257"/>
    <s v="state.avg.proximity.rmp"/>
    <m/>
    <s v="Environmental Indicators"/>
    <m/>
    <s v="FALSE"/>
    <m/>
  </r>
  <r>
    <s v="x"/>
    <s v="state.avg.proximity.tsdf"/>
    <s v="state.avg.proximity.tsdf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00303"/>
    <s v="Environmental"/>
    <s v="proximity.tsdf"/>
    <m/>
    <s v="proximity.tsdf"/>
    <s v="proximity.tsdf"/>
    <s v="State"/>
    <s v="State"/>
    <s v="state"/>
    <s v="2"/>
    <s v="10"/>
    <s v="3"/>
    <s v="S_E_TSDF"/>
    <s v="S_E_TSDF"/>
    <s v="S_E_TSDF"/>
    <m/>
    <m/>
    <m/>
    <s v="State avg TSDF"/>
    <s v="State average for Hazardous Waste Proximity (facility count/km distance)"/>
    <s v="State average for Hazardous Waste Proximity (facility count/km distance)"/>
    <s v="State Average of Hazardous Waste Proximity"/>
    <m/>
    <m/>
    <m/>
    <s v="119"/>
    <s v="Hazardous Waste Proximity  (facility count/km distance)"/>
    <m/>
    <s v="0.43"/>
    <m/>
    <m/>
    <s v="269"/>
    <s v="state.avg.proximity.tsdf"/>
    <m/>
    <s v="Environmental Indicators"/>
    <m/>
    <s v="FALSE"/>
    <m/>
  </r>
  <r>
    <s v="x"/>
    <s v="state.avg.resp"/>
    <s v="state.avg.res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40303"/>
    <s v="Environmental"/>
    <s v="resp"/>
    <m/>
    <s v="resp"/>
    <s v="resp"/>
    <s v="State"/>
    <s v="State"/>
    <s v="state"/>
    <s v="2"/>
    <s v="4"/>
    <s v="3"/>
    <s v="S_E_RESP"/>
    <s v="S_E_RESP"/>
    <s v="S_E_RESP"/>
    <m/>
    <m/>
    <m/>
    <s v="State avg Respiratory"/>
    <s v="State average for NATA Respiratory Hazard Index"/>
    <s v="State average for NATA Respiratory Hazard Index"/>
    <s v="State Average of Air Toxics Respiratory HI"/>
    <m/>
    <m/>
    <m/>
    <s v="113"/>
    <s v="Air Toxics Respiratory HI"/>
    <m/>
    <s v="0.3"/>
    <m/>
    <m/>
    <s v="201"/>
    <s v="state.avg.resp"/>
    <m/>
    <s v="Environmental Indicators"/>
    <m/>
    <s v="FALSE"/>
    <s v="0"/>
  </r>
  <r>
    <s v="x"/>
    <s v="state.avg.rsei"/>
    <s v="state.avg.rsei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S_E_RSEI_AIR"/>
    <s v="S_E_RSEI_AIR"/>
    <s v="S_E_RSEI_AIR"/>
    <m/>
    <m/>
    <m/>
    <m/>
    <s v="State average for RSEI Air"/>
    <s v="State average for RSEI Air"/>
    <s v="State Average of Toxic Releases to Air"/>
    <m/>
    <m/>
    <m/>
    <s v="114"/>
    <s v="Toxic Releases to Air"/>
    <m/>
    <s v="4100"/>
    <m/>
    <m/>
    <s v="470"/>
    <m/>
    <m/>
    <m/>
    <m/>
    <m/>
    <m/>
  </r>
  <r>
    <s v="x"/>
    <s v="state.avg.traffic.score"/>
    <s v="state.avg.traffic.score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70303"/>
    <s v="Environmental"/>
    <s v="traffic.score"/>
    <m/>
    <s v="traffic.score"/>
    <s v="traffic.score"/>
    <s v="State"/>
    <s v="State"/>
    <s v="state"/>
    <s v="2"/>
    <s v="7"/>
    <s v="3"/>
    <s v="S_E_TRAFFIC"/>
    <s v="S_E_TRAFFIC"/>
    <s v="S_E_TRAFFIC"/>
    <m/>
    <m/>
    <m/>
    <s v="State avg Traffic"/>
    <s v="State average for Traffic Proximity and Volume (daily traffic count/distance to road)"/>
    <s v="State average for Traffic Proximity and Volume (daily traffic count/distance to road)"/>
    <s v="State Average of Traffic Proximity"/>
    <m/>
    <m/>
    <m/>
    <s v="115"/>
    <s v="Traffic Proximity  (daily traffic count/distance to road)"/>
    <m/>
    <s v="83"/>
    <m/>
    <m/>
    <s v="235"/>
    <s v="state.avg.traffic.score"/>
    <m/>
    <s v="Environmental Indicators"/>
    <m/>
    <s v="FALSE"/>
    <s v="0"/>
  </r>
  <r>
    <s v="x"/>
    <s v="state.avg.ust"/>
    <s v="state.avg.ust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20303"/>
    <s v="Environmental"/>
    <s v="ust"/>
    <m/>
    <s v="ust"/>
    <s v="ust"/>
    <s v="State"/>
    <s v="State"/>
    <s v="state"/>
    <s v="2"/>
    <s v="12"/>
    <s v="3"/>
    <s v="S_E_UST"/>
    <s v="S_E_UST"/>
    <s v="S_E_UST"/>
    <m/>
    <m/>
    <m/>
    <s v="State avg UST"/>
    <s v="State average for Underground Storage Tanks (UST) indicator"/>
    <s v="State average for Underground Storage Tanks (UST) indicator"/>
    <s v="State Average of Underground Storage Tanks"/>
    <m/>
    <m/>
    <m/>
    <s v="120"/>
    <s v="Underground Storage Tanks  (count/km2)"/>
    <m/>
    <s v="1.7"/>
    <m/>
    <m/>
    <s v="290"/>
    <s v="state.avg.ust"/>
    <m/>
    <s v="Environmental Indicators"/>
    <m/>
    <s v="FALSE"/>
    <m/>
  </r>
  <r>
    <s v="x"/>
    <s v="state.pctile.cancer"/>
    <s v="state.pctile.cancer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30203"/>
    <s v="Environmental"/>
    <s v="cancer"/>
    <m/>
    <s v="cancer"/>
    <s v="cancer"/>
    <s v="State"/>
    <s v="State"/>
    <s v="state"/>
    <s v="2"/>
    <s v="3"/>
    <s v="3"/>
    <s v="S_E_CANCER_PER"/>
    <s v="S_E_CANCER_PER"/>
    <s v="S_E_CANCER_PER"/>
    <m/>
    <s v="S_P_CANCER"/>
    <s v="S_P_CANCER"/>
    <s v="State%ile Cancer risk"/>
    <s v="State percentile for NATA Air Toxics Cancer Risk (risk per million)"/>
    <s v="State Percentile for  Air toxics cancer risk"/>
    <s v="State Percentile of Air Toxics Cancer Risk"/>
    <m/>
    <m/>
    <m/>
    <s v="125"/>
    <s v="Air Toxics Cancer Risk (lifetime risk per million)"/>
    <m/>
    <s v="1"/>
    <s v="84"/>
    <s v="S_P_CANCER"/>
    <s v="186"/>
    <s v="state.pctile.cancer"/>
    <m/>
    <s v="Environmental Indicators"/>
    <m/>
    <s v="FALSE"/>
    <s v="0"/>
  </r>
  <r>
    <s v="x"/>
    <s v="state.pctile.dpm"/>
    <s v="state.pctile.d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50203"/>
    <s v="Environmental"/>
    <s v="dpm"/>
    <m/>
    <s v="dpm"/>
    <s v="dpm"/>
    <s v="State"/>
    <s v="State"/>
    <s v="state"/>
    <s v="2"/>
    <s v="5"/>
    <s v="3"/>
    <s v="S_E_DIESEL_PER"/>
    <s v="S_E_DIESEL_PER"/>
    <s v="S_E_DIESEL_PER"/>
    <m/>
    <s v="S_P_DSLPM"/>
    <s v="S_P_DSLPM"/>
    <s v="State%ile Diesel PM"/>
    <s v="State percentile for NATA Diesel Particulate Matter  (ug/m3)"/>
    <s v="State Percentile for  Diesel particulate matter"/>
    <s v="State Percentile of Diesel Particulate Matter"/>
    <m/>
    <m/>
    <m/>
    <s v="124"/>
    <s v="Diesel Particulate Matter  (μg/m3)"/>
    <m/>
    <s v="0"/>
    <s v="34"/>
    <s v="S_P_DSLPM"/>
    <s v="210"/>
    <s v="state.pctile.dpm"/>
    <m/>
    <s v="Environmental Indicators"/>
    <m/>
    <s v="FALSE"/>
    <m/>
  </r>
  <r>
    <s v="x"/>
    <s v="state.pctile.o3"/>
    <s v="state.pctile.o3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20203"/>
    <s v="Environmental"/>
    <s v="o3"/>
    <m/>
    <s v="o3"/>
    <s v="o3"/>
    <s v="State"/>
    <s v="State"/>
    <s v="state"/>
    <s v="2"/>
    <s v="2"/>
    <s v="3"/>
    <s v="S_E_O3_PER"/>
    <s v="S_E_O3_PER"/>
    <s v="S_E_O3_PER"/>
    <m/>
    <s v="S_P_OZONE"/>
    <s v="S_P_OZONE"/>
    <s v="State%ile Ozone"/>
    <s v="State percentile for Ozone (ppb)"/>
    <s v="State Percentile for Ozone"/>
    <s v="State Percentile of Ozone"/>
    <m/>
    <m/>
    <m/>
    <s v="123"/>
    <s v="Ozone  (ppb)"/>
    <m/>
    <s v="3"/>
    <s v="40"/>
    <s v="S_P_OZONE"/>
    <s v="176"/>
    <s v="state.pctile.o3"/>
    <m/>
    <s v="Environmental Indicators"/>
    <m/>
    <s v="FALSE"/>
    <s v="0"/>
  </r>
  <r>
    <s v="x"/>
    <s v="state.pctile.pctpre1960"/>
    <s v="state.pctile.pctpre1960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60203"/>
    <s v="Environmental"/>
    <s v="pctpre1960"/>
    <m/>
    <s v="pctpre1960"/>
    <s v="pctpre1960"/>
    <s v="State"/>
    <s v="State"/>
    <s v="state"/>
    <s v="2"/>
    <s v="6"/>
    <s v="3"/>
    <s v="S_E_LEAD_PER"/>
    <s v="S_E_LEAD_PER"/>
    <s v="S_E_LEAD_PER"/>
    <m/>
    <s v="S_P_LDPNT"/>
    <s v="S_P_LDPNT"/>
    <s v="State%ile % built pre-1960"/>
    <s v="State percentile for Lead Paint Indicator (% pre-1960s housing)"/>
    <s v="State Percentile for Lead paint"/>
    <s v="State Percentile of Lead Paint"/>
    <m/>
    <m/>
    <m/>
    <s v="129"/>
    <s v="Lead Paint  (% Pre-1960 Housing)"/>
    <m/>
    <s v="88"/>
    <s v="54"/>
    <s v="S_P_LDPNT"/>
    <s v="220"/>
    <s v="state.pctile.pctpre1960"/>
    <m/>
    <s v="Environmental Indicators"/>
    <m/>
    <s v="FALSE"/>
    <m/>
  </r>
  <r>
    <s v="x"/>
    <s v="state.pctile.pm"/>
    <s v="state.pctile.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10203"/>
    <s v="Environmental"/>
    <s v="pm"/>
    <m/>
    <s v="pm"/>
    <s v="pm"/>
    <s v="State"/>
    <s v="State"/>
    <s v="state"/>
    <s v="2"/>
    <s v="1"/>
    <s v="3"/>
    <s v="S_E_PM25_PER"/>
    <s v="S_E_PM25_PER"/>
    <s v="S_E_PM25_PER"/>
    <m/>
    <s v="S_P_PM25"/>
    <s v="S_P_PM25"/>
    <s v="State%ile PM2.5"/>
    <s v="State percentile for Particulate Matter (PM 2.5 in ug/m3)"/>
    <s v="State Percentile for Particulate Matter 2.5"/>
    <s v="State Percentile of Particulate Matter"/>
    <m/>
    <m/>
    <m/>
    <s v="122"/>
    <s v="Particulate Matter  (μg/m3)"/>
    <m/>
    <s v="0"/>
    <s v="86"/>
    <s v="S_P_PM25"/>
    <s v="164"/>
    <s v="state.pctile.pm"/>
    <m/>
    <s v="Environmental Indicators"/>
    <m/>
    <s v="FALSE"/>
    <m/>
  </r>
  <r>
    <s v="x"/>
    <s v="state.pctile.proximity.npdes"/>
    <s v="state.pctile.proximity.npdes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10203"/>
    <s v="Environmental"/>
    <s v="proximity.npdes"/>
    <m/>
    <s v="proximity.npdes"/>
    <s v="proximity.npdes"/>
    <s v="State"/>
    <s v="State"/>
    <s v="state"/>
    <s v="2"/>
    <s v="11"/>
    <s v="3"/>
    <s v="S_E_NPDES_PER"/>
    <s v="S_E_NPDES_PER"/>
    <s v="S_E_NPDES_PER"/>
    <m/>
    <s v="S_P_PWDIS"/>
    <s v="S_P_PWDIS"/>
    <s v="State%ile NPDES"/>
    <s v="State percentile for Wastewater Discharge Indicator (toxicity-weighted concentration/distance)"/>
    <s v="State Percentile for Wastewater discharge"/>
    <s v="State Percentile of Wastewater Discharge"/>
    <m/>
    <m/>
    <m/>
    <s v="134"/>
    <s v="Wastewater Discharge  (toxicity-weighted concentration/m distance)"/>
    <m/>
    <s v="52"/>
    <s v="82"/>
    <s v="S_P_PWDIS"/>
    <s v="277"/>
    <s v="state.pctile.proximity.npdes"/>
    <m/>
    <s v="Environmental Indicators"/>
    <m/>
    <s v="FALSE"/>
    <m/>
  </r>
  <r>
    <s v="x"/>
    <s v="state.pctile.proximity.npl"/>
    <s v="state.pctile.proximity.npl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80203"/>
    <s v="Environmental"/>
    <s v="proximity.npl"/>
    <m/>
    <s v="proximity.npl"/>
    <s v="proximity.npl"/>
    <s v="State"/>
    <s v="State"/>
    <s v="state"/>
    <s v="2"/>
    <s v="8"/>
    <s v="3"/>
    <s v="S_E_NPL_PER"/>
    <s v="S_E_NPL_PER"/>
    <s v="S_E_NPL_PER"/>
    <m/>
    <s v="S_P_PNPL"/>
    <s v="S_P_PNPL"/>
    <s v="State%ile NPL"/>
    <s v="State percentile for Superfund Proximity (site count/km distance)"/>
    <s v="State Percentile for Superfund proximity"/>
    <s v="State Percentile of Superfund Proximity"/>
    <m/>
    <m/>
    <m/>
    <s v="130"/>
    <s v="Superfund Proximity  (site count/km distance)"/>
    <m/>
    <s v="34"/>
    <s v="55"/>
    <s v="S_P_PNPL"/>
    <s v="242"/>
    <s v="state.pctile.proximity.npl"/>
    <m/>
    <s v="Environmental Indicators"/>
    <m/>
    <s v="FALSE"/>
    <m/>
  </r>
  <r>
    <s v="x"/>
    <s v="state.pctile.proximity.rmp"/>
    <s v="state.pctile.proximity.rm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90203"/>
    <s v="Environmental"/>
    <s v="proximity.rmp"/>
    <m/>
    <s v="proximity.rmp"/>
    <s v="proximity.rmp"/>
    <s v="State"/>
    <s v="State"/>
    <s v="state"/>
    <s v="2"/>
    <s v="9"/>
    <s v="3"/>
    <s v="S_E_RMP_PER"/>
    <s v="S_E_RMP_PER"/>
    <s v="S_E_RMP_PER"/>
    <m/>
    <s v="S_P_PRMP"/>
    <s v="S_P_PRMP"/>
    <s v="State%ile RMP"/>
    <s v="State percentile for RMP Proximity (facility count/km distance)"/>
    <s v="State Percentile for RMP facility proximity"/>
    <s v="State Percentile of RMP Facility Proximity"/>
    <m/>
    <m/>
    <m/>
    <s v="131"/>
    <s v="RMP Facility Proximity  (facility count/km distance)"/>
    <m/>
    <s v="18"/>
    <s v="24"/>
    <s v="S_P_PRMP"/>
    <s v="254"/>
    <s v="state.pctile.proximity.rmp"/>
    <m/>
    <s v="Environmental Indicators"/>
    <m/>
    <s v="FALSE"/>
    <m/>
  </r>
  <r>
    <s v="x"/>
    <s v="state.pctile.proximity.tsdf"/>
    <s v="state.pctile.proximity.tsdf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00203"/>
    <s v="Environmental"/>
    <s v="proximity.tsdf"/>
    <m/>
    <s v="proximity.tsdf"/>
    <s v="proximity.tsdf"/>
    <s v="State"/>
    <s v="State"/>
    <s v="state"/>
    <s v="2"/>
    <s v="10"/>
    <s v="3"/>
    <s v="S_E_TSDF_PER"/>
    <s v="S_E_TSDF_PER"/>
    <s v="S_E_TSDF_PER"/>
    <m/>
    <s v="S_P_PTSDF"/>
    <s v="S_P_PTSDF"/>
    <s v="State%ile TSDF"/>
    <s v="State percentile for Hazardous Waste Proximity (facility count/km distance)"/>
    <s v="State Percentile for Hazardous waste proximity"/>
    <s v="State Percentile of Hazardous Waste Proximity"/>
    <m/>
    <m/>
    <m/>
    <s v="132"/>
    <s v="Hazardous Waste Proximity  (facility count/km distance)"/>
    <m/>
    <s v="1"/>
    <s v="13"/>
    <s v="S_P_PTSDF"/>
    <s v="266"/>
    <s v="state.pctile.proximity.tsdf"/>
    <m/>
    <s v="Environmental Indicators"/>
    <m/>
    <s v="FALSE"/>
    <m/>
  </r>
  <r>
    <s v="x"/>
    <s v="state.pctile.resp"/>
    <s v="state.pctile.res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40203"/>
    <s v="Environmental"/>
    <s v="resp"/>
    <m/>
    <s v="resp"/>
    <s v="resp"/>
    <s v="State"/>
    <s v="State"/>
    <s v="state"/>
    <s v="2"/>
    <s v="4"/>
    <s v="3"/>
    <s v="S_E_RESP_PER"/>
    <s v="S_E_RESP_PER"/>
    <s v="S_E_RESP_PER"/>
    <m/>
    <s v="S_P_RESP"/>
    <s v="S_P_RESP"/>
    <s v="State%ile Respiratory"/>
    <s v="State percentile for NATA Respiratory Hazard Index"/>
    <s v="State Percentile for  Air toxics respiratory HI"/>
    <s v="State Percentile of Air Toxics Respiratory HI"/>
    <m/>
    <m/>
    <m/>
    <s v="126"/>
    <s v="Air Toxics Respiratory HI"/>
    <m/>
    <s v="1"/>
    <s v="92"/>
    <s v="S_P_RESP"/>
    <s v="198"/>
    <s v="state.pctile.resp"/>
    <m/>
    <s v="Environmental Indicators"/>
    <m/>
    <s v="FALSE"/>
    <m/>
  </r>
  <r>
    <s v="x"/>
    <s v="state.pctile.rsei"/>
    <s v="state.pctile.rsei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S_E_RSEI_AIR_PER"/>
    <s v="S_E_RSEI_AIR_PER"/>
    <s v="S_E_RSEI_AIR_PER"/>
    <m/>
    <s v="S_P_RSEI_AIR"/>
    <s v="S_P_RSEI_AIR"/>
    <m/>
    <s v="State Percentile for Toxic Releases to Air"/>
    <s v="State Percentile for Toxic Releases to Air"/>
    <s v="State Percentile of Toxic Releases to Air"/>
    <m/>
    <m/>
    <m/>
    <s v="127"/>
    <s v="Toxic Releases to Air"/>
    <m/>
    <s v="4"/>
    <s v="65"/>
    <s v="S_P_RSEI_AIR"/>
    <s v="461"/>
    <m/>
    <m/>
    <m/>
    <m/>
    <m/>
    <m/>
  </r>
  <r>
    <s v="x"/>
    <s v="state.pctile.traffic.score"/>
    <s v="state.pctile.traffic.score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70203"/>
    <s v="Environmental"/>
    <s v="traffic.score"/>
    <m/>
    <s v="traffic.score"/>
    <s v="traffic.score"/>
    <s v="State"/>
    <s v="State"/>
    <s v="state"/>
    <s v="2"/>
    <s v="7"/>
    <s v="3"/>
    <s v="S_E_TRAFFIC_PER"/>
    <s v="S_E_TRAFFIC_PER"/>
    <s v="S_E_TRAFFIC_PER"/>
    <m/>
    <s v="S_P_PTRAF"/>
    <s v="S_P_PTRAF"/>
    <s v="State%ile Traffic"/>
    <s v="State percentile for Traffic Proximity and Volume (daily traffic count/distance to road)"/>
    <s v="State Percentile for Traffic proximity"/>
    <s v="State Percentile of Traffic Proximity"/>
    <m/>
    <m/>
    <m/>
    <s v="128"/>
    <s v="Traffic Proximity  (daily traffic count/distance to road)"/>
    <m/>
    <s v="5"/>
    <s v="32"/>
    <s v="S_P_PTRAF"/>
    <s v="232"/>
    <s v="state.pctile.traffic.score"/>
    <m/>
    <s v="Environmental Indicators"/>
    <m/>
    <s v="FALSE"/>
    <s v="0"/>
  </r>
  <r>
    <s v="x"/>
    <s v="state.pctile.ust"/>
    <s v="state.pctile.ust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20203"/>
    <s v="Environmental"/>
    <s v="ust"/>
    <m/>
    <s v="ust"/>
    <s v="ust"/>
    <s v="State"/>
    <s v="State"/>
    <s v="state"/>
    <s v="2"/>
    <s v="12"/>
    <s v="3"/>
    <s v="S_E_UST_PER"/>
    <s v="S_E_UST_PER"/>
    <s v="S_E_UST_PER"/>
    <m/>
    <s v="S_P_UST"/>
    <s v="S_P_UST"/>
    <s v="State%ile UST"/>
    <s v="State percentile for Underground Storage Tanks (UST) indicator"/>
    <s v="State Percentile for Underground storage tanks"/>
    <s v="State Percentile of Underground Storage Tanks"/>
    <m/>
    <m/>
    <m/>
    <s v="133"/>
    <s v="Underground Storage Tanks  (count/km2)"/>
    <m/>
    <s v="0"/>
    <s v="48"/>
    <s v="S_P_UST"/>
    <s v="287"/>
    <s v="state.pctile.ust"/>
    <m/>
    <s v="Environmental Indicators"/>
    <m/>
    <s v="FALSE"/>
    <m/>
  </r>
  <r>
    <s v="x"/>
    <s v="EJ.DISPARITY.cancer"/>
    <s v="EJ.DISPARITY.cancer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cancer"/>
    <m/>
    <m/>
    <m/>
    <m/>
    <m/>
    <m/>
    <s v="D2_CANCER"/>
    <m/>
    <m/>
    <m/>
    <s v="D2_CANCER"/>
    <s v="D2_CANCER"/>
    <m/>
    <m/>
    <s v="Air toxics cancer risk EJ Index"/>
    <m/>
    <m/>
    <m/>
    <m/>
    <m/>
    <m/>
    <m/>
    <m/>
    <s v="22.36364"/>
    <s v="D2_CANCER"/>
    <m/>
    <m/>
    <m/>
    <m/>
    <m/>
    <m/>
    <m/>
  </r>
  <r>
    <s v="x"/>
    <s v="EJ.DISPARITY.dpm"/>
    <s v="EJ.DISPARITY.d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dpm"/>
    <m/>
    <m/>
    <m/>
    <m/>
    <m/>
    <m/>
    <s v="D2_DSLPM"/>
    <m/>
    <m/>
    <m/>
    <s v="D2_DSLPM"/>
    <s v="D2_DSLPM"/>
    <m/>
    <m/>
    <s v="Diesel particulate matter EJ Index"/>
    <m/>
    <m/>
    <m/>
    <m/>
    <m/>
    <m/>
    <m/>
    <m/>
    <s v="9.051948"/>
    <s v="D2_DSLPM"/>
    <m/>
    <m/>
    <m/>
    <m/>
    <m/>
    <m/>
    <m/>
  </r>
  <r>
    <s v="x"/>
    <s v="EJ.DISPARITY.o3"/>
    <s v="EJ.DISPARITY.o3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o3"/>
    <m/>
    <m/>
    <m/>
    <m/>
    <m/>
    <m/>
    <s v="D2_OZONE"/>
    <m/>
    <m/>
    <m/>
    <s v="D2_OZONE"/>
    <s v="D2_OZONE"/>
    <m/>
    <m/>
    <s v="Ozone EJ Index"/>
    <m/>
    <m/>
    <m/>
    <m/>
    <m/>
    <m/>
    <m/>
    <m/>
    <s v="10.64935"/>
    <s v="D2_OZONE"/>
    <m/>
    <m/>
    <m/>
    <m/>
    <m/>
    <m/>
    <m/>
  </r>
  <r>
    <s v="x"/>
    <s v="EJ.DISPARITY.pctpre1960"/>
    <s v="EJ.DISPARITY.pctpre1960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ctpre1960"/>
    <m/>
    <m/>
    <m/>
    <m/>
    <m/>
    <m/>
    <s v="D2_LDPNT"/>
    <m/>
    <m/>
    <m/>
    <s v="D2_LDPNT"/>
    <s v="D2_LDPNT"/>
    <m/>
    <m/>
    <s v="Lead paint EJ Index"/>
    <m/>
    <m/>
    <m/>
    <m/>
    <m/>
    <m/>
    <m/>
    <m/>
    <s v="14.37662"/>
    <s v="D2_LDPNT"/>
    <m/>
    <m/>
    <m/>
    <m/>
    <m/>
    <m/>
    <m/>
  </r>
  <r>
    <s v="x"/>
    <s v="EJ.DISPARITY.pm"/>
    <s v="EJ.DISPARITY.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m"/>
    <m/>
    <m/>
    <m/>
    <m/>
    <m/>
    <m/>
    <s v="D2_PM25"/>
    <m/>
    <m/>
    <m/>
    <s v="D2_PM25"/>
    <s v="D2_PM25"/>
    <m/>
    <m/>
    <s v="Particulate Matter 2.5 EJ Index"/>
    <m/>
    <m/>
    <m/>
    <m/>
    <m/>
    <m/>
    <m/>
    <m/>
    <s v="22.8961"/>
    <s v="D2_PM25"/>
    <m/>
    <m/>
    <m/>
    <m/>
    <m/>
    <m/>
    <m/>
  </r>
  <r>
    <s v="x"/>
    <s v="EJ.DISPARITY.proximity.npdes"/>
    <s v="EJ.DISPARITY.proximity.npdes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des"/>
    <m/>
    <m/>
    <m/>
    <m/>
    <m/>
    <m/>
    <s v="D2_PWDIS"/>
    <m/>
    <m/>
    <m/>
    <s v="D2_PWDIS"/>
    <s v="D2_PWDIS"/>
    <m/>
    <m/>
    <s v="Wastewater discharge EJ Index"/>
    <m/>
    <m/>
    <m/>
    <m/>
    <m/>
    <m/>
    <m/>
    <m/>
    <s v="21.83117"/>
    <s v="D2_PWDIS"/>
    <m/>
    <m/>
    <m/>
    <m/>
    <m/>
    <m/>
    <m/>
  </r>
  <r>
    <s v="x"/>
    <s v="EJ.DISPARITY.proximity.npl"/>
    <s v="EJ.DISPARITY.proximity.npl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l"/>
    <m/>
    <m/>
    <m/>
    <m/>
    <m/>
    <m/>
    <s v="D2_PNPL"/>
    <m/>
    <m/>
    <m/>
    <s v="D2_PNPL"/>
    <s v="D2_PNPL"/>
    <m/>
    <m/>
    <s v="Superfund Proximity EJ Index"/>
    <m/>
    <m/>
    <m/>
    <m/>
    <m/>
    <m/>
    <m/>
    <m/>
    <s v="14.64286"/>
    <s v="D2_PNPL"/>
    <m/>
    <m/>
    <m/>
    <m/>
    <m/>
    <m/>
    <m/>
  </r>
  <r>
    <s v="x"/>
    <s v="EJ.DISPARITY.proximity.rmp"/>
    <s v="EJ.DISPARITY.proximity.rm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rmp"/>
    <m/>
    <m/>
    <m/>
    <m/>
    <m/>
    <m/>
    <s v="D2_PRMP"/>
    <m/>
    <m/>
    <m/>
    <s v="D2_PRMP"/>
    <s v="D2_PRMP"/>
    <m/>
    <m/>
    <s v="RMP Facility Proximity EJ Index"/>
    <m/>
    <m/>
    <m/>
    <m/>
    <m/>
    <m/>
    <m/>
    <m/>
    <s v="6.38961"/>
    <s v="D2_PRMP"/>
    <m/>
    <m/>
    <m/>
    <m/>
    <m/>
    <m/>
    <m/>
  </r>
  <r>
    <s v="x"/>
    <s v="EJ.DISPARITY.proximity.tsdf"/>
    <s v="EJ.DISPARITY.proximity.tsdf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tsdf"/>
    <m/>
    <m/>
    <m/>
    <m/>
    <m/>
    <m/>
    <s v="D2_PTSDF"/>
    <m/>
    <m/>
    <m/>
    <s v="D2_PTSDF"/>
    <s v="D2_PTSDF"/>
    <m/>
    <m/>
    <s v="Hazardous waste proximity EJ Index"/>
    <m/>
    <m/>
    <m/>
    <m/>
    <m/>
    <m/>
    <m/>
    <m/>
    <s v="3.461039"/>
    <s v="D2_PTSDF"/>
    <m/>
    <m/>
    <m/>
    <m/>
    <m/>
    <m/>
    <m/>
  </r>
  <r>
    <s v="x"/>
    <s v="EJ.DISPARITY.resp"/>
    <s v="EJ.DISPARITY.res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resp"/>
    <m/>
    <m/>
    <s v="resp"/>
    <m/>
    <m/>
    <m/>
    <m/>
    <m/>
    <m/>
    <s v="D2_RESP"/>
    <m/>
    <m/>
    <m/>
    <s v="D2_RESP"/>
    <s v="D2_RESP"/>
    <m/>
    <m/>
    <s v="Air toxics respiratory HI EJ Index"/>
    <m/>
    <m/>
    <m/>
    <m/>
    <m/>
    <m/>
    <m/>
    <m/>
    <s v="24.49351"/>
    <s v="D2_RESP"/>
    <m/>
    <m/>
    <m/>
    <m/>
    <m/>
    <m/>
    <m/>
  </r>
  <r>
    <s v="x"/>
    <s v="EJ.DISPARITY.rsei"/>
    <s v="EJ.DISPARITY.rsei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s v="Pollution and Sources"/>
    <m/>
    <s v="EJ Index"/>
    <s v="rsei"/>
    <m/>
    <s v="rsei"/>
    <s v="rsei"/>
    <m/>
    <m/>
    <m/>
    <m/>
    <m/>
    <m/>
    <s v="D2_RSEI_AIR"/>
    <m/>
    <m/>
    <m/>
    <s v="D2_RSEI_AIR"/>
    <s v="D2_RSEI_AIR"/>
    <m/>
    <s v="Toxic Releases to Air EJ Index"/>
    <s v="Toxic Releases to Air EJ Index"/>
    <m/>
    <m/>
    <m/>
    <m/>
    <m/>
    <m/>
    <m/>
    <m/>
    <s v="17.30519"/>
    <s v="D2_RSEI_AIR"/>
    <m/>
    <m/>
    <m/>
    <m/>
    <m/>
    <m/>
    <m/>
  </r>
  <r>
    <s v="x"/>
    <s v="EJ.DISPARITY.traffic.score"/>
    <s v="EJ.DISPARITY.traffic.score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traffic.score"/>
    <m/>
    <m/>
    <s v="traffic.score"/>
    <m/>
    <m/>
    <m/>
    <m/>
    <m/>
    <m/>
    <s v="D2_PTRAF"/>
    <m/>
    <m/>
    <m/>
    <s v="D2_PTRAF"/>
    <s v="D2_PTRAF"/>
    <m/>
    <m/>
    <s v="Traffic proximity EJ Index"/>
    <m/>
    <m/>
    <m/>
    <m/>
    <m/>
    <m/>
    <m/>
    <m/>
    <s v="8.519481"/>
    <s v="D2_PTRAF"/>
    <m/>
    <m/>
    <m/>
    <m/>
    <m/>
    <m/>
    <m/>
  </r>
  <r>
    <s v="x"/>
    <s v="EJ.DISPARITY.ust"/>
    <s v="EJ.DISPARITY.ust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ust"/>
    <m/>
    <m/>
    <s v="ust"/>
    <m/>
    <m/>
    <m/>
    <m/>
    <m/>
    <m/>
    <s v="D2_UST"/>
    <m/>
    <m/>
    <m/>
    <s v="D2_UST"/>
    <s v="D2_UST"/>
    <m/>
    <m/>
    <s v="Underground storage tanks EJ Index"/>
    <m/>
    <m/>
    <m/>
    <m/>
    <m/>
    <m/>
    <m/>
    <m/>
    <s v="12.77922"/>
    <s v="D2_UST"/>
    <m/>
    <m/>
    <m/>
    <m/>
    <m/>
    <m/>
    <m/>
  </r>
  <r>
    <s v="x"/>
    <s v="pctile.EJ.DISPARITY.cancer.eo"/>
    <s v="pctile.EJ.DISPARITY.cancer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30201"/>
    <s v="EJ Index"/>
    <s v="EJ.DISPARITY.cancer.eo"/>
    <m/>
    <s v="cancer"/>
    <s v="cancer"/>
    <s v="National"/>
    <s v="Nation"/>
    <s v="us"/>
    <s v="3"/>
    <s v="3"/>
    <s v="1"/>
    <s v="N_P2_CANCER"/>
    <s v="N_P2_CANCER"/>
    <s v="N_P2_CANCER"/>
    <m/>
    <s v="P_D2_CANCER"/>
    <s v="P_D2_CANCER"/>
    <s v="EJ: Cancer risk (US%ile)"/>
    <s v="US percentile for EJ Index for NATA Air Toxics Cancer Risk"/>
    <s v="Percentile for  Air toxics cancer risk EJ Index"/>
    <s v="National Percentile of Air Toxics Cancer Risk EJ Index"/>
    <m/>
    <m/>
    <s v="Air Toxics Cancer Risk EJ Index (US%ile)"/>
    <s v="60"/>
    <s v="Air Toxics Cancer Risk"/>
    <m/>
    <s v="10"/>
    <s v="81"/>
    <s v="P_D2_CANCER"/>
    <s v="319"/>
    <s v="pctile.EJ.DISPARITY.cancer.eo"/>
    <s v="Percentile for EJ Index for  Air toxics cancer risk"/>
    <s v="EJ Indexes"/>
    <m/>
    <s v="FALSE"/>
    <m/>
  </r>
  <r>
    <s v="x"/>
    <s v="pctile.EJ.DISPARITY.dpm.eo"/>
    <s v="pctile.EJ.DISPARITY.d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50201"/>
    <s v="EJ Index"/>
    <s v="EJ.DISPARITY.dpm.eo"/>
    <m/>
    <s v="dpm"/>
    <s v="dpm"/>
    <s v="National"/>
    <s v="Nation"/>
    <s v="us"/>
    <s v="3"/>
    <s v="5"/>
    <s v="1"/>
    <s v="N_P2_DIESEL"/>
    <s v="N_P2_DIESEL"/>
    <s v="N_P2_DIESEL"/>
    <m/>
    <s v="P_D2_DSLPM"/>
    <s v="P_D2_DSLPM"/>
    <s v="EJ: Diesel PM (US%ile)"/>
    <s v="US percentile for EJ Index for NATA Diesel Particulate Matter"/>
    <s v="Percentile for  Diesel particulate matter EJ Index"/>
    <s v="National Percentile of Diesel Particulate Matter EJ Index"/>
    <m/>
    <m/>
    <s v="Diesel Particulate Matter EJ Index (US%ile)"/>
    <s v="59"/>
    <s v="Diesel Particulate Matter"/>
    <m/>
    <s v="3"/>
    <s v="42"/>
    <s v="P_D2_DSLPM"/>
    <s v="339"/>
    <s v="pctile.EJ.DISPARITY.dpm.eo"/>
    <s v="Percentile for EJ Index for  Diesel particulate matter"/>
    <s v="EJ Indexes"/>
    <m/>
    <s v="FALSE"/>
    <m/>
  </r>
  <r>
    <s v="x"/>
    <s v="pctile.EJ.DISPARITY.o3.eo"/>
    <s v="pctile.EJ.DISPARITY.o3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20201"/>
    <s v="EJ Index"/>
    <s v="EJ.DISPARITY.o3.eo"/>
    <m/>
    <s v="o3"/>
    <s v="o3"/>
    <s v="National"/>
    <s v="Nation"/>
    <s v="us"/>
    <s v="3"/>
    <s v="2"/>
    <s v="1"/>
    <s v="N_P2_O3"/>
    <s v="N_P2_O3"/>
    <s v="N_P2_O3"/>
    <m/>
    <s v="P_D2_OZONE"/>
    <s v="P_D2_OZONE"/>
    <s v="EJ: Ozone (US%ile)"/>
    <s v="US percentile for EJ Index for Ozone"/>
    <s v="Percentile for Ozone EJ Index"/>
    <s v="National Percentile of Ozone EJ Index"/>
    <m/>
    <m/>
    <s v="Ozone EJ Index (US%ile)"/>
    <s v="58"/>
    <s v="Ozone"/>
    <m/>
    <s v="19"/>
    <s v="47"/>
    <s v="P_D2_OZONE"/>
    <s v="309"/>
    <s v="pctile.EJ.DISPARITY.o3.eo"/>
    <s v="Percentile for EJ Index for Ozone"/>
    <s v="EJ Indexes"/>
    <m/>
    <s v="FALSE"/>
    <m/>
  </r>
  <r>
    <s v="x"/>
    <s v="pctile.EJ.DISPARITY.pctpre1960.eo"/>
    <s v="pctile.EJ.DISPARITY.pctpre1960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60201"/>
    <s v="EJ Index"/>
    <s v="EJ.DISPARITY.pctpre1960.eo"/>
    <m/>
    <s v="pctpre1960"/>
    <s v="pctpre1960"/>
    <s v="National"/>
    <s v="Nation"/>
    <s v="us"/>
    <s v="3"/>
    <s v="6"/>
    <s v="1"/>
    <s v="N_P2_LEAD"/>
    <s v="N_P2_LEAD"/>
    <s v="N_P2_LEAD"/>
    <m/>
    <s v="P_D2_LDPNT"/>
    <s v="P_D2_LDPNT"/>
    <s v="EJ: % built pre-1960 (US%ile)"/>
    <s v="US percentile for EJ Index for Lead Paint Indicator"/>
    <s v="Percentile for Lead paint EJ Index"/>
    <s v="National Percentile of Lead Paint EJ Index"/>
    <m/>
    <m/>
    <s v="Lead Paint EJ Index (US%ile)"/>
    <s v="64"/>
    <s v="Lead Paint"/>
    <m/>
    <s v="48"/>
    <s v="56"/>
    <s v="P_D2_LDPNT"/>
    <s v="349"/>
    <s v="pctile.EJ.DISPARITY.pctpre1960.eo"/>
    <s v="Percentile for EJ Index for Lead paint"/>
    <s v="EJ Indexes"/>
    <m/>
    <s v="FALSE"/>
    <m/>
  </r>
  <r>
    <s v="x"/>
    <s v="pctile.EJ.DISPARITY.pm.eo"/>
    <s v="pctile.EJ.DISPARITY.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10201"/>
    <s v="EJ Index"/>
    <s v="EJ.DISPARITY.pm.eo"/>
    <m/>
    <s v="pm"/>
    <s v="pm"/>
    <s v="National"/>
    <s v="Nation"/>
    <s v="us"/>
    <s v="3"/>
    <s v="1"/>
    <s v="1"/>
    <s v="N_P2_PM25"/>
    <s v="N_P2_PM25"/>
    <s v="N_P2_PM25"/>
    <m/>
    <s v="P_D2_PM25"/>
    <s v="P_D2_PM25"/>
    <s v="EJ: PM2.5 (US%ile)"/>
    <s v="US percentile for EJ Index for Particulate Matter (PM 2.5)"/>
    <s v="Percentile for Particulate Matter 2.5 EJ Index"/>
    <s v="National Percentile of Particulate Matter EJ Index"/>
    <m/>
    <m/>
    <s v="Particulate Matter 2.5 EJ Index (US%ile)"/>
    <s v="57"/>
    <s v="Particulate Matter"/>
    <m/>
    <s v="8"/>
    <s v="71"/>
    <s v="P_D2_PM25"/>
    <s v="299"/>
    <s v="pctile.EJ.DISPARITY.pm.eo"/>
    <s v="Percentile for EJ Index for Particulate Matter 2.5"/>
    <s v="EJ Indexes"/>
    <m/>
    <s v="FALSE"/>
    <m/>
  </r>
  <r>
    <s v="x"/>
    <s v="pctile.EJ.DISPARITY.proximity.npdes.eo"/>
    <s v="pctile.EJ.DISPARITY.proximity.npdes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10201"/>
    <s v="EJ Index"/>
    <s v="EJ.DISPARITY.proximity.npdes.eo"/>
    <m/>
    <s v="proximity.npdes"/>
    <s v="proximity.npdes"/>
    <s v="National"/>
    <s v="Nation"/>
    <s v="us"/>
    <s v="3"/>
    <s v="11"/>
    <s v="1"/>
    <s v="N_P2_NPDES"/>
    <s v="N_P2_NPDES"/>
    <s v="N_P2_NPDES"/>
    <m/>
    <s v="P_D2_PWDIS"/>
    <s v="P_D2_PWDIS"/>
    <s v="EJ: NPDES (US%ile)"/>
    <s v="US percentile for EJ Index for Wastewater Discharge Indicator"/>
    <s v="Percentile for Wastewater discharge EJ Index"/>
    <s v="National Percentile of Wastewater Discharge EJ Index"/>
    <m/>
    <m/>
    <s v="Wastewater Discharge EJ Index (US%ile)"/>
    <s v="69"/>
    <s v="Wastewater Discharge"/>
    <m/>
    <s v="25"/>
    <s v="69"/>
    <s v="P_D2_PWDIS"/>
    <s v="399"/>
    <s v="pctile.EJ.DISPARITY.proximity.npdes.eo"/>
    <s v="Percentile for EJ Index for Wastewater discharge"/>
    <s v="EJ Indexes"/>
    <m/>
    <s v="FALSE"/>
    <m/>
  </r>
  <r>
    <s v="x"/>
    <s v="pctile.EJ.DISPARITY.proximity.npl.eo"/>
    <s v="pctile.EJ.DISPARITY.proximity.npl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80201"/>
    <s v="EJ Index"/>
    <s v="EJ.DISPARITY.proximity.npl.eo"/>
    <m/>
    <s v="proximity.npl"/>
    <s v="proximity.npl"/>
    <s v="National"/>
    <s v="Nation"/>
    <s v="us"/>
    <s v="3"/>
    <s v="8"/>
    <s v="1"/>
    <s v="N_P2_NPL"/>
    <s v="N_P2_NPL"/>
    <s v="N_P2_NPL"/>
    <m/>
    <s v="P_D2_PNPL"/>
    <s v="P_D2_PNPL"/>
    <s v="EJ: NPL (US%ile)"/>
    <s v="US percentile for EJ Index for Superfund Proximity"/>
    <s v="Percentile for Superfund proximity EJ Index"/>
    <s v="National Percentile of Superfund Proximity EJ Index"/>
    <m/>
    <m/>
    <s v="Superfund Proximity EJ Index (US%ile)"/>
    <s v="65"/>
    <s v="Superfund Proximity"/>
    <m/>
    <s v="11"/>
    <s v="57"/>
    <s v="P_D2_PNPL"/>
    <s v="369"/>
    <s v="pctile.EJ.DISPARITY.proximity.npl.eo"/>
    <s v="Percentile for EJ Index for Superfund proximity"/>
    <s v="EJ Indexes"/>
    <m/>
    <s v="FALSE"/>
    <m/>
  </r>
  <r>
    <s v="x"/>
    <s v="pctile.EJ.DISPARITY.proximity.rmp.eo"/>
    <s v="pctile.EJ.DISPARITY.proximity.rm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90201"/>
    <s v="EJ Index"/>
    <s v="EJ.DISPARITY.proximity.rmp.eo"/>
    <m/>
    <s v="proximity.rmp"/>
    <s v="proximity.rmp"/>
    <s v="National"/>
    <s v="Nation"/>
    <s v="us"/>
    <s v="3"/>
    <s v="9"/>
    <s v="1"/>
    <s v="N_P2_RMP"/>
    <s v="N_P2_RMP"/>
    <s v="N_P2_RMP"/>
    <m/>
    <s v="P_D2_PRMP"/>
    <s v="P_D2_PRMP"/>
    <s v="EJ: RMP (US%ile)"/>
    <s v="US percentile for EJ Index for RMP Proximity"/>
    <s v="Percentile for RMP Facility Proximity EJ Index"/>
    <s v="National Percentile of RMP Facility Proximity  EJ Index"/>
    <m/>
    <m/>
    <s v="RMP Facility Proximity EJ Index (US%ile)"/>
    <s v="66"/>
    <s v="RMP Facility Proximity"/>
    <m/>
    <s v="14"/>
    <s v="32"/>
    <s v="P_D2_PRMP"/>
    <s v="379"/>
    <s v="pctile.EJ.DISPARITY.proximity.rmp.eo"/>
    <s v="Percentile for EJ Index for RMP Facility Proximity"/>
    <s v="EJ Indexes"/>
    <m/>
    <s v="FALSE"/>
    <m/>
  </r>
  <r>
    <s v="x"/>
    <s v="pctile.EJ.DISPARITY.proximity.tsdf.eo"/>
    <s v="pctile.EJ.DISPARITY.proximity.tsdf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00201"/>
    <s v="EJ Index"/>
    <s v="EJ.DISPARITY.proximity.tsdf.eo"/>
    <m/>
    <s v="proximity.tsdf"/>
    <s v="proximity.tsdf"/>
    <s v="National"/>
    <s v="Nation"/>
    <s v="us"/>
    <s v="3"/>
    <s v="10"/>
    <s v="1"/>
    <s v="N_P2_TSDF"/>
    <s v="N_P2_TSDF"/>
    <s v="N_P2_TSDF"/>
    <m/>
    <s v="P_D2_PTSDF"/>
    <s v="P_D2_PTSDF"/>
    <s v="EJ: TSDF (US%ile)"/>
    <s v="US percentile for EJ Index for Hazardous Waste Proximity"/>
    <s v="Percentile for Hazardous waste proximity EJ Index"/>
    <s v="National Percentile of Hazardous Waste Proximity EJ Index"/>
    <m/>
    <m/>
    <s v="Hazardous Waste Proximity EJ Index (US%ile)"/>
    <s v="67"/>
    <s v="Hazardous Waste Proximity"/>
    <m/>
    <s v="0"/>
    <s v="21"/>
    <s v="P_D2_PTSDF"/>
    <s v="389"/>
    <s v="pctile.EJ.DISPARITY.proximity.tsdf.eo"/>
    <s v="Percentile for EJ Index for Hazardous waste proximity"/>
    <s v="EJ Indexes"/>
    <m/>
    <s v="FALSE"/>
    <m/>
  </r>
  <r>
    <s v="x"/>
    <s v="pctile.EJ.DISPARITY.resp.eo"/>
    <s v="pctile.EJ.DISPARITY.res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40201"/>
    <s v="EJ Index"/>
    <s v="EJ.DISPARITY.resp.eo"/>
    <m/>
    <s v="resp"/>
    <s v="resp"/>
    <s v="National"/>
    <s v="Nation"/>
    <s v="us"/>
    <s v="3"/>
    <s v="4"/>
    <s v="1"/>
    <s v="N_P2_RESP"/>
    <s v="N_P2_RESP"/>
    <s v="N_P2_RESP"/>
    <m/>
    <s v="P_D2_RESP"/>
    <s v="P_D2_RESP"/>
    <s v="EJ: Respiratory (US%ile)"/>
    <s v="US percentile for EJ Index for NATA Respiratory Hazard Index"/>
    <s v="Percentile for Air toxics respiratory HI EJ Index"/>
    <s v="National Percentile of Air Toxics Respiratory HI EJ Index"/>
    <m/>
    <m/>
    <s v="Air Toxics Respiratory HI EJ Index (US%ile)"/>
    <s v="61"/>
    <s v="Air Toxics Respiratory HI"/>
    <m/>
    <s v="11"/>
    <s v="80"/>
    <s v="P_D2_RESP"/>
    <s v="329"/>
    <s v="pctile.EJ.DISPARITY.resp.eo"/>
    <s v="Percentile for EJ Index for Air toxics respiratory HI"/>
    <s v="EJ Indexes"/>
    <m/>
    <s v="FALSE"/>
    <m/>
  </r>
  <r>
    <s v="x"/>
    <s v="pctile.EJ.DISPARITY.rsei.eo"/>
    <s v="pctile.EJ.DISPARITY.rsei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N_P2_RSEI_AIR"/>
    <s v="N_P2_RSEI_AIR"/>
    <s v="N_P2_RSEI_AIR"/>
    <m/>
    <s v="P_D2_RSEI_AIR"/>
    <s v="P_D2_RSEI_AIR"/>
    <m/>
    <s v="Percentile for Toxic Releases to Air EJ Index"/>
    <s v="Percentile for Toxic Releases to Air EJ Index"/>
    <s v="National Percentile of Toxic Releases to Air EJ Index"/>
    <m/>
    <m/>
    <m/>
    <s v="62"/>
    <s v="Toxic Releases To Air"/>
    <m/>
    <s v="3"/>
    <s v="62"/>
    <s v="P_D2_RSEI_AIR"/>
    <s v="477"/>
    <m/>
    <m/>
    <m/>
    <m/>
    <m/>
    <m/>
  </r>
  <r>
    <s v="x"/>
    <s v="pctile.EJ.DISPARITY.traffic.score.eo"/>
    <s v="pctile.EJ.DISPARITY.traffic.score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70201"/>
    <s v="EJ Index"/>
    <s v="EJ.DISPARITY.traffic.score.eo"/>
    <m/>
    <s v="traffic.score"/>
    <s v="traffic.score"/>
    <s v="National"/>
    <s v="Nation"/>
    <s v="us"/>
    <s v="3"/>
    <s v="7"/>
    <s v="1"/>
    <s v="N_P2_TRAFFIC"/>
    <s v="N_P2_TRAFFIC"/>
    <s v="N_P2_TRAFFIC"/>
    <m/>
    <s v="P_D2_PTRAF"/>
    <s v="P_D2_PTRAF"/>
    <s v="EJ: Traffic (US%ile)"/>
    <s v="US percentile for EJ Index for Traffic Proximity and Volume"/>
    <s v="Percentile for Traffic proximity EJ Index"/>
    <s v="National Percentile of Traffic Proximity EJ Index"/>
    <m/>
    <m/>
    <s v="Traffic Proximity EJ Index (US%ile)"/>
    <s v="63"/>
    <s v="Traffic Proximity"/>
    <m/>
    <s v="2"/>
    <s v="39"/>
    <s v="P_D2_PTRAF"/>
    <s v="359"/>
    <s v="pctile.EJ.DISPARITY.traffic.score.eo"/>
    <s v="Percentile for EJ Index for Traffic proximity"/>
    <s v="EJ Indexes"/>
    <m/>
    <s v="FALSE"/>
    <m/>
  </r>
  <r>
    <s v="x"/>
    <s v="pctile.EJ.DISPARITY.ust.eo"/>
    <s v="pctile.EJ.DISPARITY.ust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20201"/>
    <s v="EJ Index"/>
    <s v="EJ.DISPARITY.ust.eo"/>
    <m/>
    <s v="ust"/>
    <s v="ust"/>
    <s v="National"/>
    <s v="Nation"/>
    <s v="us"/>
    <s v="3"/>
    <s v="12"/>
    <s v="1"/>
    <s v="N_P2_UST"/>
    <s v="N_P2_UST"/>
    <s v="N_P2_UST"/>
    <m/>
    <s v="P_D2_UST"/>
    <s v="P_D2_UST"/>
    <s v="EJ: UST (US%ile)"/>
    <s v="US percentile for EJ Index for Underground Storage Tanks (UST) indicator"/>
    <s v="Percentile for Underground storage tanks EJ Index"/>
    <s v="National Percentile of Underground Storage Tanks EJ Index"/>
    <m/>
    <m/>
    <s v="Underground Storage Tanks EJ Index (US%ile)"/>
    <s v="68"/>
    <s v="Underground Storage Tanks"/>
    <m/>
    <s v="0"/>
    <s v="53"/>
    <s v="P_D2_UST"/>
    <s v="409"/>
    <s v="pctile.EJ.DISPARITY.ust.eo"/>
    <s v="Percentile for EJ Index for Underground storage tanks"/>
    <s v="EJ Indexes"/>
    <m/>
    <s v="FALSE"/>
    <m/>
  </r>
  <r>
    <s v="x"/>
    <s v="state.EJ.DISPARITY.cancer"/>
    <s v="state.EJ.DISPARITY.cancer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cancer"/>
    <m/>
    <m/>
    <m/>
    <m/>
    <m/>
    <m/>
    <s v="S_D2_CANCER"/>
    <m/>
    <m/>
    <m/>
    <s v="S_D2_CANCER"/>
    <s v="S_D2_CANCER"/>
    <m/>
    <m/>
    <s v="State Air toxics cancer risk EJ Index"/>
    <m/>
    <m/>
    <m/>
    <m/>
    <m/>
    <m/>
    <m/>
    <m/>
    <s v="22.36364"/>
    <s v="S_D2_CANCER"/>
    <m/>
    <m/>
    <m/>
    <m/>
    <m/>
    <m/>
    <m/>
  </r>
  <r>
    <s v="x"/>
    <s v="state.EJ.DISPARITY.dpm"/>
    <s v="state.EJ.DISPARITY.d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dpm"/>
    <m/>
    <m/>
    <m/>
    <m/>
    <m/>
    <m/>
    <s v="S_D2_DSLPM"/>
    <m/>
    <m/>
    <m/>
    <s v="S_D2_DSLPM"/>
    <s v="S_D2_DSLPM"/>
    <m/>
    <m/>
    <s v="State Diesel particulate matter EJ Index"/>
    <m/>
    <m/>
    <m/>
    <m/>
    <m/>
    <m/>
    <m/>
    <m/>
    <s v="9.051948"/>
    <s v="S_D2_DSLPM"/>
    <m/>
    <m/>
    <m/>
    <m/>
    <m/>
    <m/>
    <m/>
  </r>
  <r>
    <s v="x"/>
    <s v="state.EJ.DISPARITY.o3"/>
    <s v="state.EJ.DISPARITY.o3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o3"/>
    <m/>
    <m/>
    <m/>
    <m/>
    <m/>
    <m/>
    <s v="S_D2_OZONE"/>
    <m/>
    <m/>
    <m/>
    <s v="S_D2_OZONE"/>
    <s v="S_D2_OZONE"/>
    <m/>
    <m/>
    <s v="State Ozone EJ Index"/>
    <m/>
    <m/>
    <m/>
    <m/>
    <m/>
    <m/>
    <m/>
    <m/>
    <s v="10.64935"/>
    <s v="S_D2_OZONE"/>
    <m/>
    <m/>
    <m/>
    <m/>
    <m/>
    <m/>
    <m/>
  </r>
  <r>
    <s v="x"/>
    <s v="state.EJ.DISPARITY.pctpre1960"/>
    <s v="state.EJ.DISPARITY.pctpre1960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ctpre1960"/>
    <m/>
    <m/>
    <m/>
    <m/>
    <m/>
    <m/>
    <s v="S_D2_LDPNT"/>
    <m/>
    <m/>
    <m/>
    <s v="S_D2_LDPNT"/>
    <s v="S_D2_LDPNT"/>
    <m/>
    <m/>
    <s v="State Lead paint EJ Index"/>
    <m/>
    <m/>
    <m/>
    <m/>
    <m/>
    <m/>
    <m/>
    <m/>
    <s v="14.37662"/>
    <s v="S_D2_LDPNT"/>
    <m/>
    <m/>
    <m/>
    <m/>
    <m/>
    <m/>
    <m/>
  </r>
  <r>
    <s v="x"/>
    <s v="state.EJ.DISPARITY.pm"/>
    <s v="state.EJ.DISPARITY.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m"/>
    <m/>
    <m/>
    <m/>
    <m/>
    <m/>
    <m/>
    <s v="S_D2_PM25"/>
    <m/>
    <m/>
    <m/>
    <s v="S_D2_PM25"/>
    <s v="S_D2_PM25"/>
    <m/>
    <m/>
    <s v="State Particulate Matter 2.5 EJ Index"/>
    <m/>
    <m/>
    <m/>
    <m/>
    <m/>
    <m/>
    <m/>
    <m/>
    <s v="22.8961"/>
    <s v="S_D2_PM25"/>
    <m/>
    <m/>
    <m/>
    <m/>
    <m/>
    <m/>
    <m/>
  </r>
  <r>
    <s v="x"/>
    <s v="state.EJ.DISPARITY.proximity.npdes"/>
    <s v="state.EJ.DISPARITY.proximity.npdes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des"/>
    <m/>
    <m/>
    <m/>
    <m/>
    <m/>
    <m/>
    <s v="S_D2_PWDIS"/>
    <m/>
    <m/>
    <m/>
    <s v="S_D2_PWDIS"/>
    <s v="S_D2_PWDIS"/>
    <m/>
    <m/>
    <s v="State Wastewater discharge EJ Index"/>
    <m/>
    <m/>
    <m/>
    <m/>
    <m/>
    <m/>
    <m/>
    <m/>
    <s v="21.83117"/>
    <s v="S_D2_PWDIS"/>
    <m/>
    <m/>
    <m/>
    <m/>
    <m/>
    <m/>
    <m/>
  </r>
  <r>
    <s v="x"/>
    <s v="state.EJ.DISPARITY.proximity.npl"/>
    <s v="state.EJ.DISPARITY.proximity.npl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l"/>
    <m/>
    <m/>
    <m/>
    <m/>
    <m/>
    <m/>
    <s v="S_D2_PNPL"/>
    <m/>
    <m/>
    <m/>
    <s v="S_D2_PNPL"/>
    <s v="S_D2_PNPL"/>
    <m/>
    <m/>
    <s v="State Superfund Proximity EJ Index"/>
    <m/>
    <m/>
    <m/>
    <m/>
    <m/>
    <m/>
    <m/>
    <m/>
    <s v="14.64286"/>
    <s v="S_D2_PNPL"/>
    <m/>
    <m/>
    <m/>
    <m/>
    <m/>
    <m/>
    <m/>
  </r>
  <r>
    <s v="x"/>
    <s v="state.EJ.DISPARITY.proximity.rmp"/>
    <s v="state.EJ.DISPARITY.proximity.rm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rmp"/>
    <m/>
    <m/>
    <m/>
    <m/>
    <m/>
    <m/>
    <s v="S_D2_PRMP"/>
    <m/>
    <m/>
    <m/>
    <s v="S_D2_PRMP"/>
    <s v="S_D2_PRMP"/>
    <m/>
    <m/>
    <s v="State RMP Facility Proximity EJ Index"/>
    <m/>
    <m/>
    <m/>
    <m/>
    <m/>
    <m/>
    <m/>
    <m/>
    <s v="6.38961"/>
    <s v="S_D2_PRMP"/>
    <m/>
    <m/>
    <m/>
    <m/>
    <m/>
    <m/>
    <m/>
  </r>
  <r>
    <s v="x"/>
    <s v="state.EJ.DISPARITY.proximity.tsdf"/>
    <s v="state.EJ.DISPARITY.proximity.tsdf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tsdf"/>
    <m/>
    <m/>
    <m/>
    <m/>
    <m/>
    <m/>
    <s v="S_D2_PTSDF"/>
    <m/>
    <m/>
    <m/>
    <s v="S_D2_PTSDF"/>
    <s v="S_D2_PTSDF"/>
    <m/>
    <m/>
    <s v="State Hazardous waste proximity EJ Index"/>
    <m/>
    <m/>
    <m/>
    <m/>
    <m/>
    <m/>
    <m/>
    <m/>
    <s v="3.461039"/>
    <s v="S_D2_PTSDF"/>
    <m/>
    <m/>
    <m/>
    <m/>
    <m/>
    <m/>
    <m/>
  </r>
  <r>
    <s v="x"/>
    <s v="state.EJ.DISPARITY.resp"/>
    <s v="state.EJ.DISPARITY.res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resp"/>
    <m/>
    <m/>
    <m/>
    <m/>
    <m/>
    <m/>
    <s v="S_D2_RESP"/>
    <m/>
    <m/>
    <m/>
    <s v="S_D2_RESP"/>
    <s v="S_D2_RESP"/>
    <m/>
    <m/>
    <s v="State Air toxics respiratory HI EJ Index"/>
    <m/>
    <m/>
    <m/>
    <m/>
    <m/>
    <m/>
    <m/>
    <m/>
    <s v="24.49351"/>
    <s v="S_D2_RESP"/>
    <m/>
    <m/>
    <m/>
    <m/>
    <m/>
    <m/>
    <m/>
  </r>
  <r>
    <s v="x"/>
    <s v="state.EJ.DISPARITY.rsei"/>
    <s v="state.EJ.DISPARITY.rsei"/>
    <n v="0"/>
    <n v="1"/>
    <n v="0"/>
    <n v="0"/>
    <n v="0"/>
    <n v="0"/>
    <n v="1"/>
    <n v="0"/>
    <n v="0"/>
    <x v="26"/>
    <s v="EJ Index"/>
    <s v="raw"/>
    <s v="percentile"/>
    <s v="percentile"/>
    <s v="pctile"/>
    <s v="lookedup"/>
    <s v="main"/>
    <s v="Pollution and Sources"/>
    <m/>
    <s v="EJ Index"/>
    <s v="rsei"/>
    <m/>
    <s v="rsei"/>
    <s v="rsei"/>
    <m/>
    <m/>
    <m/>
    <m/>
    <m/>
    <m/>
    <s v="S_D2_RSEI_AIR"/>
    <m/>
    <m/>
    <m/>
    <s v="S_D2_RSEI_AIR"/>
    <s v="S_D2_RSEI_AIR"/>
    <m/>
    <s v="State Toxic Releases to Air EJ Index"/>
    <s v="State Toxic Releases to Air EJ Index"/>
    <m/>
    <m/>
    <m/>
    <m/>
    <m/>
    <m/>
    <m/>
    <m/>
    <s v="17.30519"/>
    <s v="S_D2_RSEI_AIR"/>
    <m/>
    <m/>
    <m/>
    <m/>
    <m/>
    <m/>
    <m/>
  </r>
  <r>
    <s v="x"/>
    <s v="state.EJ.DISPARITY.traffic.score"/>
    <s v="state.EJ.DISPARITY.traffic.score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traffic.score"/>
    <m/>
    <m/>
    <m/>
    <m/>
    <m/>
    <m/>
    <s v="S_D2_PTRAF"/>
    <m/>
    <m/>
    <m/>
    <s v="S_D2_PTRAF"/>
    <s v="S_D2_PTRAF"/>
    <m/>
    <m/>
    <s v="State Traffic proximity EJ Index"/>
    <m/>
    <m/>
    <m/>
    <m/>
    <m/>
    <m/>
    <m/>
    <m/>
    <s v="8.519481"/>
    <s v="S_D2_PTRAF"/>
    <m/>
    <m/>
    <m/>
    <m/>
    <m/>
    <m/>
    <m/>
  </r>
  <r>
    <s v="x"/>
    <s v="state.EJ.DISPARITY.ust"/>
    <s v="state.EJ.DISPARITY.ust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ust"/>
    <m/>
    <m/>
    <m/>
    <m/>
    <m/>
    <m/>
    <s v="S_D2_UST"/>
    <m/>
    <m/>
    <m/>
    <s v="S_D2_UST"/>
    <s v="S_D2_UST"/>
    <m/>
    <m/>
    <s v="State Underground storage tanks EJ Index"/>
    <m/>
    <m/>
    <m/>
    <m/>
    <m/>
    <m/>
    <m/>
    <m/>
    <s v="12.77922"/>
    <s v="S_D2_UST"/>
    <m/>
    <m/>
    <m/>
    <m/>
    <m/>
    <m/>
    <m/>
  </r>
  <r>
    <s v="x"/>
    <s v="state.pctile.EJ.DISPARITY.cancer.eo"/>
    <s v="state.pctile.EJ.DISPARITY.cancer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30203"/>
    <s v="EJ Index"/>
    <s v="EJ.DISPARITY.cancer.eo"/>
    <m/>
    <s v="cancer"/>
    <s v="cancer"/>
    <s v="State"/>
    <s v="State"/>
    <s v="state"/>
    <s v="3"/>
    <s v="3"/>
    <s v="3"/>
    <s v="S_P2_CANCER"/>
    <s v="S_P2_CANCER"/>
    <s v="S_P2_CANCER"/>
    <m/>
    <s v="S_P_D2_CANCER"/>
    <s v="S_P_D2_CANCER"/>
    <s v="EJ: Cancer risk (State%ile)"/>
    <s v="State percentile for EJ Index for NATA Air Toxics Cancer Risk"/>
    <s v="State Percentile for  Air toxics cancer risk EJ Index"/>
    <s v="State Percentile of Air Toxics Cancer Risk EJ Index"/>
    <m/>
    <m/>
    <s v="Air Toxics Cancer Risk EJ Index (State%ile)"/>
    <s v="47"/>
    <s v="Air Toxics Cancer Risk"/>
    <m/>
    <s v="3"/>
    <s v="81"/>
    <s v="S_P_D2_CANCER"/>
    <s v="322"/>
    <s v="state.pctile.EJ.DISPARITY.cancer.eo"/>
    <m/>
    <s v="EJ Indexes"/>
    <m/>
    <s v="FALSE"/>
    <m/>
  </r>
  <r>
    <s v="x"/>
    <s v="state.pctile.EJ.DISPARITY.dpm.eo"/>
    <s v="state.pctile.EJ.DISPARITY.d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50203"/>
    <s v="EJ Index"/>
    <s v="EJ.DISPARITY.dpm.eo"/>
    <m/>
    <s v="dpm"/>
    <s v="dpm"/>
    <s v="State"/>
    <s v="State"/>
    <s v="state"/>
    <s v="3"/>
    <s v="5"/>
    <s v="3"/>
    <s v="S_P2_DIESEL"/>
    <s v="S_P2_DIESEL"/>
    <s v="S_P2_DIESEL"/>
    <m/>
    <s v="S_P_D2_DSLPM"/>
    <s v="S_P_D2_DSLPM"/>
    <s v="EJ: Diesel PM (State%ile)"/>
    <s v="State percentile for EJ Index for NATA Diesel Particulate Matter"/>
    <s v="State Percentile for  Diesel particulate matter EJ Index"/>
    <s v="State Percentile of Diesel Particulate Matter EJ Index"/>
    <m/>
    <m/>
    <s v="Diesel Particulate Matter EJ Index (State%ile)"/>
    <s v="46"/>
    <s v="Diesel Particulate Matter"/>
    <m/>
    <s v="0"/>
    <s v="42"/>
    <s v="S_P_D2_DSLPM"/>
    <s v="342"/>
    <s v="state.pctile.EJ.DISPARITY.dpm.eo"/>
    <m/>
    <s v="EJ Indexes"/>
    <m/>
    <s v="FALSE"/>
    <m/>
  </r>
  <r>
    <s v="x"/>
    <s v="state.pctile.EJ.DISPARITY.o3.eo"/>
    <s v="state.pctile.EJ.DISPARITY.o3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20203"/>
    <s v="EJ Index"/>
    <s v="EJ.DISPARITY.o3.eo"/>
    <m/>
    <s v="o3"/>
    <s v="o3"/>
    <s v="State"/>
    <s v="State"/>
    <s v="state"/>
    <s v="3"/>
    <s v="2"/>
    <s v="3"/>
    <s v="S_P2_O3"/>
    <s v="S_P2_O3"/>
    <s v="S_P2_O3"/>
    <m/>
    <s v="S_P_D2_OZONE"/>
    <s v="S_P_D2_OZONE"/>
    <s v="EJ: Ozone (State%ile)"/>
    <s v="State percentile for EJ Index for Ozone"/>
    <s v="State Percentile for Ozone EJ Index"/>
    <s v="State Percentile of Ozone EJ Index"/>
    <m/>
    <m/>
    <s v="Ozone EJ Index (State%ile)"/>
    <s v="45"/>
    <s v="Ozone"/>
    <m/>
    <s v="0"/>
    <s v="47"/>
    <s v="S_P_D2_OZONE"/>
    <s v="312"/>
    <s v="state.pctile.EJ.DISPARITY.o3.eo"/>
    <m/>
    <s v="EJ Indexes"/>
    <m/>
    <s v="FALSE"/>
    <m/>
  </r>
  <r>
    <s v="x"/>
    <s v="state.pctile.EJ.DISPARITY.pctpre1960.eo"/>
    <s v="state.pctile.EJ.DISPARITY.pctpre1960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60203"/>
    <s v="EJ Index"/>
    <s v="EJ.DISPARITY.pctpre1960.eo"/>
    <m/>
    <s v="pctpre1960"/>
    <s v="pctpre1960"/>
    <s v="State"/>
    <s v="State"/>
    <s v="state"/>
    <s v="3"/>
    <s v="6"/>
    <s v="3"/>
    <s v="S_P2_LEAD"/>
    <s v="S_P2_LEAD"/>
    <s v="S_P2_LEAD"/>
    <m/>
    <s v="S_P_D2_LDPNT"/>
    <s v="S_P_D2_LDPNT"/>
    <s v="EJ: % built pre-1960 (State%ile)"/>
    <s v="State percentile for EJ Index for Lead Paint Indicator"/>
    <s v="State Percentile for Lead paint EJ Index"/>
    <s v="State Percentile of Lead Paint EJ Index"/>
    <m/>
    <m/>
    <s v="Lead Paint EJ Index (State%ile)"/>
    <s v="51"/>
    <s v="Lead Paint"/>
    <m/>
    <s v="40"/>
    <s v="56"/>
    <s v="S_P_D2_LDPNT"/>
    <s v="352"/>
    <s v="state.pctile.EJ.DISPARITY.pctpre1960.eo"/>
    <m/>
    <s v="EJ Indexes"/>
    <m/>
    <s v="FALSE"/>
    <m/>
  </r>
  <r>
    <s v="x"/>
    <s v="state.pctile.EJ.DISPARITY.pm.eo"/>
    <s v="state.pctile.EJ.DISPARITY.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10203"/>
    <s v="EJ Index"/>
    <s v="EJ.DISPARITY.pm.eo"/>
    <m/>
    <s v="pm"/>
    <s v="pm"/>
    <s v="State"/>
    <s v="State"/>
    <s v="state"/>
    <s v="3"/>
    <s v="1"/>
    <s v="3"/>
    <s v="S_P2_PM25"/>
    <s v="S_P2_PM25"/>
    <s v="S_P2_PM25"/>
    <m/>
    <s v="S_P_D2_PM25"/>
    <s v="S_P_D2_PM25"/>
    <s v="EJ: PM2.5 (State%ile)"/>
    <s v="State percentile for EJ Index for Particulate Matter (PM 2.5)"/>
    <s v="State Percentile for Particulate Matter 2.5 EJ Index"/>
    <s v="State Percentile of Particulate Matter EJ Index"/>
    <m/>
    <m/>
    <s v="Particulate Matter 2.5 EJ Index (State%ile)"/>
    <s v="44"/>
    <s v="Particulate Matter"/>
    <m/>
    <s v="0"/>
    <s v="71"/>
    <s v="S_P_D2_PM25"/>
    <s v="302"/>
    <s v="state.pctile.EJ.DISPARITY.pm.eo"/>
    <m/>
    <s v="EJ Indexes"/>
    <m/>
    <s v="FALSE"/>
    <m/>
  </r>
  <r>
    <s v="x"/>
    <s v="state.pctile.EJ.DISPARITY.proximity.npdes.eo"/>
    <s v="state.pctile.EJ.DISPARITY.proximity.npdes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10203"/>
    <s v="EJ Index"/>
    <s v="EJ.DISPARITY.proximity.npdes.eo"/>
    <m/>
    <s v="proximity.npdes"/>
    <s v="proximity.npdes"/>
    <s v="State"/>
    <s v="State"/>
    <s v="state"/>
    <s v="3"/>
    <s v="11"/>
    <s v="3"/>
    <s v="S_P2_NPDES"/>
    <s v="S_P2_NPDES"/>
    <s v="S_P2_NPDES"/>
    <m/>
    <s v="S_P_D2_PWDIS"/>
    <s v="S_P_D2_PWDIS"/>
    <s v="EJ: NPDES (State%ile)"/>
    <s v="State percentile for EJ Index for Wastewater Discharge Indicator"/>
    <s v="State Percentile for Wastewater discharge EJ Index"/>
    <s v="State Percentile of Wastewater Discharge EJ Index"/>
    <m/>
    <m/>
    <s v="Wastewater Discharge EJ Index (State%ile)"/>
    <s v="56"/>
    <s v="Wastewater Discharge"/>
    <m/>
    <s v="25"/>
    <s v="69"/>
    <s v="S_P_D2_PWDIS"/>
    <s v="402"/>
    <s v="state.pctile.EJ.DISPARITY.proximity.npdes.eo"/>
    <m/>
    <s v="EJ Indexes"/>
    <m/>
    <s v="FALSE"/>
    <m/>
  </r>
  <r>
    <s v="x"/>
    <s v="state.pctile.EJ.DISPARITY.proximity.npl.eo"/>
    <s v="state.pctile.EJ.DISPARITY.proximity.npl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80203"/>
    <s v="EJ Index"/>
    <s v="EJ.DISPARITY.proximity.npl.eo"/>
    <m/>
    <s v="proximity.npl"/>
    <s v="proximity.npl"/>
    <s v="State"/>
    <s v="State"/>
    <s v="state"/>
    <s v="3"/>
    <s v="8"/>
    <s v="3"/>
    <s v="S_P2_NPL"/>
    <s v="S_P2_NPL"/>
    <s v="S_P2_NPL"/>
    <m/>
    <s v="S_P_D2_PNPL"/>
    <s v="S_P_D2_PNPL"/>
    <s v="EJ: NPL (State%ile)"/>
    <s v="State percentile for EJ Index for Superfund Proximity"/>
    <s v="State Percentile for Superfund proximity EJ Index"/>
    <s v="State Percentile of Superfund Proximity EJ Index"/>
    <m/>
    <m/>
    <s v="Superfund Proximity EJ Index (State%ile)"/>
    <s v="52"/>
    <s v="Superfund Proximity"/>
    <m/>
    <s v="16"/>
    <s v="57"/>
    <s v="S_P_D2_PNPL"/>
    <s v="372"/>
    <s v="state.pctile.EJ.DISPARITY.proximity.npl.eo"/>
    <m/>
    <s v="EJ Indexes"/>
    <m/>
    <s v="FALSE"/>
    <m/>
  </r>
  <r>
    <s v="x"/>
    <s v="state.pctile.EJ.DISPARITY.proximity.rmp.eo"/>
    <s v="state.pctile.EJ.DISPARITY.proximity.rm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90203"/>
    <s v="EJ Index"/>
    <s v="EJ.DISPARITY.proximity.rmp.eo"/>
    <m/>
    <s v="proximity.rmp"/>
    <s v="proximity.rmp"/>
    <s v="State"/>
    <s v="State"/>
    <s v="state"/>
    <s v="3"/>
    <s v="9"/>
    <s v="3"/>
    <s v="S_P2_RMP"/>
    <s v="S_P2_RMP"/>
    <s v="S_P2_RMP"/>
    <m/>
    <s v="S_P_D2_PRMP"/>
    <s v="S_P_D2_PRMP"/>
    <s v="EJ: RMP (State%ile)"/>
    <s v="State percentile for EJ Index for RMP Proximity"/>
    <s v="State Percentile for RMP Facility Proximity EJ Index"/>
    <s v="State Percentile of RMP Facility Proximity  EJ Index"/>
    <m/>
    <m/>
    <s v="RMP Facility Proximity EJ Index (State%ile)"/>
    <s v="53"/>
    <s v="RMP Facility Proximity"/>
    <m/>
    <s v="9"/>
    <s v="32"/>
    <s v="S_P_D2_PRMP"/>
    <s v="382"/>
    <s v="state.pctile.EJ.DISPARITY.proximity.rmp.eo"/>
    <m/>
    <s v="EJ Indexes"/>
    <m/>
    <s v="FALSE"/>
    <m/>
  </r>
  <r>
    <s v="x"/>
    <s v="state.pctile.EJ.DISPARITY.proximity.tsdf.eo"/>
    <s v="state.pctile.EJ.DISPARITY.proximity.tsdf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00203"/>
    <s v="EJ Index"/>
    <s v="EJ.DISPARITY.proximity.tsdf.eo"/>
    <m/>
    <s v="proximity.tsdf"/>
    <s v="proximity.tsdf"/>
    <s v="State"/>
    <s v="State"/>
    <s v="state"/>
    <s v="3"/>
    <s v="10"/>
    <s v="3"/>
    <s v="S_P2_TSDF"/>
    <s v="S_P2_TSDF"/>
    <s v="S_P2_TSDF"/>
    <m/>
    <s v="S_P_D2_PTSDF"/>
    <s v="S_P_D2_PTSDF"/>
    <s v="EJ: TSDF (State%ile)"/>
    <s v="State percentile for EJ Index for Hazardous Waste Proximity"/>
    <s v="State Percentile for Hazardous waste proximity EJ Index"/>
    <s v="State Percentile of Hazardous Waste Proximity EJ Index"/>
    <m/>
    <m/>
    <s v="Hazardous Waste Proximity EJ Index (State%ile)"/>
    <s v="54"/>
    <s v="Hazardous Waste Proximity"/>
    <m/>
    <s v="0"/>
    <s v="21"/>
    <s v="S_P_D2_PTSDF"/>
    <s v="392"/>
    <s v="state.pctile.EJ.DISPARITY.proximity.tsdf.eo"/>
    <m/>
    <s v="EJ Indexes"/>
    <m/>
    <s v="FALSE"/>
    <m/>
  </r>
  <r>
    <s v="x"/>
    <s v="state.pctile.EJ.DISPARITY.resp.eo"/>
    <s v="state.pctile.EJ.DISPARITY.res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40203"/>
    <s v="EJ Index"/>
    <s v="EJ.DISPARITY.resp.eo"/>
    <m/>
    <s v="resp"/>
    <s v="resp"/>
    <s v="State"/>
    <s v="State"/>
    <s v="state"/>
    <s v="3"/>
    <s v="4"/>
    <s v="3"/>
    <s v="S_P2_RESP"/>
    <s v="S_P2_RESP"/>
    <s v="S_P2_RESP"/>
    <m/>
    <s v="S_P_D2_RESP"/>
    <s v="S_P_D2_RESP"/>
    <s v="EJ: Respiratory (State%ile)"/>
    <s v="State percentile for EJ Index for NATA Respiratory Hazard Index"/>
    <s v="State Percentile for Air toxics respiratory HI EJ Index"/>
    <s v="State Percentile of Air Toxics Respiratory HI EJ Index"/>
    <m/>
    <m/>
    <s v="Air Toxics Respiratory HI EJ Index (State%ile)"/>
    <s v="48"/>
    <s v="Air Toxics Respiratory HI"/>
    <m/>
    <s v="0"/>
    <s v="80"/>
    <s v="S_P_D2_RESP"/>
    <s v="332"/>
    <s v="state.pctile.EJ.DISPARITY.resp.eo"/>
    <m/>
    <s v="EJ Indexes"/>
    <m/>
    <s v="FALSE"/>
    <m/>
  </r>
  <r>
    <s v="x"/>
    <s v="state.pctile.EJ.DISPARITY.rsei.eo"/>
    <s v="state.pctile.EJ.DISPARITY.rsei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S_P2_RSEI_AIR"/>
    <s v="S_P2_RSEI_AIR"/>
    <s v="S_P2_RSEI_AIR"/>
    <m/>
    <s v="S_P_D2_RSEI_AIR"/>
    <s v="S_P_D2_RSEI_AIR"/>
    <m/>
    <s v="State Percentile for Toxic Releases to Air EJ Index"/>
    <s v="State Percentile for Toxic Releases to Air EJ Index"/>
    <s v="State Percentile of Toxic Releases to Air EJ Index"/>
    <m/>
    <m/>
    <m/>
    <s v="49"/>
    <s v="Toxic Releases To Air"/>
    <m/>
    <s v="4"/>
    <s v="62"/>
    <s v="S_P_D2_RSEI_AIR"/>
    <s v="463"/>
    <m/>
    <m/>
    <m/>
    <m/>
    <m/>
    <m/>
  </r>
  <r>
    <s v="x"/>
    <s v="state.pctile.EJ.DISPARITY.traffic.score.eo"/>
    <s v="state.pctile.EJ.DISPARITY.traffic.score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70203"/>
    <s v="EJ Index"/>
    <s v="EJ.DISPARITY.traffic.score.eo"/>
    <m/>
    <s v="traffic.score"/>
    <s v="traffic.score"/>
    <s v="State"/>
    <s v="State"/>
    <s v="state"/>
    <s v="3"/>
    <s v="7"/>
    <s v="3"/>
    <s v="S_P2_TRAFFIC"/>
    <s v="S_P2_TRAFFIC"/>
    <s v="S_P2_TRAFFIC"/>
    <m/>
    <s v="S_P_D2_PTRAF"/>
    <s v="S_P_D2_PTRAF"/>
    <s v="EJ: Traffic (State%ile)"/>
    <s v="State percentile for EJ Index for Traffic Proximity and Volume"/>
    <s v="State Percentile for Traffic proximity EJ Index"/>
    <s v="State Percentile of Traffic Proximity EJ Index"/>
    <m/>
    <m/>
    <s v="Traffic Proximity EJ Index (State%ile)"/>
    <s v="50"/>
    <s v="Traffic Proximity"/>
    <m/>
    <s v="4"/>
    <s v="39"/>
    <s v="S_P_D2_PTRAF"/>
    <s v="362"/>
    <s v="state.pctile.EJ.DISPARITY.traffic.score.eo"/>
    <m/>
    <s v="EJ Indexes"/>
    <m/>
    <s v="FALSE"/>
    <m/>
  </r>
  <r>
    <s v="x"/>
    <s v="state.pctile.EJ.DISPARITY.ust.eo"/>
    <s v="state.pctile.EJ.DISPARITY.ust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20203"/>
    <s v="EJ Index"/>
    <s v="EJ.DISPARITY.ust.eo"/>
    <m/>
    <s v="ust"/>
    <s v="ust"/>
    <s v="State"/>
    <s v="State"/>
    <s v="state"/>
    <s v="3"/>
    <s v="12"/>
    <s v="3"/>
    <s v="S_P2_UST"/>
    <s v="S_P2_UST"/>
    <s v="S_P2_UST"/>
    <m/>
    <s v="S_P_D2_UST"/>
    <s v="S_P_D2_UST"/>
    <s v="EJ: UST (State%ile)"/>
    <s v="State percentile for EJ Index for Underground Storage Tanks (UST) indicator"/>
    <s v="State Percentile for Underground storage tanks EJ Index"/>
    <s v="State Percentile of Underground Storage Tanks EJ Index"/>
    <m/>
    <m/>
    <s v="Underground Storage Tanks EJ Index (State%ile)"/>
    <s v="55"/>
    <s v="Underground Storage Tanks"/>
    <m/>
    <s v="0"/>
    <s v="53"/>
    <s v="S_P_D2_UST"/>
    <s v="412"/>
    <s v="state.pctile.EJ.DISPARITY.ust.eo"/>
    <m/>
    <s v="EJ Indexes"/>
    <m/>
    <s v="FALSE"/>
    <m/>
  </r>
  <r>
    <s v="x"/>
    <s v="EJ.DISPARITY.cancer.supp"/>
    <s v="EJ.DISPARITY.cancer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30100"/>
    <s v="EJ Index"/>
    <s v="EJ.DISPARITY.cancer.supp"/>
    <m/>
    <s v="cancer"/>
    <s v="cancer"/>
    <m/>
    <s v="buffer"/>
    <s v="buffer"/>
    <s v="3"/>
    <s v="3"/>
    <s v="0"/>
    <s v="D5_CANCER"/>
    <m/>
    <m/>
    <m/>
    <s v="D5_CANCER"/>
    <s v="D5_CANCER"/>
    <s v="EJ Supp: Cancer risk (raw)"/>
    <s v="Air Toxics Cancer Risk Supplemental Index"/>
    <s v="Air toxics cancer risk Supplemental Index"/>
    <m/>
    <m/>
    <m/>
    <s v="Air Toxics Cancer Risk Supplemental Index"/>
    <m/>
    <m/>
    <m/>
    <m/>
    <s v="14.42334"/>
    <s v="D5_CANCER"/>
    <s v="317"/>
    <m/>
    <s v="EJ Index for Air toxics cancer risk"/>
    <s v="EJ Indexes"/>
    <m/>
    <s v="TRUE"/>
    <m/>
  </r>
  <r>
    <s v="x"/>
    <s v="EJ.DISPARITY.dpm.supp"/>
    <s v="EJ.DISPARITY.d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50100"/>
    <s v="EJ Index"/>
    <s v="EJ.DISPARITY.dpm.supp"/>
    <m/>
    <s v="dpm"/>
    <s v="dpm"/>
    <m/>
    <s v="buffer"/>
    <s v="buffer"/>
    <s v="3"/>
    <s v="5"/>
    <s v="0"/>
    <s v="D5_DSLPM"/>
    <m/>
    <m/>
    <m/>
    <s v="D5_DSLPM"/>
    <s v="D5_DSLPM"/>
    <s v="EJ Supp: Diesel PM (raw)"/>
    <s v="Diesel Particulate Matter Supplemental Index"/>
    <s v="Diesel particulate matter Supplemental Index"/>
    <m/>
    <m/>
    <m/>
    <s v="Diesel Particulate Matter Supplemental Index"/>
    <m/>
    <m/>
    <m/>
    <m/>
    <s v="5.838017"/>
    <s v="D5_DSLPM"/>
    <s v="337"/>
    <m/>
    <s v="EJ Index for Diesel particulate matter"/>
    <s v="EJ Indexes"/>
    <m/>
    <s v="TRUE"/>
    <m/>
  </r>
  <r>
    <s v="x"/>
    <s v="EJ.DISPARITY.o3.supp"/>
    <s v="EJ.DISPARITY.o3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20100"/>
    <s v="EJ Index"/>
    <s v="EJ.DISPARITY.o3.supp"/>
    <m/>
    <s v="o3"/>
    <s v="o3"/>
    <m/>
    <s v="buffer"/>
    <s v="buffer"/>
    <s v="3"/>
    <s v="2"/>
    <s v="0"/>
    <s v="D5_OZONE"/>
    <m/>
    <m/>
    <m/>
    <s v="D5_OZONE"/>
    <s v="D5_OZONE"/>
    <s v="EJ Supp: Ozone (raw)"/>
    <s v="Ozone Supplemental Index"/>
    <s v="Ozone Supplemental Index"/>
    <m/>
    <m/>
    <m/>
    <s v="Ozone Supplemental Index"/>
    <m/>
    <m/>
    <m/>
    <m/>
    <s v="6.868256"/>
    <s v="D5_OZONE"/>
    <s v="307"/>
    <m/>
    <s v="EJ Index for Ozone"/>
    <s v="EJ Indexes"/>
    <m/>
    <s v="TRUE"/>
    <m/>
  </r>
  <r>
    <s v="x"/>
    <s v="EJ.DISPARITY.pctpre1960.supp"/>
    <s v="EJ.DISPARITY.pctpre1960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60100"/>
    <s v="EJ Index"/>
    <s v="EJ.DISPARITY.pctpre1960.supp"/>
    <m/>
    <s v="pctpre1960"/>
    <s v="pctpre1960"/>
    <m/>
    <s v="buffer"/>
    <s v="buffer"/>
    <s v="3"/>
    <s v="6"/>
    <s v="0"/>
    <s v="D5_LDPNT"/>
    <m/>
    <m/>
    <m/>
    <s v="D5_LDPNT"/>
    <s v="D5_LDPNT"/>
    <s v="EJ Supp: % built pre-1960 (raw)"/>
    <s v="Lead Paint Supplemental Index"/>
    <s v="Lead paint Supplemental Index"/>
    <m/>
    <m/>
    <m/>
    <s v="Lead Paint Supplemental Index"/>
    <m/>
    <m/>
    <m/>
    <m/>
    <s v="9.272145"/>
    <s v="D5_LDPNT"/>
    <s v="347"/>
    <m/>
    <s v="EJ Index for Lead paint"/>
    <s v="EJ Indexes"/>
    <m/>
    <s v="TRUE"/>
    <m/>
  </r>
  <r>
    <s v="x"/>
    <s v="EJ.DISPARITY.pm.supp"/>
    <s v="EJ.DISPARITY.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10100"/>
    <s v="EJ Index"/>
    <s v="EJ.DISPARITY.pm.supp"/>
    <m/>
    <s v="pm"/>
    <s v="pm"/>
    <m/>
    <s v="buffer"/>
    <s v="buffer"/>
    <s v="3"/>
    <s v="1"/>
    <s v="0"/>
    <s v="D5_PM25"/>
    <m/>
    <m/>
    <m/>
    <s v="D5_PM25"/>
    <s v="D5_PM25"/>
    <s v="EJ Supp: PM2.5 (raw)"/>
    <s v="Particulate Matter 2.5 Supplemental Index"/>
    <s v="Particulate Matter 2.5 Supplemental Index"/>
    <m/>
    <m/>
    <m/>
    <s v="Particulate Matter 2.5 Supplemental Index"/>
    <m/>
    <m/>
    <m/>
    <m/>
    <s v="14.76675"/>
    <s v="D5_PM25"/>
    <s v="297"/>
    <m/>
    <s v="EJ Index for Particulate Matter 2.5"/>
    <s v="EJ Indexes"/>
    <m/>
    <s v="TRUE"/>
    <m/>
  </r>
  <r>
    <s v="x"/>
    <s v="EJ.DISPARITY.proximity.npdes.supp"/>
    <s v="EJ.DISPARITY.proximity.npdes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10100"/>
    <s v="EJ Index"/>
    <s v="EJ.DISPARITY.proximity.npdes.supp"/>
    <m/>
    <s v="proximity.npdes"/>
    <s v="proximity.npdes"/>
    <m/>
    <s v="buffer"/>
    <s v="buffer"/>
    <s v="3"/>
    <s v="11"/>
    <s v="0"/>
    <s v="D5_PWDIS"/>
    <m/>
    <m/>
    <m/>
    <s v="D5_PWDIS"/>
    <s v="D5_PWDIS"/>
    <s v="EJ Supp: NPDES (raw)"/>
    <s v="Wastewater Discharge Supplemental Index"/>
    <s v="Wastewater discharge Supplemental Index"/>
    <m/>
    <m/>
    <m/>
    <s v="Wastewater Discharge Supplemental Index"/>
    <m/>
    <m/>
    <m/>
    <m/>
    <s v="14.07992"/>
    <s v="D5_PWDIS"/>
    <s v="397"/>
    <m/>
    <s v="EJ Index for Wastewater discharge"/>
    <s v="EJ Indexes"/>
    <m/>
    <s v="TRUE"/>
    <m/>
  </r>
  <r>
    <s v="x"/>
    <s v="EJ.DISPARITY.proximity.npl.supp"/>
    <s v="EJ.DISPARITY.proximity.npl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80100"/>
    <s v="EJ Index"/>
    <s v="EJ.DISPARITY.proximity.npl.supp"/>
    <m/>
    <s v="proximity.npl"/>
    <s v="proximity.npl"/>
    <m/>
    <s v="buffer"/>
    <s v="buffer"/>
    <s v="3"/>
    <s v="8"/>
    <s v="0"/>
    <s v="D5_PNPL"/>
    <m/>
    <m/>
    <m/>
    <s v="D5_PNPL"/>
    <s v="D5_PNPL"/>
    <s v="EJ Supp: NPL (raw)"/>
    <s v="Superfund Proximity Supplemental Index"/>
    <s v="Superfund Proximity Supplemental Index"/>
    <m/>
    <m/>
    <m/>
    <s v="Superfund Proximity Supplemental Index"/>
    <m/>
    <m/>
    <m/>
    <m/>
    <s v="9.443852"/>
    <s v="D5_PNPL"/>
    <s v="367"/>
    <m/>
    <s v="EJ Index for Superfund Proximity"/>
    <s v="EJ Indexes"/>
    <m/>
    <s v="TRUE"/>
    <m/>
  </r>
  <r>
    <s v="x"/>
    <s v="EJ.DISPARITY.proximity.rmp.supp"/>
    <s v="EJ.DISPARITY.proximity.rm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90100"/>
    <s v="EJ Index"/>
    <s v="EJ.DISPARITY.proximity.rmp.supp"/>
    <m/>
    <s v="proximity.rmp"/>
    <s v="proximity.rmp"/>
    <m/>
    <s v="buffer"/>
    <s v="buffer"/>
    <s v="3"/>
    <s v="9"/>
    <s v="0"/>
    <s v="D5_PRMP"/>
    <m/>
    <m/>
    <m/>
    <s v="D5_PRMP"/>
    <s v="D5_PRMP"/>
    <s v="EJ Supp: RMP (raw)"/>
    <s v="RMP Facility Proximity Supplemental Index"/>
    <s v="RMP Facility Proximity Supplemental Index"/>
    <m/>
    <m/>
    <m/>
    <s v="RMP Facility Proximity Supplemental Index"/>
    <m/>
    <m/>
    <m/>
    <m/>
    <s v="4.120954"/>
    <s v="D5_PRMP"/>
    <s v="377"/>
    <m/>
    <s v="EJ Index for RMP Facility Proximity"/>
    <s v="EJ Indexes"/>
    <m/>
    <s v="TRUE"/>
    <m/>
  </r>
  <r>
    <s v="x"/>
    <s v="EJ.DISPARITY.proximity.tsdf.supp"/>
    <s v="EJ.DISPARITY.proximity.tsdf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00100"/>
    <s v="EJ Index"/>
    <s v="EJ.DISPARITY.proximity.tsdf.supp"/>
    <m/>
    <s v="proximity.tsdf"/>
    <s v="proximity.tsdf"/>
    <m/>
    <s v="buffer"/>
    <s v="buffer"/>
    <s v="3"/>
    <s v="10"/>
    <s v="0"/>
    <s v="D5_PTSDF"/>
    <m/>
    <m/>
    <m/>
    <s v="D5_PTSDF"/>
    <s v="D5_PTSDF"/>
    <s v="EJ Supp: TSDF (raw)"/>
    <s v="Hazardous Waste Proximity Supplemental Index"/>
    <s v="Hazardous waste proximity Supplemental Index"/>
    <m/>
    <m/>
    <m/>
    <s v="Hazardous Waste Proximity Supplemental Index"/>
    <m/>
    <m/>
    <m/>
    <m/>
    <s v="2.232183"/>
    <s v="D5_PTSDF"/>
    <s v="387"/>
    <m/>
    <s v="EJ Index for Hazardous waste proximity"/>
    <s v="EJ Indexes"/>
    <m/>
    <s v="TRUE"/>
    <m/>
  </r>
  <r>
    <s v="x"/>
    <s v="EJ.DISPARITY.resp.supp"/>
    <s v="EJ.DISPARITY.res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40100"/>
    <s v="EJ Index"/>
    <s v="EJ.DISPARITY.resp.supp"/>
    <m/>
    <s v="resp"/>
    <s v="resp"/>
    <m/>
    <s v="buffer"/>
    <s v="buffer"/>
    <s v="3"/>
    <s v="4"/>
    <s v="0"/>
    <s v="D5_RESP"/>
    <m/>
    <m/>
    <m/>
    <s v="D5_RESP"/>
    <s v="D5_RESP"/>
    <s v="EJ Supp: Respiratory (raw)"/>
    <s v="Air Toxics Respiratory HI Supplemental Index"/>
    <s v="Air toxics respiratory HI Supplemental Index"/>
    <m/>
    <m/>
    <m/>
    <s v="Air Toxics Respiratory HI Supplemental Index"/>
    <m/>
    <m/>
    <m/>
    <m/>
    <s v="15.79699"/>
    <s v="D5_RESP"/>
    <s v="327"/>
    <m/>
    <s v="EJ Index for Air toxics respiratory HI"/>
    <s v="EJ Indexes"/>
    <m/>
    <s v="TRUE"/>
    <m/>
  </r>
  <r>
    <s v="x"/>
    <s v="EJ.DISPARITY.rsei.supp"/>
    <s v="EJ.DISPARITY.rsei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D5_RSEI_AIR"/>
    <m/>
    <m/>
    <m/>
    <s v="D5_RSEI_AIR"/>
    <s v="D5_RSEI_AIR"/>
    <m/>
    <s v="Toxic Releases to Air Supplemental Index"/>
    <s v="Toxic Releases to Air Supplemental Index"/>
    <m/>
    <m/>
    <m/>
    <m/>
    <m/>
    <m/>
    <m/>
    <m/>
    <s v="11.16092"/>
    <s v="D5_RSEI_AIR"/>
    <s v="478"/>
    <m/>
    <m/>
    <m/>
    <m/>
    <m/>
    <m/>
  </r>
  <r>
    <s v="x"/>
    <s v="EJ.DISPARITY.traffic.score.supp"/>
    <s v="EJ.DISPARITY.traffic.score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70100"/>
    <s v="EJ Index"/>
    <s v="EJ.DISPARITY.traffic.score.supp"/>
    <m/>
    <s v="traffic.score"/>
    <s v="traffic.score"/>
    <m/>
    <s v="buffer"/>
    <s v="buffer"/>
    <s v="3"/>
    <s v="7"/>
    <s v="0"/>
    <s v="D5_PTRAF"/>
    <m/>
    <m/>
    <m/>
    <s v="D5_PTRAF"/>
    <s v="D5_PTRAF"/>
    <s v="EJ Supp: Traffic (raw)"/>
    <s v="Traffic Proximity Supplemental Index"/>
    <s v="Traffic proximity Supplemental Index"/>
    <m/>
    <m/>
    <m/>
    <s v="Traffic Proximity Supplemental Index"/>
    <m/>
    <m/>
    <m/>
    <m/>
    <s v="5.494605"/>
    <s v="D5_PTRAF"/>
    <s v="357"/>
    <m/>
    <s v="EJ Index for Traffic proximity"/>
    <s v="EJ Indexes"/>
    <m/>
    <s v="TRUE"/>
    <m/>
  </r>
  <r>
    <s v="x"/>
    <s v="EJ.DISPARITY.ust.supp"/>
    <s v="EJ.DISPARITY.ust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20100"/>
    <s v="EJ Index"/>
    <s v="EJ.DISPARITY.ust.supp"/>
    <m/>
    <s v="ust"/>
    <s v="ust"/>
    <m/>
    <s v="buffer"/>
    <s v="buffer"/>
    <s v="3"/>
    <s v="12"/>
    <s v="0"/>
    <s v="D5_UST"/>
    <m/>
    <m/>
    <m/>
    <s v="D5_UST"/>
    <s v="D5_UST"/>
    <s v="EJ Supp: UST (raw)"/>
    <s v="Underground Storage Tanks Supplemental Index"/>
    <s v="Underground storage tanks Supplemental Index"/>
    <m/>
    <m/>
    <m/>
    <s v="Underground Storage Tanks Supplemental Index"/>
    <m/>
    <m/>
    <m/>
    <m/>
    <s v="8.241907"/>
    <s v="D5_UST"/>
    <s v="407"/>
    <m/>
    <s v="EJ Index for Underground storage tanks"/>
    <s v="EJ Indexes"/>
    <m/>
    <s v="TRUE"/>
    <m/>
  </r>
  <r>
    <s v="x"/>
    <s v="pctile.EJ.DISPARITY.cancer.supp"/>
    <s v="pctile.EJ.DISPARITY.cancer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30201"/>
    <s v="EJ Index"/>
    <m/>
    <m/>
    <s v="cancer"/>
    <s v="cancer"/>
    <m/>
    <s v="Nation"/>
    <s v="us"/>
    <s v="3"/>
    <s v="3"/>
    <s v="1"/>
    <s v="N_P5_CANCER"/>
    <s v="N_P5_CANCER"/>
    <s v="N_P5_CANCER"/>
    <m/>
    <s v="P_D5_CANCER"/>
    <s v="P_D5_CANCER"/>
    <s v="EJ Suppl: Cancer risk (US%ile)"/>
    <s v="US percentile for EJ Supplemental Index for NATA Air Toxics Cancer Risk"/>
    <s v="Percentile for  Air toxics cancer risk Supplemental Index"/>
    <s v="National Percentile of Air Toxics Cancer Risk Supplemental Index"/>
    <m/>
    <m/>
    <s v="Air Toxics Cancer Risk Supplemental Index"/>
    <s v="86"/>
    <s v="Air Toxics Cancer Risk"/>
    <m/>
    <s v="21"/>
    <s v="93"/>
    <s v="P_D5_CANCER"/>
    <n v="400"/>
    <m/>
    <s v="US percentile for EJ Supplemental Index for NATA Air Toxics Cancer Risk"/>
    <s v="EJ Indexes"/>
    <m/>
    <s v="TRUE"/>
    <m/>
  </r>
  <r>
    <s v="x"/>
    <s v="pctile.EJ.DISPARITY.dpm.supp"/>
    <s v="pctile.EJ.DISPARITY.d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50201"/>
    <s v="EJ Index"/>
    <m/>
    <m/>
    <s v="dpm"/>
    <s v="dpm"/>
    <m/>
    <s v="Nation"/>
    <s v="us"/>
    <s v="3"/>
    <s v="5"/>
    <s v="1"/>
    <s v="N_P5_DIESEL"/>
    <s v="N_P5_DIESEL"/>
    <s v="N_P5_DIESEL"/>
    <m/>
    <s v="P_D5_DSLPM"/>
    <s v="P_D5_DSLPM"/>
    <s v="EJ Suppl: Diesel PM (US%ile)"/>
    <s v="US percentile for EJ Supplemental Index for NATA Diesel Particulate Matter"/>
    <s v="Percentile for  Diesel particulate matter Supplemental Index"/>
    <s v="National Percentile of Diesel Particulate Matter Supplemental Index"/>
    <m/>
    <m/>
    <s v="Diesel Particulate Matter Supplemental Index"/>
    <s v="85"/>
    <s v="Diesel Particulate Matter"/>
    <m/>
    <s v="4"/>
    <s v="55"/>
    <s v="P_D5_DSLPM"/>
    <n v="400"/>
    <m/>
    <s v="US percentile for EJ Supplemental Index for NATA Diesel Particulate Matter"/>
    <s v="EJ Indexes"/>
    <m/>
    <s v="TRUE"/>
    <m/>
  </r>
  <r>
    <s v="x"/>
    <s v="pctile.EJ.DISPARITY.o3.supp"/>
    <s v="pctile.EJ.DISPARITY.o3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20201"/>
    <s v="EJ Index"/>
    <m/>
    <m/>
    <s v="o3"/>
    <s v="o3"/>
    <m/>
    <s v="Nation"/>
    <s v="us"/>
    <s v="3"/>
    <s v="2"/>
    <s v="1"/>
    <s v="N_P5_O3"/>
    <s v="N_P5_O3"/>
    <s v="N_P5_O3"/>
    <m/>
    <s v="P_D5_OZONE"/>
    <s v="P_D5_OZONE"/>
    <s v="EJ Suppl: Ozone (US%ile)"/>
    <s v="US percentile for EJ Supplemental Index for Ozone"/>
    <s v="Percentile for Ozone Supplemental Index"/>
    <s v="National Percentile of Ozone Supplemental Index"/>
    <m/>
    <m/>
    <s v="Ozone Supplemental Index"/>
    <s v="84"/>
    <s v="Ozone"/>
    <m/>
    <s v="32"/>
    <s v="61"/>
    <s v="P_D5_OZONE"/>
    <n v="400"/>
    <m/>
    <s v="US percentile for EJ Supplemental Index for Ozone"/>
    <s v="EJ Indexes"/>
    <m/>
    <s v="TRUE"/>
    <m/>
  </r>
  <r>
    <s v="x"/>
    <s v="pctile.EJ.DISPARITY.pctpre1960.supp"/>
    <s v="pctile.EJ.DISPARITY.pctpre1960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60201"/>
    <s v="EJ Index"/>
    <m/>
    <m/>
    <s v="pctpre1960"/>
    <s v="pctpre1960"/>
    <m/>
    <s v="Nation"/>
    <s v="us"/>
    <s v="3"/>
    <s v="6"/>
    <s v="1"/>
    <s v="N_P5_LEAD"/>
    <s v="N_P5_LEAD"/>
    <s v="N_P5_LEAD"/>
    <m/>
    <s v="P_D5_LDPNT"/>
    <s v="P_D5_LDPNT"/>
    <s v="EJ Suppl: % built pre-1960 (US%ile)"/>
    <s v="US percentile for EJ Supplemental Index for Lead Paint Indicator"/>
    <s v="Percentile for Lead paint Supplemental Index"/>
    <s v="National Percentile of Lead Paint Supplemental Index"/>
    <m/>
    <m/>
    <s v="Lead Paint Supplemental Index"/>
    <s v="90"/>
    <s v="Lead Paint"/>
    <m/>
    <s v="76"/>
    <s v="69"/>
    <s v="P_D5_LDPNT"/>
    <n v="400"/>
    <m/>
    <s v="US percentile for EJ Supplemental Index for Lead Paint Indicator"/>
    <s v="EJ Indexes"/>
    <m/>
    <s v="TRUE"/>
    <m/>
  </r>
  <r>
    <s v="x"/>
    <s v="pctile.EJ.DISPARITY.pm.supp"/>
    <s v="pctile.EJ.DISPARITY.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10201"/>
    <s v="EJ Index"/>
    <m/>
    <m/>
    <s v="pm"/>
    <s v="pm"/>
    <m/>
    <s v="Nation"/>
    <s v="us"/>
    <s v="3"/>
    <s v="1"/>
    <s v="1"/>
    <s v="N_P5_PM25"/>
    <s v="N_P5_PM25"/>
    <s v="N_P5_PM25"/>
    <m/>
    <s v="P_D5_PM25"/>
    <s v="P_D5_PM25"/>
    <s v="EJ Suppl: PM2.5 (US%ile)"/>
    <s v="US percentile for EJ Supplemental Index for Particulate Matter (PM 2.5)"/>
    <s v="Percentile for Particulate Matter 2.5 Supplemental Index"/>
    <s v="National Percentile of Particulate Matter Supplemental Index"/>
    <m/>
    <m/>
    <s v="Particulate Matter 2.5 Supplemental Index"/>
    <s v="83"/>
    <s v="Particulate Matter"/>
    <m/>
    <s v="13"/>
    <s v="87"/>
    <s v="P_D5_PM25"/>
    <n v="400"/>
    <m/>
    <s v="US percentile for EJ Supplemental Index for Particulate Matter (PM 2.5)"/>
    <s v="EJ Indexes"/>
    <m/>
    <s v="TRUE"/>
    <m/>
  </r>
  <r>
    <s v="x"/>
    <s v="pctile.EJ.DISPARITY.proximity.npdes.supp"/>
    <s v="pctile.EJ.DISPARITY.proximity.npdes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10201"/>
    <s v="EJ Index"/>
    <m/>
    <m/>
    <s v="proximity.npdes"/>
    <s v="proximity.npdes"/>
    <m/>
    <s v="Nation"/>
    <s v="us"/>
    <s v="3"/>
    <s v="11"/>
    <s v="1"/>
    <s v="N_P5_NPDES"/>
    <s v="N_P5_NPDES"/>
    <s v="N_P5_NPDES"/>
    <m/>
    <s v="P_D5_PWDIS"/>
    <s v="P_D5_PWDIS"/>
    <s v="EJ Suppl: NPDES (US%ile)"/>
    <s v="US percentile for EJ Supplemental Index for Wastewater Discharge Indicator"/>
    <s v="Percentile for Wastewater discharge Supplemental Index"/>
    <s v="National Percentile of Wastewater Discharge Supplemental Index"/>
    <m/>
    <m/>
    <s v="Wastewater Discharge Supplemental Index"/>
    <s v="95"/>
    <s v="Wastewater Discharge"/>
    <m/>
    <s v="46"/>
    <s v="85"/>
    <s v="P_D5_PWDIS"/>
    <n v="400"/>
    <m/>
    <s v="US percentile for EJ Supplemental Index for Wastewater Discharge Indicator"/>
    <s v="EJ Indexes"/>
    <m/>
    <s v="TRUE"/>
    <m/>
  </r>
  <r>
    <s v="x"/>
    <s v="pctile.EJ.DISPARITY.proximity.npl.supp"/>
    <s v="pctile.EJ.DISPARITY.proximity.npl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80201"/>
    <s v="EJ Index"/>
    <m/>
    <m/>
    <s v="proximity.npl"/>
    <s v="proximity.npl"/>
    <m/>
    <s v="Nation"/>
    <s v="us"/>
    <s v="3"/>
    <s v="8"/>
    <s v="1"/>
    <s v="N_P5_NPL"/>
    <s v="N_P5_NPL"/>
    <s v="N_P5_NPL"/>
    <m/>
    <s v="P_D5_PNPL"/>
    <s v="P_D5_PNPL"/>
    <s v="EJ Suppl: NPL (US%ile)"/>
    <s v="US percentile for EJ Supplemental Index for Superfund Proximity"/>
    <s v="Percentile for Superfund proximity Supplemental Index"/>
    <s v="National Percentile of Superfund Proximity Supplemental Index"/>
    <m/>
    <m/>
    <s v="Superfund Proximity Supplemental Index"/>
    <s v="91"/>
    <s v="Superfund Proximity"/>
    <m/>
    <s v="20"/>
    <s v="74"/>
    <s v="P_D5_PNPL"/>
    <n v="400"/>
    <m/>
    <s v="US percentile for EJ Supplemental Index for Superfund Proximity"/>
    <s v="EJ Indexes"/>
    <m/>
    <s v="TRUE"/>
    <m/>
  </r>
  <r>
    <s v="x"/>
    <s v="pctile.EJ.DISPARITY.proximity.rmp.supp"/>
    <s v="pctile.EJ.DISPARITY.proximity.rm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90201"/>
    <s v="EJ Index"/>
    <m/>
    <m/>
    <s v="proximity.rmp"/>
    <s v="proximity.rmp"/>
    <m/>
    <s v="Nation"/>
    <s v="us"/>
    <s v="3"/>
    <s v="9"/>
    <s v="1"/>
    <s v="N_P5_RMP"/>
    <s v="N_P5_RMP"/>
    <s v="N_P5_RMP"/>
    <m/>
    <s v="P_D5_PRMP"/>
    <s v="P_D5_PRMP"/>
    <s v="EJ Suppl: RMP (US%ile)"/>
    <s v="US percentile for EJ Supplemental Index for RMP Proximity"/>
    <s v="Percentile for RMP Facility Proximity Supplemental Index"/>
    <s v="National Percentile of RMP Facility Proximity  Supplemental Index"/>
    <m/>
    <m/>
    <s v="RMP Facility Proximity Supplemental Index"/>
    <s v="92"/>
    <s v="RMP Facility Proximity"/>
    <m/>
    <s v="24"/>
    <s v="41"/>
    <s v="P_D5_PRMP"/>
    <n v="400"/>
    <m/>
    <s v="US percentile for EJ Supplemental Index for RMP Proximity"/>
    <s v="EJ Indexes"/>
    <m/>
    <s v="TRUE"/>
    <m/>
  </r>
  <r>
    <s v="x"/>
    <s v="pctile.EJ.DISPARITY.proximity.tsdf.supp"/>
    <s v="pctile.EJ.DISPARITY.proximity.tsdf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00201"/>
    <s v="EJ Index"/>
    <m/>
    <m/>
    <s v="proximity.tsdf"/>
    <s v="proximity.tsdf"/>
    <m/>
    <s v="Nation"/>
    <s v="us"/>
    <s v="3"/>
    <s v="10"/>
    <s v="1"/>
    <s v="N_P5_TSDF"/>
    <s v="N_P5_TSDF"/>
    <s v="N_P5_TSDF"/>
    <m/>
    <s v="P_D5_PTSDF"/>
    <s v="P_D5_PTSDF"/>
    <s v="EJ Suppl: TSDF (US%ile)"/>
    <s v="US percentile for EJ Supplemental Index for Hazardous Waste Proximity"/>
    <s v="Percentile for Hazardous waste proximity Supplemental Index"/>
    <s v="National Percentile of Hazardous Waste Proximity Supplemental Index"/>
    <m/>
    <m/>
    <s v="Hazardous Waste Proximity Supplemental Index"/>
    <s v="93"/>
    <s v="Hazardous Waste Proximity"/>
    <m/>
    <s v="0"/>
    <s v="24"/>
    <s v="P_D5_PTSDF"/>
    <n v="400"/>
    <m/>
    <s v="US percentile for EJ Supplemental Index for Hazardous Waste Proximity"/>
    <s v="EJ Indexes"/>
    <m/>
    <s v="TRUE"/>
    <m/>
  </r>
  <r>
    <s v="x"/>
    <s v="pctile.EJ.DISPARITY.resp.supp"/>
    <s v="pctile.EJ.DISPARITY.res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40201"/>
    <s v="EJ Index"/>
    <m/>
    <m/>
    <s v="resp"/>
    <s v="resp"/>
    <m/>
    <s v="Nation"/>
    <s v="us"/>
    <s v="3"/>
    <s v="4"/>
    <s v="1"/>
    <s v="N_P5_RESP"/>
    <s v="N_P5_RESP"/>
    <s v="N_P5_RESP"/>
    <m/>
    <s v="P_D5_RESP"/>
    <s v="P_D5_RESP"/>
    <s v="EJ Suppl: Respiratory (US%ile)"/>
    <s v="US percentile for EJ Supplemental Index for NATA Respiratory Hazard Index"/>
    <s v="Percentile for Air toxics respiratory HI Supplemental Index"/>
    <s v="National Percentile of Air Toxics Respiratory HI Supplemental Index"/>
    <m/>
    <m/>
    <s v="Air Toxics Respiratory HI Supplemental Index"/>
    <s v="87"/>
    <s v="Air Toxics Respiratory HI"/>
    <m/>
    <s v="20"/>
    <s v="92"/>
    <s v="P_D5_RESP"/>
    <n v="400"/>
    <m/>
    <s v="US percentile for EJ Supplemental Index for NATA Respiratory Hazard Index"/>
    <s v="EJ Indexes"/>
    <m/>
    <s v="TRUE"/>
    <m/>
  </r>
  <r>
    <s v="x"/>
    <s v="pctile.EJ.DISPARITY.rsei.supp"/>
    <s v="pctile.EJ.DISPARITY.rsei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m/>
    <s v="EJ Index"/>
    <m/>
    <m/>
    <s v="rsei"/>
    <s v="rsei"/>
    <m/>
    <s v="Nation"/>
    <s v="us"/>
    <s v="3"/>
    <s v="4"/>
    <s v="1"/>
    <s v="N_P5_RSEI_AIR"/>
    <s v="N_P5_RSEI_AIR"/>
    <s v="N_P5_RSEI_AIR"/>
    <m/>
    <s v="P_D5_RSEI_AIR"/>
    <s v="P_D5_RSEI_AIR"/>
    <s v="EJ Suppl: RSEI Air (US%ile)"/>
    <s v="US Percentile for EJ Supplemental Index for Toxic Releases to Air"/>
    <s v="Percentile for Toxic Releases to Air Supplemental Index"/>
    <s v="National Percentile of Toxic Releases to Air Supplemental Index"/>
    <m/>
    <m/>
    <m/>
    <s v="88"/>
    <s v="Toxic Releases To Air"/>
    <m/>
    <s v="5"/>
    <s v="79"/>
    <s v="P_D5_RSEI_AIR"/>
    <n v="400"/>
    <m/>
    <s v="US Percentile for EJ Supplemental Index for Toxic Releases to Air"/>
    <s v="EJ Indexes"/>
    <m/>
    <s v="TRUE"/>
    <m/>
  </r>
  <r>
    <s v="x"/>
    <s v="pctile.EJ.DISPARITY.traffic.score.supp"/>
    <s v="pctile.EJ.DISPARITY.traffic.score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70201"/>
    <s v="EJ Index"/>
    <m/>
    <m/>
    <s v="traffic.score"/>
    <s v="traffic.score"/>
    <m/>
    <s v="Nation"/>
    <s v="us"/>
    <s v="3"/>
    <s v="7"/>
    <s v="1"/>
    <s v="N_P5_TRAFFIC"/>
    <s v="N_P5_TRAFFIC"/>
    <s v="N_P5_TRAFFIC"/>
    <m/>
    <s v="P_D5_PTRAF"/>
    <s v="P_D5_PTRAF"/>
    <s v="EJ Suppl: Traffic (US%ile)"/>
    <s v="US percentile for EJ Supplemental Index for Traffic Proximity and Volume"/>
    <s v="Percentile for Traffic proximity Supplemental Index"/>
    <s v="National Percentile of Traffic Proximity Supplemental Index"/>
    <m/>
    <m/>
    <s v="Traffic Proximity Supplemental Index"/>
    <s v="89"/>
    <s v="Traffic Proximity"/>
    <m/>
    <s v="3"/>
    <s v="50"/>
    <s v="P_D5_PTRAF"/>
    <n v="400"/>
    <m/>
    <s v="US percentile for EJ Supplemental Index for Traffic Proximity and Volume"/>
    <s v="EJ Indexes"/>
    <m/>
    <s v="TRUE"/>
    <m/>
  </r>
  <r>
    <s v="x"/>
    <s v="pctile.EJ.DISPARITY.ust.supp"/>
    <s v="pctile.EJ.DISPARITY.ust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20201"/>
    <s v="EJ Index"/>
    <m/>
    <m/>
    <s v="ust"/>
    <s v="ust"/>
    <m/>
    <s v="Nation"/>
    <s v="us"/>
    <s v="3"/>
    <s v="12"/>
    <s v="1"/>
    <s v="N_P5_UST"/>
    <s v="N_P5_UST"/>
    <s v="N_P5_UST"/>
    <m/>
    <s v="P_D5_UST"/>
    <s v="P_D5_UST"/>
    <s v="EJ Suppl: UST (US%ile)"/>
    <s v="US percentile for EJ Supplemental Index for Underground Storage Tanks (UST) indicator"/>
    <s v="Percentile for Underground storage tanks Supplemental Index"/>
    <s v="National Percentile of Underground Storage Tanks Supplemental Index"/>
    <m/>
    <m/>
    <s v="Underground Storage Tanks Supplemental Index (US%ile)"/>
    <s v="94"/>
    <s v="Underground Storage Tanks"/>
    <m/>
    <s v="0"/>
    <s v="66"/>
    <s v="P_D5_UST"/>
    <n v="400"/>
    <m/>
    <s v="US percentile for EJ Supplemental Index for Underground Storage Tanks (UST) indicator"/>
    <s v="EJ Indexes"/>
    <m/>
    <s v="TRUE"/>
    <m/>
  </r>
  <r>
    <s v="x"/>
    <s v="state.EJ.DISPARITY.cancer.supp"/>
    <s v="state.EJ.DISPARITY.cancer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cancer"/>
    <s v="cancer"/>
    <m/>
    <m/>
    <m/>
    <m/>
    <m/>
    <m/>
    <s v="S_D5_CANCER"/>
    <m/>
    <m/>
    <m/>
    <s v="S_D5_CANCER"/>
    <s v="S_D5_CANCER"/>
    <m/>
    <m/>
    <s v="State Air toxics cancer risk Supplemental Index"/>
    <m/>
    <m/>
    <m/>
    <m/>
    <m/>
    <m/>
    <m/>
    <m/>
    <s v="14.42334"/>
    <s v="S_D5_CANCER"/>
    <m/>
    <m/>
    <m/>
    <m/>
    <m/>
    <m/>
    <m/>
  </r>
  <r>
    <s v="x"/>
    <s v="state.EJ.DISPARITY.dpm.supp"/>
    <s v="state.EJ.DISPARITY.d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dpm"/>
    <s v="dpm"/>
    <m/>
    <m/>
    <m/>
    <m/>
    <m/>
    <m/>
    <s v="S_D5_DSLPM"/>
    <m/>
    <m/>
    <m/>
    <s v="S_D5_DSLPM"/>
    <s v="S_D5_DSLPM"/>
    <m/>
    <m/>
    <s v="State Diesel particulate matter Supplemental Index"/>
    <m/>
    <m/>
    <m/>
    <m/>
    <m/>
    <m/>
    <m/>
    <m/>
    <s v="5.838017"/>
    <s v="S_D5_DSLPM"/>
    <m/>
    <m/>
    <m/>
    <m/>
    <m/>
    <m/>
    <m/>
  </r>
  <r>
    <s v="x"/>
    <s v="state.EJ.DISPARITY.o3.supp"/>
    <s v="state.EJ.DISPARITY.o3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o3"/>
    <s v="o3"/>
    <m/>
    <m/>
    <m/>
    <m/>
    <m/>
    <m/>
    <s v="S_D5_OZONE"/>
    <m/>
    <m/>
    <m/>
    <s v="S_D5_OZONE"/>
    <s v="S_D5_OZONE"/>
    <m/>
    <m/>
    <s v="State Ozone Supplemental Index"/>
    <m/>
    <m/>
    <m/>
    <m/>
    <m/>
    <m/>
    <m/>
    <m/>
    <s v="6.868256"/>
    <s v="S_D5_OZONE"/>
    <m/>
    <m/>
    <m/>
    <m/>
    <m/>
    <m/>
    <m/>
  </r>
  <r>
    <s v="x"/>
    <s v="state.EJ.DISPARITY.pctpre1960.supp"/>
    <s v="state.EJ.DISPARITY.pctpre1960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ctpre1960"/>
    <s v="pctpre1960"/>
    <m/>
    <m/>
    <m/>
    <m/>
    <m/>
    <m/>
    <s v="S_D5_LDPNT"/>
    <m/>
    <m/>
    <m/>
    <s v="S_D5_LDPNT"/>
    <s v="S_D5_LDPNT"/>
    <m/>
    <m/>
    <s v="State Lead paint Supplemental Index"/>
    <m/>
    <m/>
    <m/>
    <m/>
    <m/>
    <m/>
    <m/>
    <m/>
    <s v="9.272145"/>
    <s v="S_D5_LDPNT"/>
    <m/>
    <m/>
    <m/>
    <m/>
    <m/>
    <m/>
    <m/>
  </r>
  <r>
    <s v="x"/>
    <s v="state.EJ.DISPARITY.pm.supp"/>
    <s v="state.EJ.DISPARITY.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m"/>
    <s v="pm"/>
    <m/>
    <m/>
    <m/>
    <m/>
    <m/>
    <m/>
    <s v="S_D5_PM25"/>
    <m/>
    <m/>
    <m/>
    <s v="S_D5_PM25"/>
    <s v="S_D5_PM25"/>
    <m/>
    <m/>
    <s v="State Particulate Matter 2.5 Supplemental Index"/>
    <m/>
    <m/>
    <m/>
    <m/>
    <m/>
    <m/>
    <m/>
    <m/>
    <s v="14.76675"/>
    <s v="S_D5_PM25"/>
    <m/>
    <m/>
    <m/>
    <m/>
    <m/>
    <m/>
    <m/>
  </r>
  <r>
    <s v="x"/>
    <s v="state.EJ.DISPARITY.proximity.npdes.supp"/>
    <s v="state.EJ.DISPARITY.proximity.npdes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des"/>
    <s v="proximity.npdes"/>
    <m/>
    <m/>
    <m/>
    <m/>
    <m/>
    <m/>
    <s v="S_D5_PWDIS"/>
    <m/>
    <m/>
    <m/>
    <s v="S_D5_PWDIS"/>
    <s v="S_D5_PWDIS"/>
    <m/>
    <m/>
    <s v="State Wastewater discharge Supplemental Index"/>
    <m/>
    <m/>
    <m/>
    <m/>
    <m/>
    <m/>
    <m/>
    <m/>
    <s v="14.07992"/>
    <s v="S_D5_PWDIS"/>
    <m/>
    <m/>
    <m/>
    <m/>
    <m/>
    <m/>
    <m/>
  </r>
  <r>
    <s v="x"/>
    <s v="state.EJ.DISPARITY.proximity.npl.supp"/>
    <s v="state.EJ.DISPARITY.proximity.npl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l"/>
    <s v="proximity.npl"/>
    <m/>
    <m/>
    <m/>
    <m/>
    <m/>
    <m/>
    <s v="S_D5_PNPL"/>
    <m/>
    <m/>
    <m/>
    <s v="S_D5_PNPL"/>
    <s v="S_D5_PNPL"/>
    <m/>
    <m/>
    <s v="State Superfund Proximity Supplemental Index"/>
    <m/>
    <m/>
    <m/>
    <m/>
    <m/>
    <m/>
    <m/>
    <m/>
    <s v="9.443852"/>
    <s v="S_D5_PNPL"/>
    <m/>
    <m/>
    <m/>
    <m/>
    <m/>
    <m/>
    <m/>
  </r>
  <r>
    <s v="x"/>
    <s v="state.EJ.DISPARITY.proximity.rmp.supp"/>
    <s v="state.EJ.DISPARITY.proximity.rm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rmp"/>
    <s v="proximity.rmp"/>
    <m/>
    <m/>
    <m/>
    <m/>
    <m/>
    <m/>
    <s v="S_D5_PRMP"/>
    <m/>
    <m/>
    <m/>
    <s v="S_D5_PRMP"/>
    <s v="S_D5_PRMP"/>
    <m/>
    <m/>
    <s v="State RMP Facility Proximity Supplemental Index"/>
    <m/>
    <m/>
    <m/>
    <m/>
    <m/>
    <m/>
    <m/>
    <m/>
    <s v="4.120954"/>
    <s v="S_D5_PRMP"/>
    <m/>
    <m/>
    <m/>
    <m/>
    <m/>
    <m/>
    <m/>
  </r>
  <r>
    <s v="x"/>
    <s v="state.EJ.DISPARITY.proximity.tsdf.supp"/>
    <s v="state.EJ.DISPARITY.proximity.tsdf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tsdf"/>
    <s v="proximity.tsdf"/>
    <m/>
    <m/>
    <m/>
    <m/>
    <m/>
    <m/>
    <s v="S_D5_PTSDF"/>
    <m/>
    <m/>
    <m/>
    <s v="S_D5_PTSDF"/>
    <s v="S_D5_PTSDF"/>
    <m/>
    <m/>
    <s v="State Hazardous waste proximity Supplemental Index"/>
    <m/>
    <m/>
    <m/>
    <m/>
    <m/>
    <m/>
    <m/>
    <m/>
    <s v="2.232183"/>
    <s v="S_D5_PTSDF"/>
    <m/>
    <m/>
    <m/>
    <m/>
    <m/>
    <m/>
    <m/>
  </r>
  <r>
    <s v="x"/>
    <s v="state.EJ.DISPARITY.resp.supp"/>
    <s v="state.EJ.DISPARITY.res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resp"/>
    <s v="resp"/>
    <m/>
    <m/>
    <m/>
    <m/>
    <m/>
    <m/>
    <s v="S_D5_RESP"/>
    <m/>
    <m/>
    <m/>
    <s v="S_D5_RESP"/>
    <s v="S_D5_RESP"/>
    <m/>
    <m/>
    <s v="State Air toxics respiratory HI Supplemental Index"/>
    <m/>
    <m/>
    <m/>
    <m/>
    <m/>
    <m/>
    <m/>
    <m/>
    <s v="15.79699"/>
    <s v="S_D5_RESP"/>
    <m/>
    <m/>
    <m/>
    <m/>
    <m/>
    <m/>
    <m/>
  </r>
  <r>
    <s v="x"/>
    <s v="state.EJ.DISPARITY.rsei.supp"/>
    <s v="state.EJ.DISPARITY.rsei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S_D5_RSEI_AIR"/>
    <m/>
    <m/>
    <m/>
    <s v="S_D5_RSEI_AIR"/>
    <s v="S_D5_RSEI_AIR"/>
    <m/>
    <s v="State Toxic Releases to Air Supplemental Index"/>
    <s v="State Toxic Releases to Air Supplemental Index"/>
    <m/>
    <m/>
    <m/>
    <m/>
    <m/>
    <m/>
    <m/>
    <m/>
    <s v="11.16092"/>
    <s v="S_D5_RSEI_AIR"/>
    <m/>
    <m/>
    <m/>
    <m/>
    <m/>
    <m/>
    <m/>
  </r>
  <r>
    <s v="x"/>
    <s v="state.EJ.DISPARITY.traffic.score.supp"/>
    <s v="state.EJ.DISPARITY.traffic.score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traffic.score"/>
    <s v="traffic.score"/>
    <m/>
    <m/>
    <m/>
    <m/>
    <m/>
    <m/>
    <s v="S_D5_PTRAF"/>
    <m/>
    <m/>
    <m/>
    <s v="S_D5_PTRAF"/>
    <s v="S_D5_PTRAF"/>
    <m/>
    <m/>
    <s v="State Traffic proximity Supplemental Index"/>
    <m/>
    <m/>
    <m/>
    <m/>
    <m/>
    <m/>
    <m/>
    <m/>
    <s v="5.494605"/>
    <s v="S_D5_PTRAF"/>
    <m/>
    <m/>
    <m/>
    <m/>
    <m/>
    <m/>
    <m/>
  </r>
  <r>
    <s v="x"/>
    <s v="state.EJ.DISPARITY.ust.supp"/>
    <s v="state.EJ.DISPARITY.ust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ust"/>
    <s v="ust"/>
    <m/>
    <m/>
    <m/>
    <m/>
    <m/>
    <m/>
    <s v="S_D5_UST"/>
    <m/>
    <m/>
    <m/>
    <s v="S_D5_UST"/>
    <s v="S_D5_UST"/>
    <m/>
    <m/>
    <s v="State Underground storage tanks Supplemental Index"/>
    <m/>
    <m/>
    <m/>
    <m/>
    <m/>
    <m/>
    <m/>
    <m/>
    <s v="8.241907"/>
    <s v="S_D5_UST"/>
    <m/>
    <m/>
    <m/>
    <m/>
    <m/>
    <m/>
    <m/>
  </r>
  <r>
    <s v="x"/>
    <s v="state.pctile.EJ.DISPARITY.cancer.supp"/>
    <s v="state.pctile.EJ.DISPARITY.cancer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30203"/>
    <s v="EJ Index"/>
    <s v="EJ.DISPARITY.cancer.supp"/>
    <m/>
    <s v="cancer"/>
    <s v="cancer"/>
    <m/>
    <s v="State"/>
    <s v="state"/>
    <s v="3"/>
    <s v="3"/>
    <s v="3"/>
    <s v="S_P5_CANCER"/>
    <s v="S_P5_CANCER"/>
    <s v="S_P5_CANCER"/>
    <m/>
    <s v="S_P_D5_CANCER"/>
    <s v="S_P_D5_CANCER"/>
    <s v="EJ Suppl: Cancer risk (State%ile)"/>
    <s v="State percentile for EJ Supplemental Index for NATA Air Toxics Cancer Risk"/>
    <s v="State Percentile for  Air toxics cancer risk Supplemental Index"/>
    <s v="State Percentile of Air Toxics Cancer Risk Supplemental Index"/>
    <m/>
    <m/>
    <s v="Air Toxics Cancer Risk Supplemental Index"/>
    <s v="73"/>
    <s v="Air Toxics Cancer Risk"/>
    <m/>
    <s v="7"/>
    <s v="93"/>
    <s v="S_P_D5_CANCER"/>
    <s v="323"/>
    <m/>
    <m/>
    <s v="EJ Indexes"/>
    <m/>
    <s v="FALSE"/>
    <m/>
  </r>
  <r>
    <s v="x"/>
    <s v="state.pctile.EJ.DISPARITY.dpm.supp"/>
    <s v="state.pctile.EJ.DISPARITY.d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50203"/>
    <s v="EJ Index"/>
    <s v="EJ.DISPARITY.dpm.supp"/>
    <m/>
    <s v="dpm"/>
    <s v="dpm"/>
    <m/>
    <s v="State"/>
    <s v="state"/>
    <s v="3"/>
    <s v="5"/>
    <s v="3"/>
    <s v="S_P5_DIESEL"/>
    <s v="S_P5_DIESEL"/>
    <s v="S_P5_DIESEL"/>
    <m/>
    <s v="S_P_D5_DSLPM"/>
    <s v="S_P_D5_DSLPM"/>
    <s v="EJ Suppl: Diesel PM (State%ile)"/>
    <s v="State percentile for EJ Supplemental Index for NATA Diesel Particulate Matter"/>
    <s v="State Percentile for  Diesel particulate matter Supplemental Index"/>
    <s v="State Percentile of Diesel Particulate Matter Supplemental Index"/>
    <m/>
    <m/>
    <s v="Diesel Particulate Matter Supplemental Index"/>
    <s v="72"/>
    <s v="Diesel Particulate Matter"/>
    <m/>
    <s v="0"/>
    <s v="55"/>
    <s v="S_P_D5_DSLPM"/>
    <s v="343"/>
    <m/>
    <m/>
    <s v="EJ Indexes"/>
    <m/>
    <s v="FALSE"/>
    <m/>
  </r>
  <r>
    <s v="x"/>
    <s v="state.pctile.EJ.DISPARITY.o3.supp"/>
    <s v="state.pctile.EJ.DISPARITY.o3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20203"/>
    <s v="EJ Index"/>
    <s v="EJ.DISPARITY.o3.supp"/>
    <m/>
    <s v="o3"/>
    <s v="o3"/>
    <m/>
    <s v="State"/>
    <s v="state"/>
    <s v="3"/>
    <s v="2"/>
    <s v="3"/>
    <s v="S_P5_O3"/>
    <s v="S_P5_O3"/>
    <s v="S_P5_O3"/>
    <m/>
    <s v="S_P_D5_OZONE"/>
    <s v="S_P_D5_OZONE"/>
    <s v="EJ Suppl: Ozone (State%ile)"/>
    <s v="State percentile for EJ Supplemental Index for Ozone"/>
    <s v="State Percentile for Ozone Supplemental Index"/>
    <s v="State Percentile of Ozone Supplemental Index"/>
    <m/>
    <m/>
    <s v="Ozone Supplemental Index"/>
    <s v="71"/>
    <s v="Ozone"/>
    <m/>
    <s v="3"/>
    <s v="61"/>
    <s v="S_P_D5_OZONE"/>
    <s v="313"/>
    <m/>
    <m/>
    <s v="EJ Indexes"/>
    <m/>
    <s v="FALSE"/>
    <m/>
  </r>
  <r>
    <s v="x"/>
    <s v="state.pctile.EJ.DISPARITY.pctpre1960.supp"/>
    <s v="state.pctile.EJ.DISPARITY.pctpre1960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60203"/>
    <s v="EJ Index"/>
    <s v="EJ.DISPARITY.pctpre1960.supp"/>
    <m/>
    <s v="pctpre1960"/>
    <s v="pctpre1960"/>
    <m/>
    <s v="State"/>
    <s v="state"/>
    <s v="3"/>
    <s v="6"/>
    <s v="3"/>
    <s v="S_P5_LEAD"/>
    <s v="S_P5_LEAD"/>
    <s v="S_P5_LEAD"/>
    <m/>
    <s v="S_P_D5_LDPNT"/>
    <s v="S_P_D5_LDPNT"/>
    <s v="EJ Suppl: % built pre-1960 (State%ile)"/>
    <s v="State percentile for EJ Supplemental Index for Lead Paint Indicator"/>
    <s v="State Percentile for Lead paint Supplemental Index"/>
    <s v="State Percentile of Lead Paint Supplemental Index"/>
    <m/>
    <m/>
    <s v="Lead Paint Supplemental Index"/>
    <s v="77"/>
    <s v="Lead Paint"/>
    <m/>
    <s v="71"/>
    <s v="69"/>
    <s v="S_P_D5_LDPNT"/>
    <s v="353"/>
    <m/>
    <m/>
    <s v="EJ Indexes"/>
    <m/>
    <s v="FALSE"/>
    <m/>
  </r>
  <r>
    <s v="x"/>
    <s v="state.pctile.EJ.DISPARITY.pm.supp"/>
    <s v="state.pctile.EJ.DISPARITY.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10203"/>
    <s v="EJ Index"/>
    <s v="EJ.DISPARITY.pm.supp"/>
    <m/>
    <s v="pm"/>
    <s v="pm"/>
    <m/>
    <s v="State"/>
    <s v="state"/>
    <s v="3"/>
    <s v="1"/>
    <s v="3"/>
    <s v="S_P5_PM25"/>
    <s v="S_P5_PM25"/>
    <s v="S_P5_PM25"/>
    <m/>
    <s v="S_P_D5_PM25"/>
    <s v="S_P_D5_PM25"/>
    <s v="EJ Suppl: PM2.5 (State%ile)"/>
    <s v="State percentile for EJ Supplemental Index for Particulate Matter (PM 2.5)"/>
    <s v="State Percentile for Particulate Matter 2.5 Supplemental Index"/>
    <s v="State Percentile of Particulate Matter Supplemental Index"/>
    <m/>
    <m/>
    <s v="Particulate Matter 2.5 Supplemental Index"/>
    <s v="70"/>
    <s v="Particulate Matter"/>
    <m/>
    <s v="0"/>
    <s v="87"/>
    <s v="S_P_D5_PM25"/>
    <s v="303"/>
    <m/>
    <m/>
    <s v="EJ Indexes"/>
    <m/>
    <s v="FALSE"/>
    <m/>
  </r>
  <r>
    <s v="x"/>
    <s v="state.pctile.EJ.DISPARITY.proximity.npdes.supp"/>
    <s v="state.pctile.EJ.DISPARITY.proximity.npdes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10203"/>
    <s v="EJ Index"/>
    <s v="EJ.DISPARITY.proximity.npdes.supp"/>
    <m/>
    <s v="proximity.npdes"/>
    <s v="proximity.npdes"/>
    <m/>
    <s v="State"/>
    <s v="state"/>
    <s v="3"/>
    <s v="11"/>
    <s v="3"/>
    <s v="S_P5_NPDES"/>
    <s v="S_P5_NPDES"/>
    <s v="S_P5_NPDES"/>
    <m/>
    <s v="S_P_D5_PWDIS"/>
    <s v="S_P_D5_PWDIS"/>
    <s v="EJ Suppl: NPDES (State%ile)"/>
    <s v="State percentile for EJ Supplemental Index for Wastewater Discharge Indicator"/>
    <s v="State Percentile for Wastewater discharge Supplemental Index"/>
    <s v="State Percentile of Wastewater Discharge Supplemental Index"/>
    <m/>
    <m/>
    <s v="Wastewater Discharge Supplemental Index"/>
    <s v="82"/>
    <s v="Wastewater Discharge"/>
    <m/>
    <s v="53"/>
    <s v="85"/>
    <s v="S_P_D5_PWDIS"/>
    <s v="403"/>
    <m/>
    <m/>
    <s v="EJ Indexes"/>
    <m/>
    <s v="FALSE"/>
    <m/>
  </r>
  <r>
    <s v="x"/>
    <s v="state.pctile.EJ.DISPARITY.proximity.npl.supp"/>
    <s v="state.pctile.EJ.DISPARITY.proximity.npl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80203"/>
    <s v="EJ Index"/>
    <s v="EJ.DISPARITY.proximity.npl.supp"/>
    <m/>
    <s v="proximity.npl"/>
    <s v="proximity.npl"/>
    <m/>
    <s v="State"/>
    <s v="state"/>
    <s v="3"/>
    <s v="8"/>
    <s v="3"/>
    <s v="S_P5_NPL"/>
    <s v="S_P5_NPL"/>
    <s v="S_P5_NPL"/>
    <m/>
    <s v="S_P_D5_PNPL"/>
    <s v="S_P_D5_PNPL"/>
    <s v="EJ Suppl: NPL (State%ile)"/>
    <s v="State percentile for EJ Supplemental Index for Superfund Proximity"/>
    <s v="State Percentile for Superfund proximity Supplemental Index"/>
    <s v="State Percentile of Superfund Proximity Supplemental Index"/>
    <m/>
    <m/>
    <s v="Superfund Proximity Supplemental Index"/>
    <s v="78"/>
    <s v="Superfund Proximity"/>
    <m/>
    <s v="38"/>
    <s v="74"/>
    <s v="S_P_D5_PNPL"/>
    <s v="373"/>
    <m/>
    <m/>
    <s v="EJ Indexes"/>
    <m/>
    <s v="FALSE"/>
    <m/>
  </r>
  <r>
    <s v="x"/>
    <s v="state.pctile.EJ.DISPARITY.proximity.rmp.supp"/>
    <s v="state.pctile.EJ.DISPARITY.proximity.rm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90203"/>
    <s v="EJ Index"/>
    <s v="EJ.DISPARITY.proximity.rmp.supp"/>
    <m/>
    <s v="proximity.rmp"/>
    <s v="proximity.rmp"/>
    <m/>
    <s v="State"/>
    <s v="state"/>
    <s v="3"/>
    <s v="9"/>
    <s v="3"/>
    <s v="S_P5_RMP"/>
    <s v="S_P5_RMP"/>
    <s v="S_P5_RMP"/>
    <m/>
    <s v="S_P_D5_PRMP"/>
    <s v="S_P_D5_PRMP"/>
    <s v="EJ Suppl: RMP (State%ile)"/>
    <s v="State percentile for EJ Supplemental Index for RMP Proximity"/>
    <s v="State Percentile for RMP Facility Proximity Supplemental Index"/>
    <s v="State Percentile of RMP Facility Proximity  Supplemental Index"/>
    <m/>
    <m/>
    <s v="RMP Facility Proximity Supplemental Index"/>
    <s v="79"/>
    <s v="RMP Facility Proximity"/>
    <m/>
    <s v="21"/>
    <s v="41"/>
    <s v="S_P_D5_PRMP"/>
    <s v="383"/>
    <m/>
    <m/>
    <s v="EJ Indexes"/>
    <m/>
    <s v="FALSE"/>
    <m/>
  </r>
  <r>
    <s v="x"/>
    <s v="state.pctile.EJ.DISPARITY.proximity.tsdf.supp"/>
    <s v="state.pctile.EJ.DISPARITY.proximity.tsdf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00203"/>
    <s v="EJ Index"/>
    <s v="EJ.DISPARITY.proximity.tsdf.supp"/>
    <m/>
    <s v="proximity.tsdf"/>
    <s v="proximity.tsdf"/>
    <m/>
    <s v="State"/>
    <s v="state"/>
    <s v="3"/>
    <s v="10"/>
    <s v="3"/>
    <s v="S_P5_TSDF"/>
    <s v="S_P5_TSDF"/>
    <s v="S_P5_TSDF"/>
    <m/>
    <s v="S_P_D5_PTSDF"/>
    <s v="S_P_D5_PTSDF"/>
    <s v="EJ Suppl: TSDF (State%ile)"/>
    <s v="State percentile for EJ Supplemental Index for Hazardous Waste Proximity"/>
    <s v="State Percentile for Hazardous waste proximity Supplemental Index"/>
    <s v="State Percentile of Hazardous Waste Proximity Supplemental Index"/>
    <m/>
    <m/>
    <s v="Hazardous Waste Proximity Supplemental Index"/>
    <s v="80"/>
    <s v="Hazardous Waste Proximity"/>
    <m/>
    <s v="0"/>
    <s v="24"/>
    <s v="S_P_D5_PTSDF"/>
    <s v="393"/>
    <m/>
    <m/>
    <s v="EJ Indexes"/>
    <m/>
    <s v="FALSE"/>
    <m/>
  </r>
  <r>
    <s v="x"/>
    <s v="state.pctile.EJ.DISPARITY.resp.supp"/>
    <s v="state.pctile.EJ.DISPARITY.res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40203"/>
    <s v="EJ Index"/>
    <s v="EJ.DISPARITY.resp.supp"/>
    <m/>
    <s v="resp"/>
    <s v="resp"/>
    <m/>
    <s v="State"/>
    <s v="state"/>
    <s v="3"/>
    <s v="4"/>
    <s v="3"/>
    <s v="S_P5_RESP"/>
    <s v="S_P5_RESP"/>
    <s v="S_P5_RESP"/>
    <m/>
    <s v="S_P_D5_RESP"/>
    <s v="S_P_D5_RESP"/>
    <s v="EJ Suppl: Respiratory (State%ile)"/>
    <s v="State percentile for EJ Supplemental Index for NATA Respiratory Hazard Index"/>
    <s v="State Percentile for Air toxics respiratory HI Supplemental Index"/>
    <s v="State Percentile of Air Toxics Respiratory HI Supplemental Index"/>
    <m/>
    <m/>
    <s v="Air Toxics Respiratory HI Supplemental Index"/>
    <s v="74"/>
    <s v="Air Toxics Respiratory HI"/>
    <m/>
    <s v="4"/>
    <s v="92"/>
    <s v="S_P_D5_RESP"/>
    <s v="333"/>
    <m/>
    <m/>
    <s v="EJ Indexes"/>
    <m/>
    <s v="FALSE"/>
    <m/>
  </r>
  <r>
    <s v="x"/>
    <s v="state.pctile.EJ.DISPARITY.rsei.supp"/>
    <s v="state.pctile.EJ.DISPARITY.rsei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m/>
    <s v="EJ Index"/>
    <s v="rsei"/>
    <m/>
    <s v="rsei"/>
    <s v="rsei"/>
    <m/>
    <m/>
    <m/>
    <m/>
    <m/>
    <m/>
    <s v="S_P5_RSEI_AIR"/>
    <s v="S_P5_RSEI_AIR"/>
    <s v="S_P5_RSEI_AIR"/>
    <m/>
    <s v="S_P_D5_RSEI_AIR"/>
    <s v="S_P_D5_RSEI_AIR"/>
    <m/>
    <s v="State Percentile for Toxic Releases to Air Supplemental Index"/>
    <s v="State Percentile for Toxic Releases to Air Supplemental Index"/>
    <s v="State Percentile of Toxic Releases to Air Supplemental Index"/>
    <m/>
    <m/>
    <m/>
    <s v="75"/>
    <s v="Toxic Releases To Air"/>
    <m/>
    <s v="4"/>
    <s v="79"/>
    <s v="S_P_D5_RSEI_AIR"/>
    <s v="462"/>
    <m/>
    <m/>
    <m/>
    <m/>
    <m/>
    <m/>
  </r>
  <r>
    <s v="x"/>
    <s v="state.pctile.EJ.DISPARITY.traffic.score.supp"/>
    <s v="state.pctile.EJ.DISPARITY.traffic.score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70203"/>
    <s v="EJ Index"/>
    <s v="EJ.DISPARITY.traffic.score.supp"/>
    <m/>
    <s v="traffic.score"/>
    <s v="traffic.score"/>
    <m/>
    <s v="State"/>
    <s v="state"/>
    <s v="3"/>
    <s v="7"/>
    <s v="3"/>
    <s v="S_P5_TRAFFIC"/>
    <s v="S_P5_TRAFFIC"/>
    <s v="S_P5_TRAFFIC"/>
    <m/>
    <s v="S_P_D5_PTRAF"/>
    <s v="S_P_D5_PTRAF"/>
    <s v="EJ Suppl: Traffic (State%ile)"/>
    <s v="State percentile for EJ Supplemental Index for Traffic Proximity and Volume"/>
    <s v="State Percentile for Traffic proximity Supplemental Index"/>
    <s v="State Percentile of Traffic Proximity Supplemental Index"/>
    <m/>
    <m/>
    <s v="Traffic Proximity Supplemental Index"/>
    <s v="76"/>
    <s v="Traffic Proximity"/>
    <m/>
    <s v="5"/>
    <s v="50"/>
    <s v="S_P_D5_PTRAF"/>
    <s v="363"/>
    <m/>
    <m/>
    <s v="EJ Indexes"/>
    <m/>
    <s v="FALSE"/>
    <m/>
  </r>
  <r>
    <s v="x"/>
    <s v="state.pctile.EJ.DISPARITY.ust.supp"/>
    <s v="state.pctile.EJ.DISPARITY.ust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20203"/>
    <s v="EJ Index"/>
    <s v="EJ.DISPARITY.ust.supp"/>
    <m/>
    <s v="ust"/>
    <s v="ust"/>
    <m/>
    <s v="State"/>
    <s v="state"/>
    <s v="3"/>
    <s v="12"/>
    <s v="3"/>
    <s v="S_P5_UST"/>
    <s v="S_P5_UST"/>
    <s v="S_P5_UST"/>
    <m/>
    <s v="S_P_D5_UST"/>
    <s v="S_P_D5_UST"/>
    <s v="EJ Suppl: UST (State%ile)"/>
    <s v="State percentile for EJ Supplemental Index for Underground Storage Tanks (UST) indicator"/>
    <s v="State Percentile for Underground storage tanks Supplemental Index"/>
    <s v="State Percentile of Underground Storage Tanks Supplemental Index"/>
    <m/>
    <m/>
    <s v="Underground Storage Tanks Supplemental Index (State%ile)"/>
    <s v="81"/>
    <s v="Underground Storage Tanks"/>
    <m/>
    <s v="0"/>
    <s v="66"/>
    <s v="S_P_D5_UST"/>
    <s v="413"/>
    <m/>
    <m/>
    <s v="EJ Indexes"/>
    <m/>
    <s v="FALSE"/>
    <m/>
  </r>
  <r>
    <s v="x"/>
    <s v="area"/>
    <s v="area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"/>
    <m/>
    <s v="misc"/>
    <s v="misc"/>
    <m/>
    <m/>
    <s v="buffer"/>
    <s v="99"/>
    <s v="99"/>
    <s v="0"/>
    <s v="Shape_Area"/>
    <m/>
    <m/>
    <m/>
    <s v="Shape_Area"/>
    <s v="Shape_Area"/>
    <m/>
    <s v="Area of block group in geodatabase"/>
    <s v="Shape area"/>
    <m/>
    <m/>
    <m/>
    <m/>
    <m/>
    <m/>
    <m/>
    <m/>
    <s v="6047647"/>
    <s v="Shape_Area"/>
    <s v="437"/>
    <m/>
    <s v="Shape area"/>
    <m/>
    <m/>
    <m/>
    <m/>
  </r>
  <r>
    <s v="x"/>
    <s v="areaid"/>
    <s v="areaid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id"/>
    <s v="areaid"/>
    <s v="areaid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land"/>
    <s v="arealand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land"/>
    <m/>
    <s v="misc"/>
    <s v="misc"/>
    <m/>
    <m/>
    <s v="buffer"/>
    <s v="99"/>
    <s v="99"/>
    <s v="0"/>
    <s v="AREALAND"/>
    <m/>
    <m/>
    <m/>
    <s v="AREALAND"/>
    <s v="AREALAND"/>
    <m/>
    <s v="Land area of block group in geodatabase"/>
    <s v="Land area in square meters"/>
    <m/>
    <m/>
    <m/>
    <m/>
    <m/>
    <m/>
    <m/>
    <m/>
    <s v="4264299"/>
    <s v="AREALAND"/>
    <s v="436"/>
    <m/>
    <s v="Land area in square meters"/>
    <m/>
    <m/>
    <m/>
    <m/>
  </r>
  <r>
    <s v="x"/>
    <s v="areatype"/>
    <s v="areatype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type"/>
    <s v="areatype"/>
    <s v="areatype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water"/>
    <s v="areawater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water"/>
    <m/>
    <s v="misc"/>
    <s v="misc"/>
    <m/>
    <m/>
    <s v="buffer"/>
    <s v="99"/>
    <s v="99"/>
    <s v="0"/>
    <s v="AREAWATER"/>
    <m/>
    <m/>
    <m/>
    <s v="AREAWATER"/>
    <s v="AREAWATER"/>
    <m/>
    <s v="Water area of block group in geodatabase"/>
    <s v="Water area in square meters"/>
    <m/>
    <m/>
    <m/>
    <m/>
    <m/>
    <m/>
    <m/>
    <m/>
    <s v="28435"/>
    <s v="AREAWATER"/>
    <s v="439"/>
    <m/>
    <s v="Water area in square meters"/>
    <m/>
    <m/>
    <m/>
    <m/>
  </r>
  <r>
    <s v="x"/>
    <s v="bgcount_near_site"/>
    <s v="bgcount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near_site"/>
    <m/>
    <s v="misc"/>
    <s v="misc"/>
    <s v="buffer"/>
    <s v="buffer"/>
    <s v="buffer"/>
    <s v="99"/>
    <s v="99"/>
    <s v="0"/>
    <s v="statLayerCount"/>
    <s v="statLayerCount"/>
    <s v="statLayerCount"/>
    <m/>
    <m/>
    <m/>
    <s v="Census blockgroups"/>
    <s v="Census blockgroups (count)"/>
    <s v="Census blockgroups (count)"/>
    <s v="for internal use only"/>
    <m/>
    <m/>
    <s v="Census blockgroups"/>
    <m/>
    <m/>
    <m/>
    <s v="1"/>
    <m/>
    <m/>
    <s v="429"/>
    <s v="statLayerCount"/>
    <m/>
    <s v="not documented"/>
    <m/>
    <s v="FALSE"/>
    <m/>
  </r>
  <r>
    <s v="x"/>
    <s v="bgcount_zeropop_near_site"/>
    <s v="bgcount_zeropop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zeropop_near_site"/>
    <m/>
    <s v="misc"/>
    <s v="misc"/>
    <s v="buffer"/>
    <s v="buffer"/>
    <s v="buffer"/>
    <s v="99"/>
    <s v="99"/>
    <s v="0"/>
    <s v="statLayerZeroPopCount"/>
    <s v="statLayerZeroPopCount"/>
    <s v="statLayerZeroPopCount"/>
    <m/>
    <m/>
    <m/>
    <s v="Blocks with zero residents"/>
    <s v="Count of Census Block Groups with zero population"/>
    <s v="Count of Census Block Groups with zero population"/>
    <s v="for internal use only"/>
    <m/>
    <m/>
    <m/>
    <m/>
    <m/>
    <m/>
    <s v="0"/>
    <m/>
    <m/>
    <s v="431"/>
    <s v="statLayerZeroPopCount"/>
    <m/>
    <s v="not documented"/>
    <m/>
    <s v="FALSE"/>
    <m/>
  </r>
  <r>
    <s v="x"/>
    <s v="bin.cancer"/>
    <s v="bin.cancer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30600"/>
    <s v="Environmental"/>
    <s v="cancer"/>
    <m/>
    <s v="cancer"/>
    <s v="cancer"/>
    <s v="blockgroup"/>
    <s v="buffer"/>
    <s v="buffer"/>
    <s v="2"/>
    <s v="3"/>
    <m/>
    <s v="B_CANCER"/>
    <m/>
    <m/>
    <m/>
    <s v="B_CANCER"/>
    <s v="B_CANCER"/>
    <m/>
    <s v="Map color bin for Air toxics cancer risk"/>
    <s v="Map color bin for  Air toxics cancer risk"/>
    <m/>
    <m/>
    <m/>
    <m/>
    <m/>
    <m/>
    <m/>
    <m/>
    <s v="9"/>
    <s v="B_CANCER"/>
    <s v="192"/>
    <m/>
    <s v="Map color bin for  Air toxics cancer risk"/>
    <m/>
    <m/>
    <m/>
    <m/>
  </r>
  <r>
    <s v="x"/>
    <s v="bin.Demog.Index"/>
    <s v="bin.Demog.Ind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10600"/>
    <s v="Demographic"/>
    <s v="Demog.Index"/>
    <m/>
    <s v="Demog.Index"/>
    <s v="Demog.Index"/>
    <s v="blockgroup"/>
    <s v="buffer"/>
    <s v="buffer"/>
    <s v="2"/>
    <s v="1"/>
    <m/>
    <s v="B_DEMOGIDX_2"/>
    <m/>
    <m/>
    <m/>
    <s v="B_DEMOGIDX_2"/>
    <s v="B_DEMOGIDX_2"/>
    <m/>
    <s v="Map color bin for Demographic Index (based on 2 factors, % low-income and % people of color)"/>
    <s v="Map color bin for Demographic Index"/>
    <m/>
    <m/>
    <m/>
    <m/>
    <m/>
    <m/>
    <m/>
    <m/>
    <s v="5"/>
    <s v="B_DEMOGIDX_2"/>
    <s v="170"/>
    <m/>
    <s v="Map color bin for Demographic Index"/>
    <m/>
    <m/>
    <m/>
    <m/>
  </r>
  <r>
    <s v="x"/>
    <s v="bin.Demog.Index.Supp"/>
    <s v="bin.Demog.Index.Supp"/>
    <n v="0"/>
    <n v="0"/>
    <n v="0"/>
    <n v="0"/>
    <n v="0"/>
    <n v="1"/>
    <n v="0"/>
    <n v="0"/>
    <n v="1"/>
    <x v="32"/>
    <s v="Demographic"/>
    <s v="usbin"/>
    <s v="bin"/>
    <s v="map color"/>
    <s v="bin"/>
    <s v="bins"/>
    <m/>
    <m/>
    <m/>
    <s v="Demographic"/>
    <m/>
    <m/>
    <s v="Demog.Index.Supp"/>
    <s v="Demog.Index.Supp"/>
    <m/>
    <m/>
    <m/>
    <m/>
    <m/>
    <m/>
    <s v="B_DEMOGIDX_5"/>
    <m/>
    <m/>
    <m/>
    <s v="B_DEMOGIDX_5"/>
    <s v="B_DEMOGIDX_5"/>
    <m/>
    <s v="Map color bin for Supplemental Demographic Index"/>
    <s v="Map color bin for Supplemental Demographic Index"/>
    <m/>
    <m/>
    <m/>
    <m/>
    <m/>
    <m/>
    <m/>
    <m/>
    <s v="8"/>
    <s v="B_DEMOGIDX_5"/>
    <m/>
    <m/>
    <m/>
    <m/>
    <m/>
    <m/>
    <m/>
  </r>
  <r>
    <s v="x"/>
    <s v="bin.dpm"/>
    <s v="bin.d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50600"/>
    <s v="Environmental"/>
    <s v="dpm"/>
    <m/>
    <s v="dpm"/>
    <s v="dpm"/>
    <s v="blockgroup"/>
    <s v="buffer"/>
    <s v="buffer"/>
    <s v="2"/>
    <s v="5"/>
    <m/>
    <s v="B_DSLPM"/>
    <m/>
    <m/>
    <m/>
    <s v="B_DSLPM"/>
    <s v="B_DSLPM"/>
    <m/>
    <s v="Map color bin for Diesel particulate matter level in air"/>
    <s v="Map color bin for  Diesel particulate matter"/>
    <m/>
    <m/>
    <m/>
    <m/>
    <m/>
    <m/>
    <m/>
    <m/>
    <s v="4"/>
    <s v="B_DSLPM"/>
    <s v="216"/>
    <m/>
    <s v="Map color bin for  Diesel particulate matter"/>
    <m/>
    <m/>
    <m/>
    <m/>
  </r>
  <r>
    <s v="x"/>
    <s v="bin.EJ.DISPARITY.cancer"/>
    <s v="bin.EJ.DISPARITY.cancer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cancer"/>
    <s v="cancer"/>
    <m/>
    <m/>
    <m/>
    <m/>
    <m/>
    <m/>
    <s v="B_D2_CANCER"/>
    <m/>
    <m/>
    <m/>
    <s v="B_D2_CANCER"/>
    <s v="B_D2_CANCER"/>
    <m/>
    <s v="Map color bin for  Air toxics cancer risk EJ Index"/>
    <s v="Map color bin for  Air toxics cancer risk EJ Index"/>
    <m/>
    <m/>
    <m/>
    <m/>
    <m/>
    <m/>
    <m/>
    <m/>
    <s v="9"/>
    <s v="B_D2_CANCER"/>
    <m/>
    <m/>
    <m/>
    <m/>
    <m/>
    <m/>
    <m/>
  </r>
  <r>
    <s v="x"/>
    <s v="bin.EJ.DISPARITY.cancer.supp"/>
    <s v="bin.EJ.DISPARITY.cancer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30600"/>
    <s v="EJ Index"/>
    <s v="EJ.DISPARITY.cancer.supp"/>
    <m/>
    <s v="cancer"/>
    <s v="cancer"/>
    <s v="blockgroup"/>
    <s v="buffer"/>
    <s v="buffer"/>
    <s v="3"/>
    <s v="3"/>
    <s v="0"/>
    <s v="B_D5_CANCER"/>
    <m/>
    <m/>
    <m/>
    <s v="B_D5_CANCER"/>
    <s v="B_D5_CANCER"/>
    <m/>
    <s v="Map color bin for Supplemental EJ Index for  Air toxics cancer risk"/>
    <s v="Map color bin for  Air toxics cancer risk Supplemental Index"/>
    <m/>
    <m/>
    <m/>
    <m/>
    <m/>
    <m/>
    <m/>
    <m/>
    <s v="10"/>
    <s v="B_D5_CANCER"/>
    <s v="325"/>
    <m/>
    <s v="Map color bin for EJ Index for  Air toxics cancer risk"/>
    <s v="EJ Indexes"/>
    <m/>
    <s v="TRUE"/>
    <m/>
  </r>
  <r>
    <s v="x"/>
    <s v="bin.EJ.DISPARITY.dpm"/>
    <s v="bin.EJ.DISPARITY.d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dpm"/>
    <s v="dpm"/>
    <m/>
    <m/>
    <m/>
    <m/>
    <m/>
    <m/>
    <s v="B_D2_DSLPM"/>
    <m/>
    <m/>
    <m/>
    <s v="B_D2_DSLPM"/>
    <s v="B_D2_DSLPM"/>
    <m/>
    <s v="Map color bin for  Diesel particulate matter EJ Index"/>
    <s v="Map color bin for  Diesel particulate matter EJ Index"/>
    <m/>
    <m/>
    <m/>
    <m/>
    <m/>
    <m/>
    <m/>
    <m/>
    <s v="5"/>
    <s v="B_D2_DSLPM"/>
    <m/>
    <m/>
    <m/>
    <m/>
    <m/>
    <m/>
    <m/>
  </r>
  <r>
    <s v="x"/>
    <s v="bin.EJ.DISPARITY.dpm.supp"/>
    <s v="bin.EJ.DISPARITY.d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50600"/>
    <s v="EJ Index"/>
    <s v="EJ.DISPARITY.dpm.supp"/>
    <m/>
    <s v="dpm"/>
    <s v="dpm"/>
    <s v="blockgroup"/>
    <s v="buffer"/>
    <s v="buffer"/>
    <s v="3"/>
    <s v="5"/>
    <s v="0"/>
    <s v="B_D5_DSLPM"/>
    <m/>
    <m/>
    <m/>
    <s v="B_D5_DSLPM"/>
    <s v="B_D5_DSLPM"/>
    <m/>
    <s v="Map color bin for Supplemental EJ Index for  Diesel particulate matter"/>
    <s v="Map color bin for  Diesel particulate matter Supplemental Index"/>
    <m/>
    <m/>
    <m/>
    <m/>
    <m/>
    <m/>
    <m/>
    <m/>
    <s v="6"/>
    <s v="B_D5_DSLPM"/>
    <s v="345"/>
    <m/>
    <s v="Map color bin for EJ Index for  Diesel particulate matter"/>
    <s v="EJ Indexes"/>
    <m/>
    <s v="TRUE"/>
    <m/>
  </r>
  <r>
    <s v="x"/>
    <s v="bin.EJ.DISPARITY.o3"/>
    <s v="bin.EJ.DISPARITY.o3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o3"/>
    <s v="o3"/>
    <m/>
    <m/>
    <m/>
    <m/>
    <m/>
    <m/>
    <s v="B_D2_OZONE"/>
    <m/>
    <m/>
    <m/>
    <s v="B_D2_OZONE"/>
    <s v="B_D2_OZONE"/>
    <m/>
    <s v="Map color bin for Ozone EJ Index"/>
    <s v="Map color bin for Ozone EJ Index"/>
    <m/>
    <m/>
    <m/>
    <m/>
    <m/>
    <m/>
    <m/>
    <m/>
    <s v="5"/>
    <s v="B_D2_OZONE"/>
    <m/>
    <m/>
    <m/>
    <m/>
    <m/>
    <m/>
    <m/>
  </r>
  <r>
    <s v="x"/>
    <s v="bin.EJ.DISPARITY.o3.supp"/>
    <s v="bin.EJ.DISPARITY.o3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20600"/>
    <s v="EJ Index"/>
    <s v="EJ.DISPARITY.o3.supp"/>
    <m/>
    <s v="o3"/>
    <s v="o3"/>
    <s v="blockgroup"/>
    <s v="buffer"/>
    <s v="buffer"/>
    <s v="3"/>
    <s v="2"/>
    <s v="0"/>
    <s v="B_D5_OZONE"/>
    <m/>
    <m/>
    <m/>
    <s v="B_D5_OZONE"/>
    <s v="B_D5_OZONE"/>
    <m/>
    <s v="Map color bin for Supplemental EJ Index for Ozone"/>
    <s v="Map color bin for Ozone Supplemental Index"/>
    <m/>
    <m/>
    <m/>
    <m/>
    <m/>
    <m/>
    <m/>
    <m/>
    <s v="7"/>
    <s v="B_D5_OZONE"/>
    <s v="315"/>
    <m/>
    <s v="Map color bin for EJ Index for Ozone"/>
    <s v="EJ Indexes"/>
    <m/>
    <s v="TRUE"/>
    <m/>
  </r>
  <r>
    <s v="x"/>
    <s v="bin.EJ.DISPARITY.pctpre1960"/>
    <s v="bin.EJ.DISPARITY.pctpre1960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ctpre1960"/>
    <s v="pctpre1960"/>
    <m/>
    <m/>
    <m/>
    <m/>
    <m/>
    <m/>
    <s v="B_D2_LDPNT"/>
    <m/>
    <m/>
    <m/>
    <s v="B_D2_LDPNT"/>
    <s v="B_D2_LDPNT"/>
    <m/>
    <s v="Map color bin for Lead paint EJ Index"/>
    <s v="Map color bin for Lead paint EJ Index"/>
    <m/>
    <m/>
    <m/>
    <m/>
    <m/>
    <m/>
    <m/>
    <m/>
    <s v="6"/>
    <s v="B_D2_LDPNT"/>
    <m/>
    <m/>
    <m/>
    <m/>
    <m/>
    <m/>
    <m/>
  </r>
  <r>
    <s v="x"/>
    <s v="bin.EJ.DISPARITY.pctpre1960.supp"/>
    <s v="bin.EJ.DISPARITY.pctpre1960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60600"/>
    <s v="EJ Index"/>
    <s v="EJ.DISPARITY.pctpre1960.supp"/>
    <m/>
    <s v="pctpre1960"/>
    <s v="pctpre1960"/>
    <s v="blockgroup"/>
    <s v="buffer"/>
    <s v="buffer"/>
    <s v="3"/>
    <s v="6"/>
    <s v="0"/>
    <s v="B_D5_LDPNT"/>
    <m/>
    <m/>
    <m/>
    <s v="B_D5_LDPNT"/>
    <s v="B_D5_LDPNT"/>
    <m/>
    <s v="Map color bin for Supplemental EJ Index for Lead paint"/>
    <s v="Map color bin for Lead paint Supplemental Index"/>
    <m/>
    <m/>
    <m/>
    <m/>
    <m/>
    <m/>
    <m/>
    <m/>
    <s v="7"/>
    <s v="B_D5_LDPNT"/>
    <s v="355"/>
    <m/>
    <s v="Map color bin for EJ Index for Lead paint"/>
    <s v="EJ Indexes"/>
    <m/>
    <s v="TRUE"/>
    <m/>
  </r>
  <r>
    <s v="x"/>
    <s v="bin.EJ.DISPARITY.pm"/>
    <s v="bin.EJ.DISPARITY.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m"/>
    <s v="pm"/>
    <m/>
    <m/>
    <m/>
    <m/>
    <m/>
    <m/>
    <s v="B_D2_PM25"/>
    <m/>
    <m/>
    <m/>
    <s v="B_D2_PM25"/>
    <s v="B_D2_PM25"/>
    <m/>
    <s v="Map color bin for Particulate Matter 2.5 EJ Index"/>
    <s v="Map color bin for Particulate Matter 2.5 EJ Index"/>
    <m/>
    <m/>
    <m/>
    <m/>
    <m/>
    <m/>
    <m/>
    <m/>
    <s v="8"/>
    <s v="B_D2_PM25"/>
    <m/>
    <m/>
    <m/>
    <m/>
    <m/>
    <m/>
    <m/>
  </r>
  <r>
    <s v="x"/>
    <s v="bin.EJ.DISPARITY.pm.supp"/>
    <s v="bin.EJ.DISPARITY.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10600"/>
    <s v="EJ Index"/>
    <s v="EJ.DISPARITY.pm.supp"/>
    <m/>
    <s v="pm"/>
    <s v="pm"/>
    <s v="blockgroup"/>
    <s v="buffer"/>
    <s v="buffer"/>
    <s v="3"/>
    <s v="1"/>
    <s v="0"/>
    <s v="B_D5_PM25"/>
    <m/>
    <m/>
    <m/>
    <s v="B_D5_PM25"/>
    <s v="B_D5_PM25"/>
    <m/>
    <s v="Map color bin for Supplemental EJ Index for Particulate Matter 2.5"/>
    <s v="Map color bin for Particulate Matter 2.5 Supplemental Index"/>
    <m/>
    <m/>
    <m/>
    <m/>
    <m/>
    <m/>
    <m/>
    <m/>
    <s v="9"/>
    <s v="B_D5_PM25"/>
    <s v="305"/>
    <m/>
    <s v="Map color bin for EJ Index for Particulate Matter 2.5"/>
    <s v="EJ Indexes"/>
    <m/>
    <s v="TRUE"/>
    <m/>
  </r>
  <r>
    <s v="x"/>
    <s v="bin.EJ.DISPARITY.proximity.npdes"/>
    <s v="bin.EJ.DISPARITY.proximity.npdes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des"/>
    <s v="proximity.npdes"/>
    <m/>
    <m/>
    <m/>
    <m/>
    <m/>
    <m/>
    <s v="B_D2_PWDIS"/>
    <m/>
    <m/>
    <m/>
    <s v="B_D2_PWDIS"/>
    <s v="B_D2_PWDIS"/>
    <m/>
    <s v="Map color bin for Wastewater discharge EJ Index"/>
    <s v="Map color bin for Wastewater discharge EJ Index"/>
    <m/>
    <m/>
    <m/>
    <m/>
    <m/>
    <m/>
    <m/>
    <m/>
    <s v="7"/>
    <s v="B_D2_PWDIS"/>
    <m/>
    <m/>
    <m/>
    <m/>
    <m/>
    <m/>
    <m/>
  </r>
  <r>
    <s v="x"/>
    <s v="bin.EJ.DISPARITY.proximity.npdes.supp"/>
    <s v="bin.EJ.DISPARITY.proximity.npdes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10600"/>
    <s v="EJ Index"/>
    <s v="EJ.DISPARITY.proximity.npdes.supp"/>
    <m/>
    <s v="proximity.npdes"/>
    <s v="proximity.npdes"/>
    <s v="blockgroup"/>
    <s v="buffer"/>
    <s v="buffer"/>
    <s v="3"/>
    <s v="11"/>
    <s v="0"/>
    <s v="B_D5_PWDIS"/>
    <m/>
    <m/>
    <m/>
    <s v="B_D5_PWDIS"/>
    <s v="B_D5_PWDIS"/>
    <m/>
    <s v="Map color bin for Supplemental EJ Index for Wastewater discharge"/>
    <s v="Map color bin for Wastewater discharge Supplemental Index"/>
    <m/>
    <m/>
    <m/>
    <m/>
    <m/>
    <m/>
    <m/>
    <m/>
    <s v="9"/>
    <s v="B_D5_PWDIS"/>
    <s v="405"/>
    <m/>
    <s v="Map color bin for EJ Index for Wastewater discharge"/>
    <s v="EJ Indexes"/>
    <m/>
    <s v="TRUE"/>
    <m/>
  </r>
  <r>
    <s v="x"/>
    <s v="bin.EJ.DISPARITY.proximity.npl"/>
    <s v="bin.EJ.DISPARITY.proximity.npl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l"/>
    <s v="proximity.npl"/>
    <m/>
    <m/>
    <m/>
    <m/>
    <m/>
    <m/>
    <s v="B_D2_PNPL"/>
    <m/>
    <m/>
    <m/>
    <s v="B_D2_PNPL"/>
    <s v="B_D2_PNPL"/>
    <m/>
    <s v="Map color bin for Superfund proximity EJ Index"/>
    <s v="Map color bin for Superfund proximity EJ Index"/>
    <m/>
    <m/>
    <m/>
    <m/>
    <m/>
    <m/>
    <m/>
    <m/>
    <s v="6"/>
    <s v="B_D2_PNPL"/>
    <m/>
    <m/>
    <m/>
    <m/>
    <m/>
    <m/>
    <m/>
  </r>
  <r>
    <s v="x"/>
    <s v="bin.EJ.DISPARITY.proximity.npl.supp"/>
    <s v="bin.EJ.DISPARITY.proximity.npl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80600"/>
    <s v="EJ Index"/>
    <s v="EJ.DISPARITY.proximity.npl.supp"/>
    <m/>
    <s v="proximity.npl"/>
    <s v="proximity.npl"/>
    <s v="blockgroup"/>
    <s v="buffer"/>
    <s v="buffer"/>
    <s v="3"/>
    <s v="8"/>
    <s v="0"/>
    <s v="B_D5_PNPL"/>
    <m/>
    <m/>
    <m/>
    <s v="B_D5_PNPL"/>
    <s v="B_D5_PNPL"/>
    <m/>
    <s v="Map color bin for Supplemental EJ Index for Superfund proximity"/>
    <s v="Map color bin for Superfund proximity Supplemental Index"/>
    <m/>
    <m/>
    <m/>
    <m/>
    <m/>
    <m/>
    <m/>
    <m/>
    <s v="8"/>
    <s v="B_D5_PNPL"/>
    <s v="375"/>
    <m/>
    <s v="Map color bin for EJ Index for Superfund proximity"/>
    <s v="EJ Indexes"/>
    <m/>
    <s v="TRUE"/>
    <m/>
  </r>
  <r>
    <s v="x"/>
    <s v="bin.EJ.DISPARITY.proximity.rmp"/>
    <s v="bin.EJ.DISPARITY.proximity.rm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rmp"/>
    <s v="proximity.rmp"/>
    <m/>
    <m/>
    <m/>
    <m/>
    <m/>
    <m/>
    <s v="B_D2_PRMP"/>
    <m/>
    <m/>
    <m/>
    <s v="B_D2_PRMP"/>
    <s v="B_D2_PRMP"/>
    <m/>
    <s v="Map color bin for RMP Facility Proximity EJ Index"/>
    <s v="Map color bin for RMP Facility Proximity EJ Index"/>
    <m/>
    <m/>
    <m/>
    <m/>
    <m/>
    <m/>
    <m/>
    <m/>
    <s v="4"/>
    <s v="B_D2_PRMP"/>
    <m/>
    <m/>
    <m/>
    <m/>
    <m/>
    <m/>
    <m/>
  </r>
  <r>
    <s v="x"/>
    <s v="bin.EJ.DISPARITY.proximity.rmp.supp"/>
    <s v="bin.EJ.DISPARITY.proximity.rm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90600"/>
    <s v="EJ Index"/>
    <s v="EJ.DISPARITY.proximity.rmp.supp"/>
    <m/>
    <s v="proximity.rmp"/>
    <s v="proximity.rmp"/>
    <s v="blockgroup"/>
    <s v="buffer"/>
    <s v="buffer"/>
    <s v="3"/>
    <s v="9"/>
    <s v="0"/>
    <s v="B_D5_PRMP"/>
    <m/>
    <m/>
    <m/>
    <s v="B_D5_PRMP"/>
    <s v="B_D5_PRMP"/>
    <m/>
    <s v="Map color bin for Supplemental EJ Index for RMP Facility Proximity"/>
    <s v="Map color bin for RMP Facility Proximity Supplemental Index"/>
    <m/>
    <m/>
    <m/>
    <m/>
    <m/>
    <m/>
    <m/>
    <m/>
    <s v="5"/>
    <s v="B_D5_PRMP"/>
    <s v="385"/>
    <m/>
    <s v="Map color bin for EJ Index for RMP Facility Proximity"/>
    <s v="EJ Indexes"/>
    <m/>
    <s v="TRUE"/>
    <m/>
  </r>
  <r>
    <s v="x"/>
    <s v="bin.EJ.DISPARITY.proximity.tsdf"/>
    <s v="bin.EJ.DISPARITY.proximity.tsdf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tsdf"/>
    <s v="proximity.tsdf"/>
    <m/>
    <m/>
    <m/>
    <m/>
    <m/>
    <m/>
    <s v="B_D2_PTSDF"/>
    <m/>
    <m/>
    <m/>
    <s v="B_D2_PTSDF"/>
    <s v="B_D2_PTSDF"/>
    <m/>
    <s v="Map color bin for Hazardous waste proximity EJ Index"/>
    <s v="Map color bin for Hazardous waste proximity EJ Index"/>
    <m/>
    <m/>
    <m/>
    <m/>
    <m/>
    <m/>
    <m/>
    <m/>
    <s v="3"/>
    <s v="B_D2_PTSDF"/>
    <m/>
    <m/>
    <m/>
    <m/>
    <m/>
    <m/>
    <m/>
  </r>
  <r>
    <s v="x"/>
    <s v="bin.EJ.DISPARITY.proximity.tsdf.supp"/>
    <s v="bin.EJ.DISPARITY.proximity.tsdf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00600"/>
    <s v="EJ Index"/>
    <s v="EJ.DISPARITY.proximity.tsdf.supp"/>
    <m/>
    <s v="proximity.tsdf"/>
    <s v="proximity.tsdf"/>
    <s v="blockgroup"/>
    <s v="buffer"/>
    <s v="buffer"/>
    <s v="3"/>
    <s v="10"/>
    <s v="0"/>
    <s v="B_D5_PTSDF"/>
    <m/>
    <m/>
    <m/>
    <s v="B_D5_PTSDF"/>
    <s v="B_D5_PTSDF"/>
    <m/>
    <s v="Map color bin for Supplemental EJ Index for Hazardous waste proximity"/>
    <s v="Map color bin for Hazardous waste proximity Supplemental Index"/>
    <m/>
    <m/>
    <m/>
    <m/>
    <m/>
    <m/>
    <m/>
    <m/>
    <s v="3"/>
    <s v="B_D5_PTSDF"/>
    <s v="395"/>
    <m/>
    <s v="Map color bin for EJ Index for Hazardous waste proximity"/>
    <s v="EJ Indexes"/>
    <m/>
    <s v="TRUE"/>
    <m/>
  </r>
  <r>
    <s v="x"/>
    <s v="bin.EJ.DISPARITY.resp"/>
    <s v="bin.EJ.DISPARITY.res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esp"/>
    <s v="resp"/>
    <m/>
    <m/>
    <m/>
    <m/>
    <m/>
    <m/>
    <s v="B_D2_RESP"/>
    <m/>
    <m/>
    <m/>
    <s v="B_D2_RESP"/>
    <s v="B_D2_RESP"/>
    <m/>
    <s v="Map color bin for Air toxics respiratory HI EJ Index"/>
    <s v="Map color bin for Air toxics respiratory HI EJ Index"/>
    <m/>
    <m/>
    <m/>
    <m/>
    <m/>
    <m/>
    <m/>
    <m/>
    <s v="9"/>
    <s v="B_D2_RESP"/>
    <m/>
    <m/>
    <m/>
    <m/>
    <m/>
    <m/>
    <m/>
  </r>
  <r>
    <s v="x"/>
    <s v="bin.EJ.DISPARITY.resp.supp"/>
    <s v="bin.EJ.DISPARITY.res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40600"/>
    <s v="EJ Index"/>
    <s v="EJ.DISPARITY.resp.supp"/>
    <m/>
    <s v="resp"/>
    <s v="resp"/>
    <s v="blockgroup"/>
    <s v="buffer"/>
    <s v="buffer"/>
    <s v="3"/>
    <s v="4"/>
    <s v="0"/>
    <s v="B_D5_RESP"/>
    <m/>
    <m/>
    <m/>
    <s v="B_D5_RESP"/>
    <s v="B_D5_RESP"/>
    <m/>
    <s v="Map color bin for Supplemental EJ Index for  Air toxics respiratory HI"/>
    <s v="Map color bin for Air toxics respiratory HI Supplemental Index"/>
    <m/>
    <m/>
    <m/>
    <m/>
    <m/>
    <m/>
    <m/>
    <m/>
    <s v="10"/>
    <s v="B_D5_RESP"/>
    <s v="335"/>
    <m/>
    <s v="Map color bin for EJ Index for  Air toxics respiratory HI"/>
    <s v="EJ Indexes"/>
    <m/>
    <s v="TRUE"/>
    <m/>
  </r>
  <r>
    <s v="x"/>
    <s v="bin.EJ.DISPARITY.rsei"/>
    <s v="bin.EJ.DISPARITY.rsei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2_RSEI_AIR"/>
    <m/>
    <m/>
    <m/>
    <s v="B_D2_RSEI_AIR"/>
    <s v="B_D2_RSEI_AIR"/>
    <m/>
    <s v="Map color bin for Toxic Releases to Air EJ Index"/>
    <s v="Map color bin for Toxic Releases to Air EJ Index"/>
    <m/>
    <m/>
    <m/>
    <m/>
    <m/>
    <m/>
    <m/>
    <m/>
    <s v="7"/>
    <s v="B_D2_RSEI_AIR"/>
    <m/>
    <m/>
    <m/>
    <m/>
    <m/>
    <m/>
    <m/>
  </r>
  <r>
    <s v="x"/>
    <s v="bin.EJ.DISPARITY.rsei.supp"/>
    <s v="bin.EJ.DISPARITY.rsei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5_RSEI_AIR"/>
    <m/>
    <m/>
    <m/>
    <s v="B_D5_RSEI_AIR"/>
    <s v="B_D5_RSEI_AIR"/>
    <m/>
    <s v="Map color bin for Toxic Releases to Air Supplemental Index"/>
    <s v="Map color bin for Toxic Releases to Air Supplemental Index"/>
    <m/>
    <m/>
    <m/>
    <m/>
    <m/>
    <m/>
    <m/>
    <m/>
    <s v="8"/>
    <s v="B_D5_RSEI_AIR"/>
    <s v="481"/>
    <m/>
    <m/>
    <m/>
    <m/>
    <m/>
    <m/>
  </r>
  <r>
    <s v="x"/>
    <s v="bin.EJ.DISPARITY.traffic.score"/>
    <s v="bin.EJ.DISPARITY.traffic.score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PTRAF"/>
    <m/>
    <m/>
    <m/>
    <s v="B_D2_PTRAF"/>
    <s v="B_D2_PTRAF"/>
    <m/>
    <s v="Map color bin for Traffic proximity EJ Index"/>
    <s v="Map color bin for Traffic proximity EJ Index"/>
    <m/>
    <m/>
    <m/>
    <m/>
    <m/>
    <m/>
    <m/>
    <m/>
    <s v="4"/>
    <s v="B_D2_PTRAF"/>
    <m/>
    <m/>
    <m/>
    <m/>
    <m/>
    <m/>
    <m/>
  </r>
  <r>
    <s v="x"/>
    <s v="bin.EJ.DISPARITY.traffic.score.supp"/>
    <s v="bin.EJ.DISPARITY.traffic.score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70600"/>
    <s v="EJ Index"/>
    <s v="EJ.DISPARITY.traffic.score.supp"/>
    <m/>
    <s v="traffic.score"/>
    <s v="traffic.score"/>
    <s v="blockgroup"/>
    <s v="buffer"/>
    <s v="buffer"/>
    <s v="3"/>
    <s v="7"/>
    <s v="0"/>
    <s v="B_D5_PTRAF"/>
    <m/>
    <m/>
    <m/>
    <s v="B_D5_PTRAF"/>
    <s v="B_D5_PTRAF"/>
    <m/>
    <s v="Map color bin for Supplemental EJ Index for Traffic proximity"/>
    <s v="Map color bin for Traffic proximity Supplemental Index"/>
    <m/>
    <m/>
    <m/>
    <m/>
    <m/>
    <m/>
    <m/>
    <m/>
    <s v="6"/>
    <s v="B_D5_PTRAF"/>
    <s v="365"/>
    <m/>
    <s v="Map color bin for EJ Index for Traffic proximity"/>
    <s v="EJ Indexes"/>
    <m/>
    <s v="TRUE"/>
    <m/>
  </r>
  <r>
    <s v="x"/>
    <s v="bin.EJ.DISPARITY.ust"/>
    <s v="bin.EJ.DISPARITY.ust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UST"/>
    <m/>
    <m/>
    <m/>
    <s v="B_D2_UST"/>
    <s v="B_D2_UST"/>
    <m/>
    <s v="Map color bin for Underground storage tanks EJ Index"/>
    <s v="Map color bin for Underground storage tanks EJ Index"/>
    <m/>
    <m/>
    <m/>
    <m/>
    <m/>
    <m/>
    <m/>
    <m/>
    <s v="6"/>
    <s v="B_D2_UST"/>
    <m/>
    <m/>
    <m/>
    <m/>
    <m/>
    <m/>
    <m/>
  </r>
  <r>
    <s v="x"/>
    <s v="bin.EJ.DISPARITY.ust.supp"/>
    <s v="bin.EJ.DISPARITY.ust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20600"/>
    <s v="EJ Index"/>
    <s v="EJ.DISPARITY.ust.supp"/>
    <m/>
    <s v="ust"/>
    <s v="ust"/>
    <s v="blockgroup"/>
    <s v="buffer"/>
    <s v="buffer"/>
    <s v="3"/>
    <s v="12"/>
    <s v="0"/>
    <s v="B_D5_UST"/>
    <m/>
    <m/>
    <m/>
    <s v="B_D5_UST"/>
    <s v="B_D5_UST"/>
    <m/>
    <s v="Map color bin for Supplemental EJ Index for Underground storage tanks"/>
    <s v="Map color bin for Underground storage tanks Supplemental Index"/>
    <m/>
    <m/>
    <m/>
    <m/>
    <m/>
    <m/>
    <m/>
    <m/>
    <s v="7"/>
    <s v="B_D5_UST"/>
    <s v="415"/>
    <m/>
    <s v="Map color bin for EJ Index for Underground storage tanks"/>
    <s v="EJ Indexes"/>
    <m/>
    <s v="TRUE"/>
    <m/>
  </r>
  <r>
    <s v="x"/>
    <s v="bin.lowlifex"/>
    <s v="bin.lowlif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m/>
    <s v="Demographic"/>
    <m/>
    <m/>
    <m/>
    <m/>
    <m/>
    <m/>
    <m/>
    <m/>
    <m/>
    <m/>
    <s v="B_LIFEEXPPCT"/>
    <m/>
    <m/>
    <m/>
    <s v="B_LIFEEXPPCT"/>
    <s v="B_LIFEEXPPCT"/>
    <m/>
    <s v="Map color bin for Low Life Expectancy"/>
    <s v="Map color bin for Low Life Expectancy"/>
    <m/>
    <m/>
    <m/>
    <m/>
    <m/>
    <m/>
    <m/>
    <m/>
    <s v="10"/>
    <s v="B_LIFEEXPPCT"/>
    <m/>
    <m/>
    <m/>
    <m/>
    <m/>
    <m/>
    <m/>
  </r>
  <r>
    <s v="x"/>
    <s v="bin.o3"/>
    <s v="bin.o3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20600"/>
    <s v="Environmental"/>
    <s v="o3"/>
    <m/>
    <s v="o3"/>
    <s v="o3"/>
    <s v="blockgroup"/>
    <s v="buffer"/>
    <s v="buffer"/>
    <s v="2"/>
    <s v="2"/>
    <m/>
    <s v="B_OZONE"/>
    <m/>
    <m/>
    <m/>
    <s v="B_OZONE"/>
    <s v="B_OZONE"/>
    <m/>
    <s v="Map color bin for Ozone level in air"/>
    <s v="Map color bin for Ozone"/>
    <m/>
    <m/>
    <m/>
    <m/>
    <m/>
    <m/>
    <m/>
    <m/>
    <s v="5"/>
    <s v="B_OZONE"/>
    <s v="182"/>
    <m/>
    <s v="Map color bin for Ozone"/>
    <m/>
    <m/>
    <m/>
    <m/>
  </r>
  <r>
    <s v="x"/>
    <s v="bin.pctlingiso"/>
    <s v="bin.pctlingiso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40600"/>
    <s v="Demographic"/>
    <s v="pctlingiso"/>
    <m/>
    <s v="pctlingiso"/>
    <s v="pctlingiso"/>
    <s v="blockgroup"/>
    <s v="buffer"/>
    <s v="buffer"/>
    <s v="2"/>
    <s v="4"/>
    <m/>
    <s v="B_LINGISOPCT"/>
    <m/>
    <m/>
    <m/>
    <s v="B_LINGISOPCT"/>
    <s v="B_LINGISOPCT"/>
    <m/>
    <s v="Map color bin for % of households that are limited English speaking"/>
    <s v="Map color bin for % limited English speaking"/>
    <m/>
    <m/>
    <m/>
    <m/>
    <m/>
    <m/>
    <m/>
    <m/>
    <s v="1"/>
    <s v="B_LINGISOPCT"/>
    <s v="204"/>
    <m/>
    <s v="Map color bin for % limited English speaking"/>
    <m/>
    <m/>
    <m/>
    <m/>
  </r>
  <r>
    <s v="x"/>
    <s v="bin.pctlowinc"/>
    <s v="bin.pctlowinc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30600"/>
    <s v="Demographic"/>
    <s v="pctlowinc"/>
    <m/>
    <s v="pctlowinc"/>
    <s v="pctlowinc"/>
    <s v="blockgroup"/>
    <s v="buffer"/>
    <s v="buffer"/>
    <s v="2"/>
    <s v="3"/>
    <m/>
    <s v="B_LOWINCPCT"/>
    <m/>
    <m/>
    <m/>
    <s v="B_LOWINCPCT"/>
    <s v="B_LOWINCPCT"/>
    <m/>
    <s v="Map color bin for % low-income"/>
    <s v="Map color bin for % low income"/>
    <m/>
    <m/>
    <m/>
    <m/>
    <m/>
    <m/>
    <m/>
    <m/>
    <s v="7"/>
    <s v="B_LOWINCPCT"/>
    <s v="193"/>
    <m/>
    <s v="Map color bin for % low income"/>
    <m/>
    <m/>
    <m/>
    <m/>
  </r>
  <r>
    <s v="x"/>
    <s v="bin.pctlths"/>
    <s v="bin.pctlths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60600"/>
    <s v="Demographic"/>
    <s v="pctlths"/>
    <m/>
    <s v="pctlths"/>
    <s v="pctlths"/>
    <s v="blockgroup"/>
    <s v="buffer"/>
    <s v="buffer"/>
    <s v="2"/>
    <s v="6"/>
    <m/>
    <s v="B_LESSHSPCT"/>
    <m/>
    <m/>
    <m/>
    <s v="B_LESSHSPCT"/>
    <s v="B_LESSHSPCT"/>
    <m/>
    <s v="Map color bin for % less than high school"/>
    <s v="Map color bin for % less than high school education"/>
    <m/>
    <m/>
    <m/>
    <m/>
    <m/>
    <m/>
    <m/>
    <m/>
    <s v="9"/>
    <s v="B_LESSHSPCT"/>
    <s v="226"/>
    <m/>
    <s v="Map color bin for % less than high school education"/>
    <m/>
    <m/>
    <m/>
    <m/>
  </r>
  <r>
    <s v="x"/>
    <s v="bin.pctmin"/>
    <s v="bin.pctmin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100600"/>
    <s v="Demographic"/>
    <s v="pctmin"/>
    <m/>
    <s v="pctmin"/>
    <s v="pctmin"/>
    <s v="blockgroup"/>
    <s v="buffer"/>
    <s v="buffer"/>
    <s v="2"/>
    <s v="10"/>
    <m/>
    <s v="B_PEOPCOLORPCT"/>
    <m/>
    <m/>
    <m/>
    <s v="B_PEOPCOLORPCT"/>
    <s v="B_PEOPCOLORPCT"/>
    <m/>
    <s v="Map color bin for % people of color (aka minority)"/>
    <s v="Map color bin for % people of color"/>
    <m/>
    <m/>
    <m/>
    <m/>
    <m/>
    <m/>
    <m/>
    <m/>
    <s v="4"/>
    <s v="B_PEOPCOLORPCT"/>
    <s v="272"/>
    <m/>
    <s v="Map color bin for % people of color"/>
    <m/>
    <m/>
    <m/>
    <m/>
  </r>
  <r>
    <s v="x"/>
    <s v="bin.pctover64"/>
    <s v="bin.pctover64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90600"/>
    <s v="Demographic"/>
    <s v="pctover64"/>
    <m/>
    <s v="pctover64"/>
    <s v="pctover64"/>
    <s v="blockgroup"/>
    <s v="buffer"/>
    <s v="buffer"/>
    <s v="2"/>
    <s v="9"/>
    <m/>
    <s v="B_OVER64PCT"/>
    <m/>
    <m/>
    <m/>
    <s v="B_OVER64PCT"/>
    <s v="B_OVER64PCT"/>
    <m/>
    <s v="Map color bin for % over age 64"/>
    <s v="Map color bin for % over age 64"/>
    <m/>
    <m/>
    <m/>
    <m/>
    <m/>
    <m/>
    <m/>
    <m/>
    <s v="6"/>
    <s v="B_OVER64PCT"/>
    <s v="260"/>
    <m/>
    <s v="Map color bin for % over age 64"/>
    <m/>
    <m/>
    <m/>
    <m/>
  </r>
  <r>
    <s v="x"/>
    <s v="bin.pctpre1960"/>
    <s v="bin.pctpre1960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60600"/>
    <s v="Environmental"/>
    <s v="pctpre1960"/>
    <m/>
    <s v="pctpre1960"/>
    <s v="pctpre1960"/>
    <s v="blockgroup"/>
    <s v="buffer"/>
    <s v="buffer"/>
    <s v="2"/>
    <s v="6"/>
    <m/>
    <s v="B_LDPNT"/>
    <m/>
    <m/>
    <m/>
    <s v="B_LDPNT"/>
    <s v="B_LDPNT"/>
    <m/>
    <s v="Map color bin for % pre-1960 housing (lead paint indicator)"/>
    <s v="Map color bin for Lead paint"/>
    <m/>
    <m/>
    <m/>
    <m/>
    <m/>
    <m/>
    <m/>
    <m/>
    <s v="6"/>
    <s v="B_LDPNT"/>
    <s v="227"/>
    <m/>
    <s v="Map color bin for Lead paint"/>
    <m/>
    <m/>
    <m/>
    <m/>
  </r>
  <r>
    <s v="x"/>
    <s v="bin.pctunder5"/>
    <s v="bin.pctunder5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80600"/>
    <s v="Demographic"/>
    <s v="pctunder5"/>
    <m/>
    <s v="pctunder5"/>
    <s v="pctunder5"/>
    <s v="blockgroup"/>
    <s v="buffer"/>
    <s v="buffer"/>
    <s v="2"/>
    <s v="8"/>
    <m/>
    <s v="B_UNDER5PCT"/>
    <m/>
    <m/>
    <m/>
    <s v="B_UNDER5PCT"/>
    <s v="B_UNDER5PCT"/>
    <m/>
    <s v="Map color bin for % under age 5"/>
    <s v="Map color bin for % under age 5"/>
    <m/>
    <m/>
    <m/>
    <m/>
    <m/>
    <m/>
    <m/>
    <m/>
    <s v="3"/>
    <s v="B_UNDER5PCT"/>
    <s v="248"/>
    <m/>
    <s v="Map color bin for % under age 5"/>
    <m/>
    <m/>
    <m/>
    <m/>
  </r>
  <r>
    <s v="x"/>
    <s v="bin.pm"/>
    <s v="bin.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10600"/>
    <s v="Environmental"/>
    <s v="pm"/>
    <m/>
    <s v="pm"/>
    <s v="pm"/>
    <s v="blockgroup"/>
    <s v="buffer"/>
    <s v="buffer"/>
    <s v="2"/>
    <s v="1"/>
    <m/>
    <s v="B_PM25"/>
    <m/>
    <m/>
    <m/>
    <s v="B_PM25"/>
    <s v="B_PM25"/>
    <m/>
    <s v="Map color bin for PM2.5 level in air"/>
    <s v="Map color bin for Particulate Matter 2.5"/>
    <m/>
    <m/>
    <m/>
    <m/>
    <m/>
    <m/>
    <m/>
    <m/>
    <s v="9"/>
    <s v="B_PM25"/>
    <s v="171"/>
    <m/>
    <s v="Map color bin for Particulate Matter 2.5"/>
    <m/>
    <m/>
    <m/>
    <m/>
  </r>
  <r>
    <s v="x"/>
    <s v="bin.proximity.npdes"/>
    <s v="bin.proximity.npdes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10600"/>
    <s v="Environmental"/>
    <s v="proximity.npdes"/>
    <m/>
    <s v="proximity.npdes"/>
    <s v="proximity.npdes"/>
    <s v="blockgroup"/>
    <s v="buffer"/>
    <s v="buffer"/>
    <s v="2"/>
    <s v="11"/>
    <m/>
    <s v="B_PWDIS"/>
    <m/>
    <m/>
    <m/>
    <s v="B_PWDIS"/>
    <s v="B_PWDIS"/>
    <m/>
    <s v="Map color bin for Indicator for major direct dischargers to water"/>
    <s v="Map color bin for Wastewater discharge"/>
    <m/>
    <m/>
    <m/>
    <m/>
    <m/>
    <m/>
    <m/>
    <m/>
    <s v="9"/>
    <s v="B_PWDIS"/>
    <s v="283"/>
    <m/>
    <s v="Map color bin for Wastewater discharge"/>
    <m/>
    <m/>
    <m/>
    <m/>
  </r>
  <r>
    <s v="x"/>
    <s v="bin.proximity.npl"/>
    <s v="bin.proximity.npl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80600"/>
    <s v="Environmental"/>
    <s v="proximity.npl"/>
    <m/>
    <s v="proximity.npl"/>
    <s v="proximity.npl"/>
    <s v="blockgroup"/>
    <s v="buffer"/>
    <s v="buffer"/>
    <s v="2"/>
    <s v="8"/>
    <m/>
    <s v="B_PNPL"/>
    <m/>
    <m/>
    <m/>
    <s v="B_PNPL"/>
    <s v="B_PNPL"/>
    <m/>
    <s v="Map color bin for Proximity to National Priorities List (NPL) sites"/>
    <s v="Map color bin for Superfund proximity"/>
    <m/>
    <m/>
    <m/>
    <m/>
    <m/>
    <m/>
    <m/>
    <m/>
    <s v="6"/>
    <s v="B_PNPL"/>
    <s v="249"/>
    <m/>
    <s v="Map color bin for Superfund proximity"/>
    <m/>
    <m/>
    <m/>
    <m/>
  </r>
  <r>
    <s v="x"/>
    <s v="bin.proximity.rmp"/>
    <s v="bin.proximity.rm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90600"/>
    <s v="Environmental"/>
    <s v="proximity.rmp"/>
    <m/>
    <s v="proximity.rmp"/>
    <s v="proximity.rmp"/>
    <s v="blockgroup"/>
    <s v="buffer"/>
    <s v="buffer"/>
    <s v="2"/>
    <s v="9"/>
    <m/>
    <s v="B_PRMP"/>
    <m/>
    <m/>
    <m/>
    <s v="B_PRMP"/>
    <s v="B_PRMP"/>
    <m/>
    <s v="Map color bin for Proximity to Risk Management Plan (RMP) facilities"/>
    <s v="Map color bin for RMP facility proximity"/>
    <m/>
    <m/>
    <m/>
    <m/>
    <m/>
    <m/>
    <m/>
    <m/>
    <s v="3"/>
    <s v="B_PRMP"/>
    <s v="261"/>
    <m/>
    <s v="Map color bin for RMP facility proximity"/>
    <m/>
    <m/>
    <m/>
    <m/>
  </r>
  <r>
    <s v="x"/>
    <s v="bin.proximity.tsdf"/>
    <s v="bin.proximity.tsdf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00600"/>
    <s v="Environmental"/>
    <s v="proximity.tsdf"/>
    <m/>
    <s v="proximity.tsdf"/>
    <s v="proximity.tsdf"/>
    <s v="blockgroup"/>
    <s v="buffer"/>
    <s v="buffer"/>
    <s v="2"/>
    <s v="10"/>
    <m/>
    <s v="B_PTSDF"/>
    <m/>
    <m/>
    <m/>
    <s v="B_PTSDF"/>
    <s v="B_PTSDF"/>
    <m/>
    <s v="Map color bin for Proximity to Treatment Storage and Disposal (TSDF) facilities"/>
    <s v="Map color bin for Hazardous waste proximity"/>
    <m/>
    <m/>
    <m/>
    <m/>
    <m/>
    <m/>
    <m/>
    <m/>
    <s v="2"/>
    <s v="B_PTSDF"/>
    <s v="273"/>
    <m/>
    <s v="Map color bin for Hazardous waste proximity"/>
    <m/>
    <m/>
    <m/>
    <m/>
  </r>
  <r>
    <s v="x"/>
    <s v="bin.resp"/>
    <s v="bin.res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40600"/>
    <s v="Environmental"/>
    <s v="resp"/>
    <m/>
    <s v="resp"/>
    <s v="resp"/>
    <s v="blockgroup"/>
    <s v="buffer"/>
    <s v="buffer"/>
    <s v="2"/>
    <s v="4"/>
    <m/>
    <s v="B_RESP"/>
    <m/>
    <m/>
    <m/>
    <s v="B_RESP"/>
    <s v="B_RESP"/>
    <m/>
    <s v="Map color bin for Air toxics respiratory hazard index"/>
    <s v="Map color bin for  Air toxics respiratory HI"/>
    <m/>
    <m/>
    <m/>
    <m/>
    <m/>
    <m/>
    <m/>
    <m/>
    <s v="10"/>
    <s v="B_RESP"/>
    <s v="205"/>
    <m/>
    <s v="Map color bin for  Air toxics respiratory HI"/>
    <m/>
    <m/>
    <m/>
    <m/>
  </r>
  <r>
    <s v="x"/>
    <s v="bin.rsei"/>
    <s v="bin.rsei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m/>
    <s v="Environmental"/>
    <s v="rsei"/>
    <m/>
    <s v="rsei"/>
    <s v="rsei"/>
    <m/>
    <m/>
    <m/>
    <m/>
    <m/>
    <m/>
    <s v="B_RSEI_AIR"/>
    <m/>
    <m/>
    <m/>
    <s v="B_RSEI_AIR"/>
    <s v="B_RSEI_AIR"/>
    <m/>
    <s v="Map color bin for Toxic Releases to Air"/>
    <s v="Map color bin for Toxic Releases to Air"/>
    <m/>
    <m/>
    <m/>
    <m/>
    <m/>
    <m/>
    <m/>
    <m/>
    <s v="7"/>
    <s v="B_RSEI_AIR"/>
    <s v="480"/>
    <m/>
    <m/>
    <m/>
    <m/>
    <m/>
    <m/>
  </r>
  <r>
    <s v="x"/>
    <s v="bin.traffic.score"/>
    <s v="bin.traffic.score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70600"/>
    <s v="Environmental"/>
    <s v="traffic.score"/>
    <m/>
    <s v="traffic.score"/>
    <s v="traffic.score"/>
    <s v="blockgroup"/>
    <s v="buffer"/>
    <s v="buffer"/>
    <s v="2"/>
    <s v="7"/>
    <m/>
    <s v="B_PTRAF"/>
    <m/>
    <m/>
    <m/>
    <s v="B_PTRAF"/>
    <s v="B_PTRAF"/>
    <m/>
    <s v="Map color bin for Traffic proximity and volume"/>
    <s v="Map color bin for Traffic proximity"/>
    <m/>
    <m/>
    <m/>
    <m/>
    <m/>
    <m/>
    <m/>
    <m/>
    <s v="4"/>
    <s v="B_PTRAF"/>
    <s v="238"/>
    <m/>
    <s v="Map color bin for Traffic proximity"/>
    <m/>
    <m/>
    <m/>
    <m/>
  </r>
  <r>
    <s v="x"/>
    <s v="bin.unemployed"/>
    <s v="bin.unemployed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1050600"/>
    <s v="Demographic"/>
    <s v="unemployed"/>
    <m/>
    <s v="pctunemployed"/>
    <s v="pctunemployed"/>
    <s v="blockgroup"/>
    <s v="buffer"/>
    <s v="buffer"/>
    <s v="1"/>
    <s v="5"/>
    <m/>
    <s v="B_UNEMPPCT"/>
    <m/>
    <m/>
    <m/>
    <s v="B_UNEMPPCT"/>
    <s v="B_UNEMPPCT"/>
    <m/>
    <s v="Map color bin for % unemployed"/>
    <s v="Map color bin for Unemployed"/>
    <m/>
    <m/>
    <m/>
    <m/>
    <m/>
    <m/>
    <m/>
    <m/>
    <s v="4"/>
    <s v="B_UNEMPPCT"/>
    <s v="45"/>
    <m/>
    <s v="Map color bin for Unemployed"/>
    <m/>
    <m/>
    <m/>
    <m/>
  </r>
  <r>
    <s v="x"/>
    <s v="bin.ust"/>
    <s v="bin.ust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20600"/>
    <s v="Environmental"/>
    <s v="ust"/>
    <m/>
    <s v="ust"/>
    <s v="ust"/>
    <s v="blockgroup"/>
    <s v="buffer"/>
    <s v="buffer"/>
    <s v="2"/>
    <s v="12"/>
    <m/>
    <s v="B_UST"/>
    <m/>
    <m/>
    <m/>
    <s v="B_UST"/>
    <s v="B_UST"/>
    <m/>
    <s v="Map color bin for Underground Storage Tanks Indicator"/>
    <s v="Map color bin for Underground storage tanks"/>
    <m/>
    <m/>
    <m/>
    <m/>
    <m/>
    <m/>
    <m/>
    <m/>
    <s v="5"/>
    <s v="B_UST"/>
    <s v="293"/>
    <m/>
    <s v="Map color bin for Underground storage tanks"/>
    <m/>
    <m/>
    <m/>
    <m/>
  </r>
  <r>
    <s v="x"/>
    <s v="blockcount_near_site"/>
    <s v="blockcount_near_site"/>
    <n v="0"/>
    <n v="0"/>
    <n v="0"/>
    <n v="0"/>
    <n v="0"/>
    <n v="0"/>
    <n v="0"/>
    <n v="0"/>
    <n v="0"/>
    <x v="32"/>
    <s v="other"/>
    <s v="raw"/>
    <s v="Raw data"/>
    <s v="raw data for indicator"/>
    <s v="raw"/>
    <s v="count of unique ids"/>
    <s v="main"/>
    <s v="General information"/>
    <s v="99999900"/>
    <s v="other"/>
    <s v="blockcount_near_site"/>
    <m/>
    <s v="misc"/>
    <s v="misc"/>
    <s v="buffer"/>
    <s v="buffer"/>
    <s v="buffer"/>
    <s v="99"/>
    <s v="99"/>
    <s v="0"/>
    <s v="weightLayerCount"/>
    <s v="weightLayerCount"/>
    <s v="weightLayerCount"/>
    <m/>
    <m/>
    <m/>
    <s v="Census blocks"/>
    <s v="Census blocks (count)"/>
    <s v="Census blocks (count)"/>
    <s v="for internal use only"/>
    <m/>
    <m/>
    <s v="Census blocks"/>
    <m/>
    <m/>
    <m/>
    <s v="1"/>
    <m/>
    <m/>
    <s v="430"/>
    <s v="weightLayerCount"/>
    <m/>
    <s v="not documented"/>
    <m/>
    <s v="FALSE"/>
    <m/>
  </r>
  <r>
    <s v="x"/>
    <s v="count.ej.80up"/>
    <s v="count.ej.80up"/>
    <n v="0"/>
    <n v="0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EXCEED_COUNT_80"/>
    <m/>
    <m/>
    <m/>
    <s v="EXCEED_COUNT_80"/>
    <s v="EXCEED_COUNT_80"/>
    <s v="Number of Suppl EJ Indexes at 80th+"/>
    <s v="Number of Supplemental EJ Indexes exceeding 80 percentile"/>
    <s v="Number of EJ Indexes exceeding 80 percentile"/>
    <m/>
    <m/>
    <m/>
    <m/>
    <m/>
    <m/>
    <m/>
    <m/>
    <s v="2"/>
    <s v="EXCEED2_COUNT_80"/>
    <s v="417"/>
    <m/>
    <s v="Number of EJ Indexes exceeding 80 percentile"/>
    <s v="EJ Indexes"/>
    <m/>
    <s v="TRUE"/>
    <m/>
  </r>
  <r>
    <s v="x"/>
    <s v="count.ej.80up.supp"/>
    <s v="count.ej.80up.supp"/>
    <n v="0"/>
    <n v="0"/>
    <n v="0"/>
    <n v="0"/>
    <n v="0"/>
    <n v="0"/>
    <n v="0"/>
    <n v="0"/>
    <n v="1"/>
    <x v="32"/>
    <s v="other"/>
    <s v="raw"/>
    <s v="Raw data"/>
    <s v="misc"/>
    <s v="count"/>
    <s v="count of high pctiles"/>
    <m/>
    <m/>
    <m/>
    <m/>
    <m/>
    <m/>
    <m/>
    <s v="80up"/>
    <m/>
    <m/>
    <m/>
    <m/>
    <m/>
    <m/>
    <s v="EXCEED_COUNT_80_SUP"/>
    <m/>
    <m/>
    <m/>
    <s v="EXCEED_COUNT_80_SUP"/>
    <s v="EXCEED_COUNT_80_SUP"/>
    <m/>
    <s v="Number of Supplemental Indexes exceeding 80 percentile"/>
    <s v="Number of Supplemental Indexes exceeding 80 percentile"/>
    <m/>
    <m/>
    <m/>
    <m/>
    <m/>
    <m/>
    <m/>
    <m/>
    <s v="4"/>
    <s v="EXCEED2_COUNT_80_SUP"/>
    <m/>
    <m/>
    <m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NPL"/>
    <m/>
    <s v="misc"/>
    <s v="misc"/>
    <s v="buffer"/>
    <s v="buffer"/>
    <s v="buffer"/>
    <s v="2"/>
    <s v="99"/>
    <s v="0"/>
    <s v="NUM_NPL"/>
    <s v="NUM_NPL"/>
    <s v="NUM_NPL"/>
    <m/>
    <s v="NPL_CNT"/>
    <s v="NPL_CNT"/>
    <m/>
    <s v="Count of National Priority List Superfund sites nearby"/>
    <s v="Number of Superfund facilities in the block group"/>
    <s v="Number of Superfund Sites within the Area of Interest"/>
    <m/>
    <m/>
    <m/>
    <s v="203"/>
    <s v="Superfund"/>
    <m/>
    <s v="0"/>
    <s v="0"/>
    <s v="NPL_CNT"/>
    <s v="296"/>
    <m/>
    <s v="Number of Superfund facilities in the block group"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NPL"/>
    <m/>
    <s v="misc"/>
    <s v="misc"/>
    <s v="buffer"/>
    <s v="buffer"/>
    <s v="buffer"/>
    <s v="99"/>
    <s v="99"/>
    <s v="0"/>
    <s v="NUM_NPL"/>
    <s v="NUM_NPL"/>
    <s v="NUM_NPL"/>
    <m/>
    <s v="NPL_CNT"/>
    <s v="NPL_CNT"/>
    <s v="NPL site count"/>
    <s v="Number of NPL Superfund sites"/>
    <s v="Number of Superfund facilities in the block group"/>
    <s v="Number of Superfund Sites within the Area of Interest"/>
    <m/>
    <m/>
    <m/>
    <s v="203"/>
    <s v="Superfund"/>
    <m/>
    <s v="0"/>
    <s v="0"/>
    <s v="NPL_CNT"/>
    <s v="440"/>
    <s v="count.NPL"/>
    <s v="Number of Superfund facilities in the block group"/>
    <s v="Sites"/>
    <m/>
    <s v="FALSE"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TSDF"/>
    <m/>
    <s v="misc"/>
    <s v="misc"/>
    <s v="buffer"/>
    <s v="buffer"/>
    <s v="buffer"/>
    <s v="2"/>
    <s v="99"/>
    <s v="0"/>
    <s v="NUM_TSDF"/>
    <s v="NUM_TSDF"/>
    <s v="NUM_TSDF"/>
    <m/>
    <s v="TSDF_CNT"/>
    <s v="TSDF_CNT"/>
    <m/>
    <s v="Count of Treatment Storage Disposal Facilities (TSDF) nearby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295"/>
    <m/>
    <s v="Number of Hazardous waste facilities in the block group"/>
    <m/>
    <m/>
    <m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TSDF"/>
    <m/>
    <s v="misc"/>
    <s v="misc"/>
    <s v="buffer"/>
    <s v="buffer"/>
    <s v="buffer"/>
    <s v="99"/>
    <s v="99"/>
    <s v="0"/>
    <s v="NUM_TSDF"/>
    <s v="NUM_TSDF"/>
    <s v="NUM_TSDF"/>
    <m/>
    <s v="TSDF_CNT"/>
    <s v="TSDF_CNT"/>
    <s v="TSDF site count"/>
    <s v="Number of TSDF facilities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441"/>
    <s v="count.TSDF"/>
    <s v="Number of Hazardous waste facilities in the block group"/>
    <s v="Sites"/>
    <m/>
    <s v="FALSE"/>
    <m/>
  </r>
  <r>
    <s v="x"/>
    <s v="countyname"/>
    <s v="countyname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countyname"/>
    <m/>
    <s v="misc"/>
    <s v="misc"/>
    <m/>
    <m/>
    <s v="buffer"/>
    <s v="99"/>
    <s v="99"/>
    <s v="0"/>
    <s v="CNTY_NAME"/>
    <m/>
    <m/>
    <m/>
    <s v="CNTY_NAME"/>
    <s v="CNTY_NAME"/>
    <s v="County name"/>
    <s v="County name"/>
    <s v="County Name"/>
    <m/>
    <m/>
    <m/>
    <m/>
    <m/>
    <m/>
    <m/>
    <m/>
    <s v="Autauga County"/>
    <s v="CNTY_NAME"/>
    <s v="435"/>
    <m/>
    <s v="County Name"/>
    <m/>
    <m/>
    <m/>
    <m/>
  </r>
  <r>
    <s v="x"/>
    <s v="geometry"/>
    <s v="geometry"/>
    <n v="0"/>
    <n v="0"/>
    <n v="0"/>
    <n v="0"/>
    <n v="0"/>
    <n v="0"/>
    <n v="0"/>
    <n v="0"/>
    <n v="0"/>
    <x v="32"/>
    <s v="other"/>
    <s v="geo"/>
    <s v="geo"/>
    <s v="misc"/>
    <s v="misc"/>
    <m/>
    <s v="main"/>
    <s v="General information"/>
    <m/>
    <m/>
    <m/>
    <m/>
    <m/>
    <m/>
    <m/>
    <m/>
    <m/>
    <m/>
    <m/>
    <m/>
    <s v="geometry"/>
    <s v="geometry"/>
    <s v="geometry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geometry.wkid"/>
    <s v="geometry.wkid"/>
    <n v="0"/>
    <n v="0"/>
    <n v="0"/>
    <n v="0"/>
    <n v="0"/>
    <n v="0"/>
    <n v="0"/>
    <n v="0"/>
    <n v="0"/>
    <x v="32"/>
    <s v="other"/>
    <s v="geo"/>
    <s v="geo"/>
    <s v="misc"/>
    <s v="misc"/>
    <m/>
    <s v="na"/>
    <s v="na"/>
    <m/>
    <m/>
    <m/>
    <m/>
    <m/>
    <m/>
    <m/>
    <m/>
    <m/>
    <m/>
    <m/>
    <m/>
    <s v="geometry.wkid"/>
    <s v="geometry.wkid"/>
    <s v="geometry.wkid"/>
    <m/>
    <m/>
    <m/>
    <m/>
    <m/>
    <m/>
    <s v="geometry.wkid"/>
    <m/>
    <m/>
    <m/>
    <m/>
    <m/>
    <s v="added row based on how API output parsed here"/>
    <s v="4326"/>
    <m/>
    <m/>
    <m/>
    <m/>
    <m/>
    <m/>
    <m/>
    <m/>
    <m/>
  </r>
  <r>
    <s v="x"/>
    <s v="id"/>
    <s v="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id"/>
    <m/>
    <s v="misc"/>
    <s v="misc"/>
    <s v="buffer"/>
    <s v="buffer"/>
    <s v="buffer"/>
    <s v="99"/>
    <s v="99"/>
    <s v="0"/>
    <s v="ID"/>
    <m/>
    <m/>
    <m/>
    <s v="ID"/>
    <s v="ID"/>
    <s v="Point ID"/>
    <s v="Point ID"/>
    <s v="Census FIPS code for block group"/>
    <m/>
    <m/>
    <m/>
    <m/>
    <m/>
    <m/>
    <m/>
    <m/>
    <s v="10010201001"/>
    <s v="ID"/>
    <s v="418"/>
    <s v="n"/>
    <s v="Census FIPS code for block group"/>
    <s v="n"/>
    <m/>
    <s v="TRUE"/>
    <s v="ID"/>
  </r>
  <r>
    <s v="x"/>
    <s v="inputAreaMiles"/>
    <s v="inputAreaMiles"/>
    <n v="0"/>
    <n v="0"/>
    <n v="0"/>
    <n v="0"/>
    <n v="0"/>
    <n v="0"/>
    <n v="0"/>
    <n v="0"/>
    <n v="0"/>
    <x v="32"/>
    <s v="other"/>
    <s v="geo"/>
    <s v="geo"/>
    <s v="misc"/>
    <s v="misc"/>
    <s v="sum of counts"/>
    <s v="main"/>
    <s v="General information"/>
    <s v="99999900"/>
    <s v="other"/>
    <s v="inputAreaMiles"/>
    <m/>
    <s v="misc"/>
    <s v="misc"/>
    <s v="buffer"/>
    <s v="buffer"/>
    <s v="buffer"/>
    <s v="99"/>
    <s v="99"/>
    <s v="0"/>
    <s v="inputAreaMiles"/>
    <s v="inputAreaMiles"/>
    <s v="inputAreaMiles"/>
    <m/>
    <m/>
    <m/>
    <s v="Area (sqmi)"/>
    <s v="Area of Circular Buffer in Square Miles"/>
    <s v="Area of Circular Buffer in Square Miles"/>
    <s v="Size for the Area of Interest"/>
    <m/>
    <m/>
    <m/>
    <s v="5"/>
    <s v="Area in square miles"/>
    <m/>
    <s v="3.14"/>
    <m/>
    <m/>
    <s v="432"/>
    <s v="inputAreaMiles"/>
    <m/>
    <s v="not documented"/>
    <m/>
    <s v="FALSE"/>
    <m/>
  </r>
  <r>
    <s v="x"/>
    <s v="lat"/>
    <s v="lat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y"/>
    <s v="geometry.y"/>
    <s v="geometry.y"/>
    <s v="centroidY"/>
    <m/>
    <m/>
    <m/>
    <m/>
    <m/>
    <m/>
    <m/>
    <m/>
    <m/>
    <m/>
    <m/>
    <m/>
    <m/>
    <m/>
    <m/>
    <m/>
    <m/>
    <m/>
    <m/>
    <m/>
    <m/>
    <m/>
  </r>
  <r>
    <s v="x"/>
    <s v="LIFEEXP"/>
    <s v="LIFEEXP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LIFEEXP"/>
    <s v="LIFEEXP"/>
    <s v="LIFEEXP"/>
    <m/>
    <m/>
    <m/>
    <m/>
    <m/>
    <m/>
    <s v="Life Expectancy in Years"/>
    <m/>
    <m/>
    <m/>
    <s v="14"/>
    <s v="Average life expectancy"/>
    <m/>
    <s v="79"/>
    <m/>
    <m/>
    <m/>
    <m/>
    <m/>
    <m/>
    <m/>
    <m/>
    <m/>
  </r>
  <r>
    <s v="x"/>
    <s v="lon"/>
    <s v="lon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x"/>
    <s v="geometry.x"/>
    <s v="geometry.x"/>
    <s v="centroidX"/>
    <m/>
    <m/>
    <m/>
    <m/>
    <m/>
    <m/>
    <m/>
    <m/>
    <m/>
    <m/>
    <m/>
    <m/>
    <m/>
    <m/>
    <m/>
    <m/>
    <m/>
    <m/>
    <m/>
    <m/>
    <m/>
    <m/>
  </r>
  <r>
    <s v="x"/>
    <s v="N_CG_LIMITEDBBPCT_AVG"/>
    <s v="N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AVG"/>
    <s v="N_CG_LIMITEDBBPCT_AVG"/>
    <s v="N_CG_LIMITEDBBPCT_AVG"/>
    <m/>
    <m/>
    <m/>
    <m/>
    <m/>
    <m/>
    <s v="National Average of Households without Broadband Internet"/>
    <m/>
    <m/>
    <m/>
    <s v="258"/>
    <s v="Broadband Internet"/>
    <m/>
    <s v="14%"/>
    <m/>
    <m/>
    <m/>
    <m/>
    <m/>
    <m/>
    <m/>
    <m/>
    <m/>
  </r>
  <r>
    <s v="x"/>
    <s v="N_CG_LIMITEDBBPCT_PCTILE"/>
    <s v="N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PCTILE"/>
    <s v="N_CG_LIMITEDBBPCT_PCTILE"/>
    <s v="N_CG_LIMITEDBBPCT_PCTILE"/>
    <m/>
    <m/>
    <m/>
    <m/>
    <m/>
    <m/>
    <s v="National Percentile of Households without Broadband Internet"/>
    <m/>
    <m/>
    <m/>
    <s v="260"/>
    <s v="Broadband Internet"/>
    <m/>
    <s v="73"/>
    <m/>
    <m/>
    <m/>
    <m/>
    <m/>
    <m/>
    <m/>
    <m/>
    <m/>
  </r>
  <r>
    <s v="x"/>
    <s v="N_CG_NOHINCPCT_AVG"/>
    <s v="N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AVG"/>
    <s v="N_CG_NOHINCPCT_AVG"/>
    <s v="N_CG_NOHINCPCT_AVG"/>
    <m/>
    <m/>
    <m/>
    <m/>
    <m/>
    <m/>
    <s v="National Average of Households without Health Insurance"/>
    <m/>
    <m/>
    <m/>
    <s v="259"/>
    <s v="Lack of Health Insurance"/>
    <m/>
    <s v="9%"/>
    <m/>
    <m/>
    <m/>
    <m/>
    <m/>
    <m/>
    <m/>
    <m/>
    <m/>
  </r>
  <r>
    <s v="x"/>
    <s v="N_CG_NOHINCPCT_PCTILE"/>
    <s v="N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PCTILE"/>
    <s v="N_CG_NOHINCPCT_PCTILE"/>
    <s v="N_CG_NOHINCPCT_PCTILE"/>
    <m/>
    <m/>
    <m/>
    <m/>
    <m/>
    <m/>
    <s v="National Percentile of Households without Health Insurance"/>
    <m/>
    <m/>
    <m/>
    <s v="261"/>
    <s v="Lack of Health Insurance"/>
    <m/>
    <s v="78"/>
    <m/>
    <m/>
    <m/>
    <m/>
    <m/>
    <m/>
    <m/>
    <m/>
    <m/>
  </r>
  <r>
    <s v="x"/>
    <s v="N_CI_FIRE_AVG"/>
    <s v="N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AVG"/>
    <s v="N_CI_FIRE_AVG"/>
    <s v="N_CI_FIRE_AVG"/>
    <m/>
    <m/>
    <m/>
    <m/>
    <m/>
    <m/>
    <s v="National Average of Estimated Current Fire Risk"/>
    <m/>
    <m/>
    <m/>
    <s v="249"/>
    <s v="Wildfire Risk"/>
    <s v="fixed description to say Fire where EJScreen API doc said Flood"/>
    <s v="14%"/>
    <m/>
    <m/>
    <m/>
    <m/>
    <m/>
    <m/>
    <m/>
    <m/>
    <m/>
  </r>
  <r>
    <s v="x"/>
    <s v="N_CI_FIRE_PCTILE"/>
    <s v="N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PCTILE"/>
    <s v="N_CI_FIRE_PCTILE"/>
    <s v="N_CI_FIRE_PCTILE"/>
    <m/>
    <m/>
    <m/>
    <m/>
    <m/>
    <m/>
    <s v="National Percentile of Estimated Current Fire Risk"/>
    <m/>
    <m/>
    <m/>
    <s v="251"/>
    <s v="Wildfire Risk"/>
    <s v="fixed description to say Fire where EJScreen API doc said Flood"/>
    <s v="91"/>
    <m/>
    <m/>
    <m/>
    <m/>
    <m/>
    <m/>
    <m/>
    <m/>
    <m/>
  </r>
  <r>
    <s v="x"/>
    <s v="N_CI_FIRE30_AVG"/>
    <s v="N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AVG"/>
    <s v="N_CI_FIRE30_AVG"/>
    <s v="N_CI_FIRE30_AVG"/>
    <m/>
    <m/>
    <m/>
    <m/>
    <m/>
    <m/>
    <s v="National Average of Estimated Fire Risk in 30 Years"/>
    <m/>
    <m/>
    <m/>
    <m/>
    <m/>
    <s v="fixed description to say Fire where EJScreen API doc said Flood"/>
    <s v="19%"/>
    <m/>
    <m/>
    <m/>
    <m/>
    <m/>
    <m/>
    <m/>
    <m/>
    <m/>
  </r>
  <r>
    <s v="x"/>
    <s v="N_CI_FIRE30_PCTILE"/>
    <s v="N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PCTILE"/>
    <s v="N_CI_FIRE30_PCTILE"/>
    <s v="N_CI_FIRE30_PCTILE"/>
    <m/>
    <m/>
    <m/>
    <m/>
    <m/>
    <m/>
    <s v="National Percentile of Estimated Fire Risk in 30 Years"/>
    <m/>
    <m/>
    <m/>
    <m/>
    <m/>
    <s v="fixed description to say Fire where EJScreen API doc said Flood"/>
    <s v="88"/>
    <m/>
    <m/>
    <m/>
    <m/>
    <m/>
    <m/>
    <m/>
    <m/>
    <m/>
  </r>
  <r>
    <s v="x"/>
    <s v="N_CI_FLOOD_AVG"/>
    <s v="N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AVG"/>
    <s v="N_CI_FLOOD_AVG"/>
    <s v="N_CI_FLOOD_AVG"/>
    <m/>
    <m/>
    <m/>
    <m/>
    <m/>
    <m/>
    <s v="National Average of Estimated Current Flood Risk"/>
    <m/>
    <m/>
    <m/>
    <s v="248"/>
    <s v="Flood Risk"/>
    <s v="fixed apitype2.2 to say Climate Indicators where EJScreen API doc was wrong"/>
    <s v="12%"/>
    <m/>
    <m/>
    <m/>
    <m/>
    <m/>
    <m/>
    <m/>
    <m/>
    <m/>
  </r>
  <r>
    <s v="x"/>
    <s v="N_CI_FLOOD_PCTILE"/>
    <s v="N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PCTILE"/>
    <s v="N_CI_FLOOD_PCTILE"/>
    <s v="N_CI_FLOOD_PCTILE"/>
    <m/>
    <m/>
    <m/>
    <m/>
    <m/>
    <m/>
    <s v="National Percentile of Estimated Current Flood Risk"/>
    <m/>
    <m/>
    <m/>
    <s v="250"/>
    <s v="Flood Risk"/>
    <m/>
    <s v="70"/>
    <m/>
    <m/>
    <m/>
    <m/>
    <m/>
    <m/>
    <m/>
    <m/>
    <m/>
  </r>
  <r>
    <s v="x"/>
    <s v="N_CI_FLOOD30_AVG"/>
    <s v="N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AVG"/>
    <s v="N_CI_FLOOD30_AVG"/>
    <s v="N_CI_FLOOD30_AVG"/>
    <m/>
    <m/>
    <m/>
    <m/>
    <m/>
    <m/>
    <s v="National Average of Estimated Flood Risk in 30 Years"/>
    <m/>
    <m/>
    <m/>
    <m/>
    <m/>
    <m/>
    <s v="13%"/>
    <m/>
    <m/>
    <m/>
    <m/>
    <m/>
    <m/>
    <m/>
    <m/>
    <m/>
  </r>
  <r>
    <s v="x"/>
    <s v="N_CI_FLOOD30_PCTILE"/>
    <s v="N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PCTILE"/>
    <s v="N_CI_FLOOD30_PCTILE"/>
    <s v="N_CI_FLOOD30_PCTILE"/>
    <m/>
    <m/>
    <m/>
    <m/>
    <m/>
    <m/>
    <s v="National Percentile of Estimated Flood Risk in 30 Years"/>
    <m/>
    <m/>
    <m/>
    <m/>
    <m/>
    <m/>
    <s v="67"/>
    <m/>
    <m/>
    <m/>
    <m/>
    <m/>
    <m/>
    <m/>
    <m/>
    <m/>
  </r>
  <r>
    <s v="x"/>
    <s v="N_HI_ASTHMA_AVG"/>
    <s v="N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AVG"/>
    <s v="N_HI_ASTHMA_AVG"/>
    <s v="N_HI_ASTHMA_AVG"/>
    <m/>
    <m/>
    <m/>
    <m/>
    <m/>
    <m/>
    <s v="National Average of Asthma"/>
    <m/>
    <m/>
    <m/>
    <s v="234"/>
    <s v="Asthma"/>
    <m/>
    <s v="10"/>
    <m/>
    <m/>
    <m/>
    <m/>
    <m/>
    <m/>
    <m/>
    <m/>
    <m/>
  </r>
  <r>
    <s v="x"/>
    <s v="N_HI_ASTHMA_PCTILE"/>
    <s v="N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PCTILE"/>
    <s v="N_HI_ASTHMA_PCTILE"/>
    <s v="N_HI_ASTHMA_PCTILE"/>
    <m/>
    <m/>
    <m/>
    <m/>
    <m/>
    <m/>
    <s v="National Percentile of Asthma"/>
    <m/>
    <m/>
    <m/>
    <s v="239"/>
    <s v="Asthma"/>
    <m/>
    <s v="61"/>
    <m/>
    <m/>
    <m/>
    <m/>
    <m/>
    <m/>
    <m/>
    <m/>
    <m/>
  </r>
  <r>
    <s v="x"/>
    <s v="N_HI_CANCER_AVG"/>
    <s v="N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AVG"/>
    <s v="N_HI_CANCER_AVG"/>
    <s v="N_HI_CANCER_AVG"/>
    <m/>
    <m/>
    <m/>
    <m/>
    <m/>
    <m/>
    <s v="National Average of Cancer"/>
    <m/>
    <m/>
    <m/>
    <s v="235"/>
    <s v="Cancer"/>
    <m/>
    <s v="6.1"/>
    <m/>
    <m/>
    <m/>
    <m/>
    <m/>
    <m/>
    <m/>
    <m/>
    <m/>
  </r>
  <r>
    <s v="x"/>
    <s v="N_HI_CANCER_PCTILE"/>
    <s v="N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PCTILE"/>
    <s v="N_HI_CANCER_PCTILE"/>
    <s v="N_HI_CANCER_PCTILE"/>
    <m/>
    <m/>
    <m/>
    <m/>
    <m/>
    <m/>
    <s v="National Percentile of Cancer"/>
    <m/>
    <m/>
    <m/>
    <s v="240"/>
    <s v="Cancer"/>
    <m/>
    <s v="91"/>
    <m/>
    <m/>
    <m/>
    <m/>
    <m/>
    <m/>
    <m/>
    <m/>
    <m/>
  </r>
  <r>
    <s v="x"/>
    <s v="N_HI_DISABILITYPCT_AVG"/>
    <s v="N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AVG"/>
    <s v="N_HI_DISABILITYPCT_AVG"/>
    <s v="N_HI_DISABILITYPCT_AVG"/>
    <m/>
    <m/>
    <m/>
    <m/>
    <m/>
    <m/>
    <s v="National Average of Persons with Disabilities"/>
    <m/>
    <m/>
    <m/>
    <s v="236"/>
    <s v="Persons with Disabilities"/>
    <m/>
    <s v="13.4%"/>
    <m/>
    <m/>
    <m/>
    <m/>
    <m/>
    <m/>
    <m/>
    <m/>
    <m/>
  </r>
  <r>
    <s v="x"/>
    <s v="N_HI_DISABILITYPCT_PCTILE"/>
    <s v="N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PCTILE"/>
    <s v="N_HI_DISABILITYPCT_PCTILE"/>
    <s v="N_HI_DISABILITYPCT_PCTILE"/>
    <m/>
    <m/>
    <m/>
    <m/>
    <m/>
    <m/>
    <s v="National Percentile of Persons with Disabilities"/>
    <m/>
    <m/>
    <m/>
    <s v="241"/>
    <s v="Persons with Disabilities"/>
    <m/>
    <s v="83"/>
    <m/>
    <m/>
    <m/>
    <m/>
    <m/>
    <m/>
    <m/>
    <m/>
    <m/>
  </r>
  <r>
    <s v="x"/>
    <s v="N_HI_HEARTDISEASE_AVG"/>
    <s v="N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AVG"/>
    <s v="N_HI_HEARTDISEASE_AVG"/>
    <s v="N_HI_HEARTDISEASE_AVG"/>
    <m/>
    <m/>
    <m/>
    <m/>
    <m/>
    <m/>
    <s v="National Average of Heart Diseases"/>
    <m/>
    <m/>
    <m/>
    <s v="233"/>
    <s v="Heart Disease"/>
    <m/>
    <s v="6.1"/>
    <m/>
    <m/>
    <m/>
    <m/>
    <m/>
    <m/>
    <m/>
    <m/>
    <m/>
  </r>
  <r>
    <s v="x"/>
    <s v="N_HI_HEARTDISEASE_PCTILE"/>
    <s v="N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PCTILE"/>
    <s v="N_HI_HEARTDISEASE_PCTILE"/>
    <s v="N_HI_HEARTDISEASE_PCTILE"/>
    <m/>
    <m/>
    <m/>
    <m/>
    <m/>
    <m/>
    <s v="National Percentile of Heart Diseases"/>
    <m/>
    <m/>
    <m/>
    <s v="238"/>
    <s v="Heart Disease"/>
    <m/>
    <s v="93"/>
    <m/>
    <m/>
    <m/>
    <m/>
    <m/>
    <m/>
    <m/>
    <m/>
    <m/>
  </r>
  <r>
    <s v="x"/>
    <s v="N_HI_LIFEEXP_AVG"/>
    <s v="N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AVG"/>
    <s v="N_HI_LIFEEXP_AVG"/>
    <s v="N_HI_LIFEEXP_AVG"/>
    <m/>
    <m/>
    <m/>
    <m/>
    <m/>
    <m/>
    <s v="National Average of Low Life Expectancy"/>
    <m/>
    <m/>
    <m/>
    <m/>
    <m/>
    <m/>
    <s v="78.5"/>
    <m/>
    <m/>
    <m/>
    <m/>
    <m/>
    <m/>
    <m/>
    <m/>
    <m/>
  </r>
  <r>
    <s v="x"/>
    <s v="N_HI_LIFEEXP_PCTILE"/>
    <s v="N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PCTILE"/>
    <s v="N_HI_LIFEEXP_PCTILE"/>
    <s v="N_HI_LIFEEXP_PCTILE"/>
    <m/>
    <m/>
    <m/>
    <m/>
    <m/>
    <m/>
    <s v="National Percentile of Low Life Expectancy"/>
    <m/>
    <m/>
    <m/>
    <m/>
    <m/>
    <m/>
    <s v="58"/>
    <m/>
    <m/>
    <m/>
    <m/>
    <m/>
    <m/>
    <m/>
    <m/>
    <m/>
  </r>
  <r>
    <s v="x"/>
    <s v="NUM_AIRPOLL"/>
    <s v="NUM_AIRPOL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AIRPOLL"/>
    <s v="NUM_AIRPOLL"/>
    <s v="NUM_AIRPOLL"/>
    <m/>
    <m/>
    <m/>
    <m/>
    <m/>
    <m/>
    <s v="Number of Air Pollution Facilities"/>
    <m/>
    <m/>
    <m/>
    <s v="206"/>
    <s v="Air Pollution"/>
    <m/>
    <s v="0"/>
    <m/>
    <m/>
    <m/>
    <m/>
    <m/>
    <m/>
    <m/>
    <m/>
    <m/>
  </r>
  <r>
    <s v="x"/>
    <s v="NUM_BROWNFIELD"/>
    <s v="NUM_BROWNFIELD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BROWNFIELD"/>
    <s v="NUM_BROWNFIELD"/>
    <s v="NUM_BROWNFIELD"/>
    <m/>
    <m/>
    <m/>
    <m/>
    <m/>
    <m/>
    <s v="Number of Brownfields"/>
    <m/>
    <m/>
    <m/>
    <s v="207"/>
    <s v="Brownfields"/>
    <m/>
    <s v="0"/>
    <m/>
    <m/>
    <m/>
    <m/>
    <m/>
    <m/>
    <m/>
    <m/>
    <m/>
  </r>
  <r>
    <s v="x"/>
    <s v="NUM_CHURCH"/>
    <s v="NUM_CHURCH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CHURCH"/>
    <s v="NUM_CHURCH"/>
    <s v="NUM_CHURCH"/>
    <m/>
    <m/>
    <m/>
    <m/>
    <m/>
    <m/>
    <s v="Number of Worship Places"/>
    <m/>
    <m/>
    <m/>
    <s v="211"/>
    <s v="Places of Worship"/>
    <m/>
    <s v="0"/>
    <m/>
    <m/>
    <m/>
    <m/>
    <m/>
    <m/>
    <m/>
    <m/>
    <m/>
  </r>
  <r>
    <s v="x"/>
    <s v="NUM_HOSPITAL"/>
    <s v="NUM_HOSPIT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HOSPITAL"/>
    <s v="NUM_HOSPITAL"/>
    <s v="NUM_HOSPITAL"/>
    <m/>
    <m/>
    <m/>
    <m/>
    <m/>
    <m/>
    <s v="Number of Hospitals"/>
    <m/>
    <m/>
    <m/>
    <s v="210"/>
    <s v="Hospitals"/>
    <m/>
    <s v="0"/>
    <m/>
    <m/>
    <m/>
    <m/>
    <m/>
    <m/>
    <m/>
    <m/>
    <m/>
  </r>
  <r>
    <s v="x"/>
    <s v="NUM_SCHOOL"/>
    <s v="NUM_SCHOO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SCHOOL"/>
    <s v="NUM_SCHOOL"/>
    <s v="NUM_SCHOOL"/>
    <m/>
    <m/>
    <m/>
    <m/>
    <m/>
    <m/>
    <s v="Number of Schools"/>
    <m/>
    <m/>
    <m/>
    <s v="209"/>
    <s v="Schools"/>
    <m/>
    <s v="0"/>
    <m/>
    <m/>
    <m/>
    <m/>
    <m/>
    <m/>
    <m/>
    <m/>
    <m/>
  </r>
  <r>
    <s v="x"/>
    <s v="NUM_TRI"/>
    <s v="NUM_TRI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TRI"/>
    <s v="NUM_TRI"/>
    <s v="NUM_TRI"/>
    <m/>
    <m/>
    <m/>
    <m/>
    <m/>
    <m/>
    <s v="Number of Toxic Release Facilities"/>
    <m/>
    <m/>
    <m/>
    <s v="208"/>
    <s v="Toxic Release Inventory"/>
    <m/>
    <s v="0"/>
    <m/>
    <m/>
    <m/>
    <m/>
    <m/>
    <m/>
    <m/>
    <m/>
    <m/>
  </r>
  <r>
    <s v="x"/>
    <s v="NUM_WATERDIS"/>
    <s v="NUM_WATER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WATERDIS"/>
    <s v="NUM_WATERDIS"/>
    <s v="NUM_WATERDIS"/>
    <m/>
    <m/>
    <m/>
    <m/>
    <m/>
    <m/>
    <s v="Number of Water Discharge Facilities"/>
    <m/>
    <m/>
    <m/>
    <s v="205"/>
    <s v="Water Dischargers"/>
    <m/>
    <s v="0"/>
    <m/>
    <m/>
    <m/>
    <m/>
    <m/>
    <m/>
    <m/>
    <m/>
    <m/>
  </r>
  <r>
    <s v="x"/>
    <s v="OBJECTID"/>
    <s v="OBJECT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OBJECTID"/>
    <m/>
    <s v="misc"/>
    <s v="misc"/>
    <s v="buffer"/>
    <s v="buffer"/>
    <s v="buffer"/>
    <s v="99"/>
    <s v="99"/>
    <s v="0"/>
    <s v="OID_"/>
    <m/>
    <m/>
    <m/>
    <s v="OID_"/>
    <s v="OID_"/>
    <s v="OBJECTID"/>
    <s v="OBJECTID"/>
    <s v="Unique ID for block group in geodatabase"/>
    <m/>
    <m/>
    <m/>
    <m/>
    <m/>
    <m/>
    <m/>
    <m/>
    <s v="1"/>
    <s v="OBJECTID"/>
    <s v="419"/>
    <s v="n"/>
    <s v="Unique ID for block group in geodatabase"/>
    <s v="n"/>
    <m/>
    <s v="TRUE"/>
    <s v="OBJECTID"/>
  </r>
  <r>
    <s v="x"/>
    <s v="P_AGE_GT17"/>
    <s v="P_AGE_GT17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GT17"/>
    <s v="P_AGE_GT17"/>
    <s v="P_AGE_GT17"/>
    <m/>
    <m/>
    <m/>
    <m/>
    <m/>
    <m/>
    <s v="Percent Break Down by Age above 17 Years"/>
    <m/>
    <m/>
    <m/>
    <s v="28"/>
    <s v="From Ages 18 and up"/>
    <m/>
    <s v="77"/>
    <m/>
    <m/>
    <m/>
    <m/>
    <m/>
    <m/>
    <m/>
    <m/>
    <m/>
  </r>
  <r>
    <s v="x"/>
    <s v="P_AGE_LT18"/>
    <s v="P_AGE_LT18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LT18"/>
    <s v="P_AGE_LT18"/>
    <s v="P_AGE_LT18"/>
    <m/>
    <m/>
    <m/>
    <m/>
    <m/>
    <m/>
    <s v="Percent Break Down by Age below 18 Years"/>
    <m/>
    <m/>
    <m/>
    <s v="27"/>
    <s v="From Ages 1 to 18"/>
    <m/>
    <s v="23"/>
    <m/>
    <m/>
    <m/>
    <m/>
    <m/>
    <m/>
    <m/>
    <m/>
    <m/>
  </r>
  <r>
    <s v="x"/>
    <s v="P_ARABIC"/>
    <s v="P_ARABIC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ARABIC"/>
    <s v="P_ARABIC"/>
    <s v="P_ARABIC"/>
    <m/>
    <m/>
    <m/>
    <m/>
    <m/>
    <m/>
    <s v="Percent of population speaking Arabic at home"/>
    <m/>
    <m/>
    <m/>
    <s v="41"/>
    <s v="(missing from report)"/>
    <s v="(missing from community report)"/>
    <s v="0"/>
    <m/>
    <m/>
    <m/>
    <m/>
    <m/>
    <m/>
    <m/>
    <m/>
    <m/>
  </r>
  <r>
    <s v="x"/>
    <s v="P_DISABILITY"/>
    <s v="P_DISABILITY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DISABILITY"/>
    <s v="P_DISABILITY"/>
    <s v="P_DISABILITY"/>
    <m/>
    <m/>
    <m/>
    <m/>
    <m/>
    <m/>
    <s v="Percent population with Disabilities"/>
    <m/>
    <m/>
    <m/>
    <s v="11"/>
    <s v="Persons with disabilities"/>
    <m/>
    <s v="21"/>
    <m/>
    <m/>
    <m/>
    <m/>
    <m/>
    <m/>
    <m/>
    <m/>
    <m/>
  </r>
  <r>
    <s v="x"/>
    <s v="P_ENGLISH"/>
    <s v="P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ENGLISH"/>
    <s v="P_ENGLISH"/>
    <s v="P_ENGLISH"/>
    <m/>
    <m/>
    <m/>
    <m/>
    <m/>
    <m/>
    <s v="Percent of population speaking English at home"/>
    <m/>
    <m/>
    <m/>
    <s v="34"/>
    <s v="English"/>
    <s v="added data to example column"/>
    <s v="97"/>
    <m/>
    <m/>
    <m/>
    <m/>
    <m/>
    <m/>
    <m/>
    <m/>
    <m/>
  </r>
  <r>
    <s v="x"/>
    <s v="P_FEMALES"/>
    <s v="P_FE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FEMALES"/>
    <s v="P_FEMALES"/>
    <s v="P_FEMALES"/>
    <m/>
    <m/>
    <m/>
    <m/>
    <m/>
    <m/>
    <s v="Percent Females"/>
    <m/>
    <m/>
    <m/>
    <s v="13"/>
    <s v="Female"/>
    <m/>
    <s v="37"/>
    <m/>
    <m/>
    <m/>
    <m/>
    <m/>
    <m/>
    <m/>
    <m/>
    <m/>
  </r>
  <r>
    <s v="x"/>
    <s v="P_FRENCH"/>
    <s v="P_FRENC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FRENCH"/>
    <s v="P_FRENCH"/>
    <s v="P_FRENCH"/>
    <m/>
    <m/>
    <m/>
    <m/>
    <m/>
    <m/>
    <s v="Percent of population speaking French  at home"/>
    <m/>
    <m/>
    <m/>
    <s v="36"/>
    <s v="(missing from report)"/>
    <s v="(missing from community report)"/>
    <s v="0"/>
    <m/>
    <m/>
    <m/>
    <m/>
    <m/>
    <m/>
    <m/>
    <m/>
    <m/>
  </r>
  <r>
    <s v="x"/>
    <s v="P_HLI_API_LI"/>
    <s v="P_HLI_API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API_LI"/>
    <s v="P_HLI_API_LI"/>
    <s v="P_HLI_API_LI"/>
    <m/>
    <m/>
    <m/>
    <m/>
    <m/>
    <m/>
    <s v="Speak Asian-Pacific Island Languages"/>
    <m/>
    <m/>
    <m/>
    <s v="32"/>
    <s v="Speak Asian-Pacific Island Languages"/>
    <m/>
    <s v="0"/>
    <m/>
    <m/>
    <m/>
    <m/>
    <m/>
    <m/>
    <m/>
    <m/>
    <m/>
  </r>
  <r>
    <s v="x"/>
    <s v="P_HLI_IE_LI"/>
    <s v="P_HLI_IE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IE_LI"/>
    <s v="P_HLI_IE_LI"/>
    <s v="P_HLI_IE_LI"/>
    <m/>
    <m/>
    <m/>
    <m/>
    <m/>
    <m/>
    <s v="Speak Other Indo-European Languages"/>
    <m/>
    <m/>
    <m/>
    <s v="31"/>
    <s v="Speak Other Indo-European Languages"/>
    <m/>
    <s v="0"/>
    <m/>
    <m/>
    <m/>
    <m/>
    <m/>
    <m/>
    <m/>
    <m/>
    <m/>
  </r>
  <r>
    <s v="x"/>
    <s v="P_HLI_OTHER_LI"/>
    <s v="P_HLI_OTHER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OTHER_LI"/>
    <s v="P_HLI_OTHER_LI"/>
    <s v="P_HLI_OTHER_LI"/>
    <m/>
    <m/>
    <m/>
    <m/>
    <m/>
    <m/>
    <s v="Speak Other Languages"/>
    <m/>
    <m/>
    <m/>
    <s v="33"/>
    <s v="Speak Other Languages"/>
    <m/>
    <s v="0"/>
    <m/>
    <m/>
    <m/>
    <m/>
    <m/>
    <m/>
    <m/>
    <m/>
    <m/>
  </r>
  <r>
    <s v="x"/>
    <s v="P_HLI_SPANISH_LI"/>
    <s v="P_HLI_SPANISH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SPANISH_LI"/>
    <s v="P_HLI_SPANISH_LI"/>
    <s v="P_HLI_SPANISH_LI"/>
    <m/>
    <m/>
    <m/>
    <m/>
    <m/>
    <m/>
    <s v="Speak Spanish"/>
    <m/>
    <m/>
    <m/>
    <s v="30"/>
    <s v="Speak Spanish"/>
    <m/>
    <s v="100"/>
    <m/>
    <m/>
    <m/>
    <m/>
    <m/>
    <m/>
    <m/>
    <m/>
    <m/>
  </r>
  <r>
    <s v="x"/>
    <s v="P_MALES"/>
    <s v="P_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MALES"/>
    <s v="P_MALES"/>
    <s v="P_MALES"/>
    <m/>
    <m/>
    <m/>
    <m/>
    <m/>
    <m/>
    <s v="Percent Males"/>
    <m/>
    <m/>
    <m/>
    <s v="12"/>
    <s v="Male"/>
    <m/>
    <s v="63"/>
    <m/>
    <m/>
    <m/>
    <m/>
    <m/>
    <m/>
    <m/>
    <m/>
    <m/>
  </r>
  <r>
    <s v="x"/>
    <s v="P_NON_ENGLISH"/>
    <s v="P_NON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NON_ENGLISH"/>
    <s v="P_NON_ENGLISH"/>
    <s v="P_NON_ENGLISH"/>
    <m/>
    <m/>
    <m/>
    <m/>
    <m/>
    <m/>
    <s v="Percent of population speaking Non English languages at home"/>
    <m/>
    <m/>
    <m/>
    <s v="43"/>
    <s v="Total Non-English"/>
    <s v="added data to example column"/>
    <s v="3"/>
    <m/>
    <m/>
    <m/>
    <m/>
    <m/>
    <m/>
    <m/>
    <m/>
    <m/>
  </r>
  <r>
    <s v="x"/>
    <s v="P_OTHER"/>
    <s v="P_OTHER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"/>
    <s v="P_OTHER"/>
    <s v="P_OTHER"/>
    <m/>
    <m/>
    <m/>
    <m/>
    <m/>
    <m/>
    <s v="Percent of population speaking Other and Unspecified languages at home"/>
    <m/>
    <m/>
    <m/>
    <s v="42"/>
    <s v="(missing from report)"/>
    <s v="(missing from community report)"/>
    <s v="0"/>
    <m/>
    <m/>
    <m/>
    <m/>
    <m/>
    <m/>
    <m/>
    <m/>
    <m/>
  </r>
  <r>
    <s v="x"/>
    <s v="P_OTHER_ASIAN"/>
    <s v="P_OTHER_ASIAN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ASIAN"/>
    <s v="P_OTHER_ASIAN"/>
    <s v="P_OTHER_ASIAN"/>
    <m/>
    <m/>
    <m/>
    <m/>
    <m/>
    <m/>
    <s v="Percent of population speaking Other Asian and Pacific Island languages at home"/>
    <m/>
    <m/>
    <m/>
    <s v="40"/>
    <s v="Other Asian and Pacific Island"/>
    <s v="added data to example column"/>
    <s v="0"/>
    <m/>
    <m/>
    <m/>
    <m/>
    <m/>
    <m/>
    <m/>
    <m/>
    <m/>
  </r>
  <r>
    <s v="x"/>
    <s v="P_OTHER_IE"/>
    <s v="P_OTHER_I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IE"/>
    <s v="P_OTHER_IE"/>
    <s v="P_OTHER_IE"/>
    <m/>
    <m/>
    <m/>
    <m/>
    <m/>
    <m/>
    <s v="Percent of population speaking Indo-European at home"/>
    <m/>
    <m/>
    <m/>
    <s v="38"/>
    <s v="Other Indo-European"/>
    <s v="added data to example column"/>
    <s v="0"/>
    <m/>
    <m/>
    <m/>
    <m/>
    <m/>
    <m/>
    <m/>
    <m/>
    <m/>
  </r>
  <r>
    <s v="x"/>
    <s v="P_OWN_OCCUPIED"/>
    <s v="P_OWN_OCCUPIED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OWN_OCCUPIED"/>
    <s v="P_OWN_OCCUPIED"/>
    <s v="P_OWN_OCCUPIED"/>
    <m/>
    <m/>
    <m/>
    <m/>
    <m/>
    <m/>
    <s v="Owner Occupied households"/>
    <m/>
    <m/>
    <m/>
    <s v="17"/>
    <s v="Owner occupied"/>
    <m/>
    <s v="71"/>
    <m/>
    <m/>
    <m/>
    <m/>
    <m/>
    <m/>
    <m/>
    <m/>
    <m/>
  </r>
  <r>
    <s v="x"/>
    <s v="P_RUS_POL_SLAV"/>
    <s v="P_RUS_POL_SLAV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RUS_POL_SLAV"/>
    <s v="P_RUS_POL_SLAV"/>
    <s v="P_RUS_POL_SLAV"/>
    <m/>
    <m/>
    <m/>
    <m/>
    <m/>
    <m/>
    <s v="Percent of population speaking Russian, Polish or Other Slavic at home"/>
    <m/>
    <m/>
    <m/>
    <s v="37"/>
    <s v="(missing from report)"/>
    <s v="(missing from community report)"/>
    <s v="0"/>
    <m/>
    <m/>
    <m/>
    <m/>
    <m/>
    <m/>
    <m/>
    <m/>
    <m/>
  </r>
  <r>
    <s v="x"/>
    <s v="P_SPANISH"/>
    <s v="P_SPAN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SPANISH"/>
    <s v="P_SPANISH"/>
    <s v="P_SPANISH"/>
    <m/>
    <m/>
    <m/>
    <m/>
    <m/>
    <m/>
    <s v="Percent of population speaking Spanish at home"/>
    <m/>
    <m/>
    <m/>
    <s v="35"/>
    <s v="Spanish"/>
    <s v="added data to example column"/>
    <s v="3"/>
    <m/>
    <m/>
    <m/>
    <m/>
    <m/>
    <m/>
    <m/>
    <m/>
    <m/>
  </r>
  <r>
    <s v="x"/>
    <s v="P_VIETNAMESE"/>
    <s v="P_VIETNAMES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VIETNAMESE"/>
    <s v="P_VIETNAMESE"/>
    <s v="P_VIETNAMESE"/>
    <m/>
    <m/>
    <m/>
    <m/>
    <m/>
    <m/>
    <s v="Percent of population speaking Vietnamese at home"/>
    <m/>
    <m/>
    <m/>
    <s v="39"/>
    <s v="Vietnamese"/>
    <s v="added data to example column"/>
    <s v="0"/>
    <m/>
    <m/>
    <m/>
    <m/>
    <m/>
    <m/>
    <m/>
    <m/>
    <m/>
  </r>
  <r>
    <s v="x"/>
    <s v="pctile.text.cancer"/>
    <s v="pctile.text.cancer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30700"/>
    <s v="Environmental"/>
    <s v="cancer"/>
    <m/>
    <s v="cancer"/>
    <s v="cancer"/>
    <m/>
    <m/>
    <s v="buffer"/>
    <s v="2"/>
    <s v="3"/>
    <m/>
    <s v="T_CANCER"/>
    <m/>
    <m/>
    <m/>
    <s v="T_CANCER"/>
    <s v="T_CANCER"/>
    <m/>
    <s v="Map popup text for Air toxics cancer risk"/>
    <s v="Map popup text for  Air toxics cancer risk"/>
    <m/>
    <m/>
    <m/>
    <m/>
    <m/>
    <m/>
    <m/>
    <m/>
    <s v="84 %ile"/>
    <s v="T_CANCER"/>
    <s v="194"/>
    <m/>
    <s v="Map popup text for  Air toxics cancer risk"/>
    <m/>
    <m/>
    <m/>
    <m/>
  </r>
  <r>
    <s v="x"/>
    <s v="pctile.text.Demog.Index"/>
    <s v="pctile.text.Demog.Ind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2"/>
    <m/>
    <m/>
    <m/>
    <s v="T_DEMOGIDX_2"/>
    <s v="T_DEMOGIDX_2"/>
    <m/>
    <m/>
    <s v="Map popup text for Demographic Index"/>
    <m/>
    <m/>
    <m/>
    <m/>
    <m/>
    <m/>
    <m/>
    <m/>
    <s v="45 %ile"/>
    <s v="T_DEMOGIDX_2"/>
    <m/>
    <m/>
    <m/>
    <m/>
    <m/>
    <m/>
    <m/>
  </r>
  <r>
    <s v="x"/>
    <s v="pctile.text.Demog.Index.Supp"/>
    <s v="pctile.text.Demog.Index.Supp"/>
    <n v="0"/>
    <n v="0"/>
    <n v="1"/>
    <n v="1"/>
    <n v="0"/>
    <n v="0"/>
    <n v="0"/>
    <n v="0"/>
    <n v="1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5"/>
    <m/>
    <m/>
    <m/>
    <s v="T_DEMOGIDX_5"/>
    <s v="T_DEMOGIDX_5"/>
    <m/>
    <m/>
    <s v="Map popup text for Supplemental Demographic Index"/>
    <m/>
    <m/>
    <m/>
    <m/>
    <m/>
    <m/>
    <m/>
    <m/>
    <s v="70 %ile"/>
    <s v="T_DEMOGIDX_5"/>
    <m/>
    <m/>
    <m/>
    <m/>
    <m/>
    <m/>
    <m/>
  </r>
  <r>
    <s v="x"/>
    <s v="pctile.text.dpm"/>
    <s v="pctile.text.d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50700"/>
    <s v="Environmental"/>
    <s v="dpm"/>
    <m/>
    <s v="dpm"/>
    <s v="dpm"/>
    <m/>
    <m/>
    <s v="buffer"/>
    <s v="2"/>
    <s v="5"/>
    <m/>
    <s v="T_DSLPM"/>
    <m/>
    <m/>
    <m/>
    <s v="T_DSLPM"/>
    <s v="T_DSLPM"/>
    <m/>
    <s v="Map popup text for Diesel particulate matter level in air"/>
    <s v="Map popup text for  Diesel particulate matter"/>
    <m/>
    <m/>
    <m/>
    <m/>
    <m/>
    <m/>
    <m/>
    <m/>
    <s v="34 %ile"/>
    <s v="T_DSLPM"/>
    <s v="217"/>
    <m/>
    <s v="Map popup text for  Diesel particulate matter"/>
    <m/>
    <m/>
    <m/>
    <m/>
  </r>
  <r>
    <s v="x"/>
    <s v="pctile.text.EJ.DISPARITY.cancer"/>
    <s v="pctile.text.EJ.DISPARITY.cancer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CANCER"/>
    <m/>
    <m/>
    <m/>
    <s v="T_D2_CANCER"/>
    <s v="T_D2_CANCER"/>
    <m/>
    <m/>
    <s v="Map popup text for  Air toxics cancer risk EJ Index"/>
    <m/>
    <m/>
    <m/>
    <m/>
    <m/>
    <m/>
    <m/>
    <m/>
    <s v="81 %ile"/>
    <s v="T_D2_CANCER"/>
    <m/>
    <m/>
    <m/>
    <m/>
    <m/>
    <m/>
    <m/>
  </r>
  <r>
    <s v="x"/>
    <s v="pctile.text.EJ.DISPARITY.cancer.supp"/>
    <s v="pctile.text.EJ.DISPARITY.cancer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CANCER"/>
    <m/>
    <m/>
    <m/>
    <s v="T_D5_CANCER"/>
    <s v="T_D5_CANCER"/>
    <m/>
    <m/>
    <s v="Map popup text for  Air toxics cancer risk Supplemental Index"/>
    <m/>
    <m/>
    <m/>
    <m/>
    <m/>
    <m/>
    <m/>
    <m/>
    <s v="93 %ile"/>
    <s v="T_D5_CANCER"/>
    <m/>
    <m/>
    <m/>
    <m/>
    <m/>
    <m/>
    <m/>
  </r>
  <r>
    <s v="x"/>
    <s v="pctile.text.EJ.DISPARITY.dpm"/>
    <s v="pctile.text.EJ.DISPARITY.d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DSLPM"/>
    <m/>
    <m/>
    <m/>
    <s v="T_D2_DSLPM"/>
    <s v="T_D2_DSLPM"/>
    <m/>
    <m/>
    <s v="Map popup text for  Diesel particulate matter EJ Index"/>
    <m/>
    <m/>
    <m/>
    <m/>
    <m/>
    <m/>
    <m/>
    <m/>
    <s v="42 %ile"/>
    <s v="T_D2_DSLPM"/>
    <m/>
    <m/>
    <m/>
    <m/>
    <m/>
    <m/>
    <m/>
  </r>
  <r>
    <s v="x"/>
    <s v="pctile.text.EJ.DISPARITY.dpm.supp"/>
    <s v="pctile.text.EJ.DISPARITY.d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DSLPM"/>
    <m/>
    <m/>
    <m/>
    <s v="T_D5_DSLPM"/>
    <s v="T_D5_DSLPM"/>
    <m/>
    <m/>
    <s v="Map popup text for  Diesel particulate matter Supplemental Index"/>
    <m/>
    <m/>
    <m/>
    <m/>
    <m/>
    <m/>
    <m/>
    <m/>
    <s v="55 %ile"/>
    <s v="T_D5_DSLPM"/>
    <m/>
    <m/>
    <m/>
    <m/>
    <m/>
    <m/>
    <m/>
  </r>
  <r>
    <s v="x"/>
    <s v="pctile.text.EJ.DISPARITY.o3"/>
    <s v="pctile.text.EJ.DISPARITY.o3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OZONE"/>
    <m/>
    <m/>
    <m/>
    <s v="T_D2_OZONE"/>
    <s v="T_D2_OZONE"/>
    <m/>
    <m/>
    <s v="Map popup text for Ozone EJ Index"/>
    <m/>
    <m/>
    <m/>
    <m/>
    <m/>
    <m/>
    <m/>
    <m/>
    <s v="47 %ile"/>
    <s v="T_D2_OZONE"/>
    <m/>
    <m/>
    <m/>
    <m/>
    <m/>
    <m/>
    <m/>
  </r>
  <r>
    <s v="x"/>
    <s v="pctile.text.EJ.DISPARITY.o3.supp"/>
    <s v="pctile.text.EJ.DISPARITY.o3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OZONE"/>
    <m/>
    <m/>
    <m/>
    <s v="T_D5_OZONE"/>
    <s v="T_D5_OZONE"/>
    <m/>
    <m/>
    <s v="Map popup text for Ozone Supplemental Index"/>
    <m/>
    <m/>
    <m/>
    <m/>
    <m/>
    <m/>
    <m/>
    <m/>
    <s v="61 %ile"/>
    <s v="T_D5_OZONE"/>
    <m/>
    <m/>
    <m/>
    <m/>
    <m/>
    <m/>
    <m/>
  </r>
  <r>
    <s v="x"/>
    <s v="pctile.text.EJ.DISPARITY.pctpre1960"/>
    <s v="pctile.text.EJ.DISPARITY.pctpre1960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LDPNT"/>
    <m/>
    <m/>
    <m/>
    <s v="T_D2_LDPNT"/>
    <s v="T_D2_LDPNT"/>
    <m/>
    <m/>
    <s v="Map popup text for Lead paint EJ Index"/>
    <m/>
    <m/>
    <m/>
    <m/>
    <m/>
    <m/>
    <m/>
    <m/>
    <s v="56 %ile"/>
    <s v="T_D2_LDPNT"/>
    <m/>
    <m/>
    <m/>
    <m/>
    <m/>
    <m/>
    <m/>
  </r>
  <r>
    <s v="x"/>
    <s v="pctile.text.EJ.DISPARITY.pctpre1960.supp"/>
    <s v="pctile.text.EJ.DISPARITY.pctpre1960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LDPNT"/>
    <m/>
    <m/>
    <m/>
    <s v="T_D5_LDPNT"/>
    <s v="T_D5_LDPNT"/>
    <m/>
    <m/>
    <s v="Map popup text for Lead paint Supplemental Index"/>
    <m/>
    <m/>
    <m/>
    <m/>
    <m/>
    <m/>
    <m/>
    <m/>
    <s v="69 %ile"/>
    <s v="T_D5_LDPNT"/>
    <m/>
    <m/>
    <m/>
    <m/>
    <m/>
    <m/>
    <m/>
  </r>
  <r>
    <s v="x"/>
    <s v="pctile.text.EJ.DISPARITY.pm"/>
    <s v="pctile.text.EJ.DISPARITY.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M25"/>
    <m/>
    <m/>
    <m/>
    <s v="T_D2_PM25"/>
    <s v="T_D2_PM25"/>
    <m/>
    <m/>
    <s v="Map popup text for Particulate Matter 2.5 EJ Index"/>
    <m/>
    <m/>
    <m/>
    <m/>
    <m/>
    <m/>
    <m/>
    <m/>
    <s v="71 %ile"/>
    <s v="T_D2_PM25"/>
    <m/>
    <m/>
    <m/>
    <m/>
    <m/>
    <m/>
    <m/>
  </r>
  <r>
    <s v="x"/>
    <s v="pctile.text.EJ.DISPARITY.pm.supp"/>
    <s v="pctile.text.EJ.DISPARITY.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M25"/>
    <m/>
    <m/>
    <m/>
    <s v="T_D5_PM25"/>
    <s v="T_D5_PM25"/>
    <m/>
    <m/>
    <s v="Map popup text for Particulate Matter 2.5 Supplemental Index"/>
    <m/>
    <m/>
    <m/>
    <m/>
    <m/>
    <m/>
    <m/>
    <m/>
    <s v="87 %ile"/>
    <s v="T_D5_PM25"/>
    <m/>
    <m/>
    <m/>
    <m/>
    <m/>
    <m/>
    <m/>
  </r>
  <r>
    <s v="x"/>
    <s v="pctile.text.EJ.DISPARITY.proximity.npdes"/>
    <s v="pctile.text.EJ.DISPARITY.proximity.npdes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WDIS"/>
    <m/>
    <m/>
    <m/>
    <s v="T_D2_PWDIS"/>
    <s v="T_D2_PWDIS"/>
    <m/>
    <m/>
    <s v="Map popup text for Wastewater discharge EJ Index"/>
    <m/>
    <m/>
    <m/>
    <m/>
    <m/>
    <m/>
    <m/>
    <m/>
    <s v="69 %ile"/>
    <s v="T_D2_PWDIS"/>
    <m/>
    <m/>
    <m/>
    <m/>
    <m/>
    <m/>
    <m/>
  </r>
  <r>
    <s v="x"/>
    <s v="pctile.text.EJ.DISPARITY.proximity.npdes.supp"/>
    <s v="pctile.text.EJ.DISPARITY.proximity.npdes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WDIS"/>
    <m/>
    <m/>
    <m/>
    <s v="T_D5_PWDIS"/>
    <s v="T_D5_PWDIS"/>
    <m/>
    <m/>
    <s v="Map popup text for Wastewater discharge Supplemental Index"/>
    <m/>
    <m/>
    <m/>
    <m/>
    <m/>
    <m/>
    <m/>
    <m/>
    <s v="85 %ile"/>
    <s v="T_D5_PWDIS"/>
    <m/>
    <m/>
    <m/>
    <m/>
    <m/>
    <m/>
    <m/>
  </r>
  <r>
    <s v="x"/>
    <s v="pctile.text.EJ.DISPARITY.proximity.npl"/>
    <s v="pctile.text.EJ.DISPARITY.proximity.npl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NPL"/>
    <m/>
    <m/>
    <m/>
    <s v="T_D2_PNPL"/>
    <s v="T_D2_PNPL"/>
    <m/>
    <m/>
    <s v="Map popup text for Superfund proximity EJ Index"/>
    <m/>
    <m/>
    <m/>
    <m/>
    <m/>
    <m/>
    <m/>
    <m/>
    <s v="57 %ile"/>
    <s v="T_D2_PNPL"/>
    <m/>
    <m/>
    <m/>
    <m/>
    <m/>
    <m/>
    <m/>
  </r>
  <r>
    <s v="x"/>
    <s v="pctile.text.EJ.DISPARITY.proximity.npl.supp"/>
    <s v="pctile.text.EJ.DISPARITY.proximity.npl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NPL"/>
    <m/>
    <m/>
    <m/>
    <s v="T_D5_PNPL"/>
    <s v="T_D5_PNPL"/>
    <m/>
    <m/>
    <s v="Map popup text for Superfund proximity Supplemental Index"/>
    <m/>
    <m/>
    <m/>
    <m/>
    <m/>
    <m/>
    <m/>
    <m/>
    <s v="74 %ile"/>
    <s v="T_D5_PNPL"/>
    <m/>
    <m/>
    <m/>
    <m/>
    <m/>
    <m/>
    <m/>
  </r>
  <r>
    <s v="x"/>
    <s v="pctile.text.EJ.DISPARITY.proximity.rmp"/>
    <s v="pctile.text.EJ.DISPARITY.proximity.rm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RMP"/>
    <m/>
    <m/>
    <m/>
    <s v="T_D2_PRMP"/>
    <s v="T_D2_PRMP"/>
    <m/>
    <m/>
    <s v="Map popup text for RMP Facility Proximity EJ Index"/>
    <m/>
    <m/>
    <m/>
    <m/>
    <m/>
    <m/>
    <m/>
    <m/>
    <s v="32 %ile"/>
    <s v="T_D2_PRMP"/>
    <m/>
    <m/>
    <m/>
    <m/>
    <m/>
    <m/>
    <m/>
  </r>
  <r>
    <s v="x"/>
    <s v="pctile.text.EJ.DISPARITY.proximity.rmp.supp"/>
    <s v="pctile.text.EJ.DISPARITY.proximity.rm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RMP"/>
    <m/>
    <m/>
    <m/>
    <s v="T_D5_PRMP"/>
    <s v="T_D5_PRMP"/>
    <m/>
    <m/>
    <s v="Map popup text for RMP Facility Proximity Supplemental Index"/>
    <m/>
    <m/>
    <m/>
    <m/>
    <m/>
    <m/>
    <m/>
    <m/>
    <s v="41 %ile"/>
    <s v="T_D5_PRMP"/>
    <m/>
    <m/>
    <m/>
    <m/>
    <m/>
    <m/>
    <m/>
  </r>
  <r>
    <s v="x"/>
    <s v="pctile.text.EJ.DISPARITY.proximity.tsdf"/>
    <s v="pctile.text.EJ.DISPARITY.proximity.tsdf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SDF"/>
    <m/>
    <m/>
    <m/>
    <s v="T_D2_PTSDF"/>
    <s v="T_D2_PTSDF"/>
    <m/>
    <m/>
    <s v="Map popup text for Hazardous waste proximity EJ Index"/>
    <m/>
    <m/>
    <m/>
    <m/>
    <m/>
    <m/>
    <m/>
    <m/>
    <s v="21 %ile"/>
    <s v="T_D2_PTSDF"/>
    <m/>
    <m/>
    <m/>
    <m/>
    <m/>
    <m/>
    <m/>
  </r>
  <r>
    <s v="x"/>
    <s v="pctile.text.EJ.DISPARITY.proximity.tsdf.supp"/>
    <s v="pctile.text.EJ.DISPARITY.proximity.tsdf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SDF"/>
    <m/>
    <m/>
    <m/>
    <s v="T_D5_PTSDF"/>
    <s v="T_D5_PTSDF"/>
    <m/>
    <m/>
    <s v="Map popup text for Hazardous waste proximity Supplemental Index"/>
    <m/>
    <m/>
    <m/>
    <m/>
    <m/>
    <m/>
    <m/>
    <m/>
    <s v="24 %ile"/>
    <s v="T_D5_PTSDF"/>
    <m/>
    <m/>
    <m/>
    <m/>
    <m/>
    <m/>
    <m/>
  </r>
  <r>
    <s v="x"/>
    <s v="pctile.text.EJ.DISPARITY.resp"/>
    <s v="pctile.text.EJ.DISPARITY.res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ESP"/>
    <m/>
    <m/>
    <m/>
    <s v="T_D2_RESP"/>
    <s v="T_D2_RESP"/>
    <m/>
    <m/>
    <s v="Map popup text for Air toxics respiratory HI EJ Index"/>
    <m/>
    <m/>
    <m/>
    <m/>
    <m/>
    <m/>
    <m/>
    <m/>
    <s v="80 %ile"/>
    <s v="T_D2_RESP"/>
    <m/>
    <m/>
    <m/>
    <m/>
    <m/>
    <m/>
    <m/>
  </r>
  <r>
    <s v="x"/>
    <s v="pctile.text.EJ.DISPARITY.resp.supp"/>
    <s v="pctile.text.EJ.DISPARITY.res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ESP"/>
    <m/>
    <m/>
    <m/>
    <s v="T_D5_RESP"/>
    <s v="T_D5_RESP"/>
    <m/>
    <m/>
    <s v="Map popup text for Air toxics respiratory HI Supplemental Index"/>
    <m/>
    <m/>
    <m/>
    <m/>
    <m/>
    <m/>
    <m/>
    <m/>
    <s v="92 %ile"/>
    <s v="T_D5_RESP"/>
    <m/>
    <m/>
    <m/>
    <m/>
    <m/>
    <m/>
    <m/>
  </r>
  <r>
    <s v="x"/>
    <s v="pctile.text.EJ.DISPARITY.rsei"/>
    <s v="pctile.text.EJ.DISPARITY.rsei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SEI_AIR"/>
    <m/>
    <m/>
    <m/>
    <s v="T_D2_RSEI_AIR"/>
    <s v="T_D2_RSEI_AIR"/>
    <m/>
    <m/>
    <s v="Map popup text for Toxic Releases to Air EJ Index"/>
    <m/>
    <m/>
    <m/>
    <m/>
    <m/>
    <m/>
    <m/>
    <m/>
    <s v="62 %ile"/>
    <s v="T_D2_RSEI_AIR"/>
    <m/>
    <m/>
    <m/>
    <m/>
    <m/>
    <m/>
    <m/>
  </r>
  <r>
    <s v="x"/>
    <s v="pctile.text.EJ.DISPARITY.rsei.supp"/>
    <s v="pctile.text.EJ.DISPARITY.rsei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SEI_AIR"/>
    <m/>
    <m/>
    <m/>
    <s v="T_D5_RSEI_AIR"/>
    <s v="T_D5_RSEI_AIR"/>
    <m/>
    <m/>
    <s v="Map popup text for Toxic Releases to Air Supplemental Index"/>
    <m/>
    <m/>
    <m/>
    <m/>
    <m/>
    <m/>
    <m/>
    <m/>
    <s v="79 %ile"/>
    <s v="T_D5_RSEI_AIR"/>
    <m/>
    <m/>
    <m/>
    <m/>
    <m/>
    <m/>
    <m/>
  </r>
  <r>
    <s v="x"/>
    <s v="pctile.text.EJ.DISPARITY.traffic.score"/>
    <s v="pctile.text.EJ.DISPARITY.traffic.score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RAF"/>
    <m/>
    <m/>
    <m/>
    <s v="T_D2_PTRAF"/>
    <s v="T_D2_PTRAF"/>
    <m/>
    <m/>
    <s v="Map popup text for Traffic proximity EJ Index"/>
    <m/>
    <m/>
    <m/>
    <m/>
    <m/>
    <m/>
    <m/>
    <m/>
    <s v="39 %ile"/>
    <s v="T_D2_PTRAF"/>
    <m/>
    <m/>
    <m/>
    <m/>
    <m/>
    <m/>
    <m/>
  </r>
  <r>
    <s v="x"/>
    <s v="pctile.text.EJ.DISPARITY.traffic.score.supp"/>
    <s v="pctile.text.EJ.DISPARITY.traffic.score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RAF"/>
    <m/>
    <m/>
    <m/>
    <s v="T_D5_PTRAF"/>
    <s v="T_D5_PTRAF"/>
    <m/>
    <m/>
    <s v="Map popup text for Traffic proximity Supplemental Index"/>
    <m/>
    <m/>
    <m/>
    <m/>
    <m/>
    <m/>
    <m/>
    <m/>
    <s v="50 %ile"/>
    <s v="T_D5_PTRAF"/>
    <m/>
    <m/>
    <m/>
    <m/>
    <m/>
    <m/>
    <m/>
  </r>
  <r>
    <s v="x"/>
    <s v="pctile.text.EJ.DISPARITY.ust"/>
    <s v="pctile.text.EJ.DISPARITY.ust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UST"/>
    <m/>
    <m/>
    <m/>
    <s v="T_D2_UST"/>
    <s v="T_D2_UST"/>
    <m/>
    <m/>
    <s v="Map popup text for Underground storage tanks EJ Index"/>
    <m/>
    <m/>
    <m/>
    <m/>
    <m/>
    <m/>
    <m/>
    <m/>
    <s v="53 %ile"/>
    <s v="T_D2_UST"/>
    <m/>
    <m/>
    <m/>
    <m/>
    <m/>
    <m/>
    <m/>
  </r>
  <r>
    <s v="x"/>
    <s v="pctile.text.EJ.DISPARITY.ust.supp"/>
    <s v="pctile.text.EJ.DISPARITY.ust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UST"/>
    <m/>
    <m/>
    <m/>
    <s v="T_D5_UST"/>
    <s v="T_D5_UST"/>
    <m/>
    <m/>
    <s v="Map popup text for Underground storage tanks Supplemental Index"/>
    <m/>
    <m/>
    <m/>
    <m/>
    <m/>
    <m/>
    <m/>
    <m/>
    <s v="66 %ile"/>
    <s v="T_D5_UST"/>
    <m/>
    <m/>
    <m/>
    <m/>
    <m/>
    <m/>
    <m/>
  </r>
  <r>
    <s v="x"/>
    <s v="pctile.text.lowlifex"/>
    <s v="pctile.text.lowlif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LIFEEXPPCT"/>
    <m/>
    <m/>
    <m/>
    <s v="T_LIFEEXPPCT"/>
    <s v="T_LIFEEXPPCT"/>
    <m/>
    <m/>
    <s v="Map popup text for Low Life Expectancy"/>
    <m/>
    <m/>
    <m/>
    <m/>
    <m/>
    <m/>
    <m/>
    <m/>
    <s v="91 %ile"/>
    <s v="T_LIFEEXPPCT"/>
    <m/>
    <m/>
    <m/>
    <m/>
    <m/>
    <m/>
    <m/>
  </r>
  <r>
    <s v="x"/>
    <s v="pctile.text.o3"/>
    <s v="pctile.text.o3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20700"/>
    <s v="Environmental"/>
    <s v="o3"/>
    <m/>
    <s v="o3"/>
    <s v="o3"/>
    <m/>
    <m/>
    <s v="buffer"/>
    <s v="2"/>
    <s v="2"/>
    <m/>
    <s v="T_OZONE"/>
    <m/>
    <m/>
    <m/>
    <s v="T_OZONE"/>
    <s v="T_OZONE"/>
    <m/>
    <s v="Map popup text for Ozone level in air"/>
    <s v="Map popup text for Ozone"/>
    <m/>
    <m/>
    <m/>
    <m/>
    <m/>
    <m/>
    <m/>
    <m/>
    <s v="40 %ile"/>
    <s v="T_OZONE"/>
    <s v="183"/>
    <m/>
    <s v="Map popup text for Ozone"/>
    <m/>
    <m/>
    <m/>
    <m/>
  </r>
  <r>
    <s v="x"/>
    <s v="pctile.text.pctlingiso"/>
    <s v="pctile.text.pctlingiso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40700"/>
    <s v="Environmental"/>
    <s v="pctlingiso"/>
    <m/>
    <s v="pctlingiso"/>
    <s v="pctlingiso"/>
    <m/>
    <m/>
    <s v="buffer"/>
    <s v="2"/>
    <s v="4"/>
    <m/>
    <s v="T_LINGISOPCT"/>
    <m/>
    <m/>
    <m/>
    <s v="T_LINGISOPCT"/>
    <s v="T_LINGISOPCT"/>
    <m/>
    <s v="Map popup text for % of households that are limited English speaking"/>
    <s v="Map popup text for % limited English speaking"/>
    <m/>
    <m/>
    <m/>
    <m/>
    <m/>
    <m/>
    <m/>
    <m/>
    <s v="0 %ile"/>
    <s v="T_LINGISOPCT"/>
    <s v="206"/>
    <m/>
    <s v="Map popup text for % limited English speaking"/>
    <m/>
    <m/>
    <m/>
    <m/>
  </r>
  <r>
    <s v="x"/>
    <s v="pctile.text.pctlowinc"/>
    <s v="pctile.text.pctlowinc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30700"/>
    <s v="Environmental"/>
    <s v="pctlowinc"/>
    <m/>
    <s v="pctlowinc"/>
    <s v="pctlowinc"/>
    <m/>
    <m/>
    <s v="buffer"/>
    <s v="2"/>
    <s v="3"/>
    <m/>
    <s v="T_LOWINCPCT"/>
    <m/>
    <m/>
    <m/>
    <s v="T_LOWINCPCT"/>
    <s v="T_LOWINCPCT"/>
    <m/>
    <s v="Map popup text for % low-income"/>
    <s v="Map popup text for % low income"/>
    <m/>
    <m/>
    <m/>
    <m/>
    <m/>
    <m/>
    <m/>
    <m/>
    <s v="67 %ile"/>
    <s v="T_LOWINCPCT"/>
    <s v="195"/>
    <m/>
    <s v="Map popup text for % low income"/>
    <m/>
    <m/>
    <m/>
    <m/>
  </r>
  <r>
    <s v="x"/>
    <s v="pctile.text.pctlths"/>
    <s v="pctile.text.pctlths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60700"/>
    <s v="Environmental"/>
    <s v="pctlths"/>
    <m/>
    <s v="pctlths"/>
    <s v="pctlths"/>
    <m/>
    <m/>
    <s v="buffer"/>
    <s v="2"/>
    <s v="6"/>
    <m/>
    <s v="T_LESSHSPCT"/>
    <m/>
    <m/>
    <m/>
    <s v="T_LESSHSPCT"/>
    <s v="T_LESSHSPCT"/>
    <m/>
    <s v="Map popup text for % less than high school"/>
    <s v="Map popup text for % less than high school education"/>
    <m/>
    <m/>
    <m/>
    <m/>
    <m/>
    <m/>
    <m/>
    <m/>
    <s v="82 %ile"/>
    <s v="T_LESSHSPCT"/>
    <s v="228"/>
    <m/>
    <s v="Map popup text for % less than high school education"/>
    <m/>
    <m/>
    <m/>
    <m/>
  </r>
  <r>
    <s v="x"/>
    <s v="pctile.text.pctmin"/>
    <s v="pctile.text.pctmin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100700"/>
    <s v="Demographic"/>
    <s v="pctmin"/>
    <m/>
    <s v="pctmin"/>
    <s v="pctmin"/>
    <m/>
    <m/>
    <s v="buffer"/>
    <s v="1"/>
    <s v="10"/>
    <m/>
    <s v="T_PEOPCOLORPCT"/>
    <m/>
    <m/>
    <m/>
    <s v="T_PEOPCOLORPCT"/>
    <s v="T_PEOPCOLORPCT"/>
    <m/>
    <s v="Map popup text for % people of color (aka minority)"/>
    <s v="Map popup text for % people of color"/>
    <m/>
    <m/>
    <m/>
    <m/>
    <m/>
    <m/>
    <m/>
    <m/>
    <s v="31 %ile"/>
    <s v="T_PEOPCOLORPCT"/>
    <s v="94"/>
    <m/>
    <s v="Map popup text for % people of color"/>
    <m/>
    <m/>
    <m/>
    <m/>
  </r>
  <r>
    <s v="x"/>
    <s v="pctile.text.pctover64"/>
    <s v="pctile.text.pctover64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90700"/>
    <s v="Environmental"/>
    <s v="pctover64"/>
    <m/>
    <s v="pctover64"/>
    <s v="pctover64"/>
    <m/>
    <m/>
    <s v="buffer"/>
    <s v="2"/>
    <s v="9"/>
    <m/>
    <s v="T_OVER64PCT"/>
    <m/>
    <m/>
    <m/>
    <s v="T_OVER64PCT"/>
    <s v="T_OVER64PCT"/>
    <m/>
    <s v="Map popup text for % over age 64"/>
    <s v="Map popup text for % over age 64"/>
    <m/>
    <m/>
    <m/>
    <m/>
    <m/>
    <m/>
    <m/>
    <m/>
    <s v="58 %ile"/>
    <s v="T_OVER64PCT"/>
    <s v="262"/>
    <m/>
    <s v="Map popup text for % over age 64"/>
    <m/>
    <m/>
    <m/>
    <m/>
  </r>
  <r>
    <s v="x"/>
    <s v="pctile.text.pctpre1960"/>
    <s v="pctile.text.pctpre1960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60700"/>
    <s v="Environmental"/>
    <s v="pctpre1960"/>
    <m/>
    <s v="pctpre1960"/>
    <s v="pctpre1960"/>
    <m/>
    <m/>
    <s v="buffer"/>
    <s v="2"/>
    <s v="6"/>
    <m/>
    <s v="T_LDPNT"/>
    <m/>
    <m/>
    <m/>
    <s v="T_LDPNT"/>
    <s v="T_LDPNT"/>
    <m/>
    <s v="Map popup text for % pre-1960 housing (lead paint indicator)"/>
    <s v="Map popup text for Lead paint"/>
    <m/>
    <m/>
    <m/>
    <m/>
    <m/>
    <m/>
    <m/>
    <m/>
    <s v="54 %ile"/>
    <s v="T_LDPNT"/>
    <s v="229"/>
    <m/>
    <s v="Map popup text for Lead paint"/>
    <m/>
    <m/>
    <m/>
    <m/>
  </r>
  <r>
    <s v="x"/>
    <s v="pctile.text.pctunder5"/>
    <s v="pctile.text.pctunder5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80700"/>
    <s v="Environmental"/>
    <s v="pctunder5"/>
    <m/>
    <s v="pctunder5"/>
    <s v="pctunder5"/>
    <m/>
    <m/>
    <s v="buffer"/>
    <s v="2"/>
    <s v="8"/>
    <m/>
    <s v="T_UNDER5PCT"/>
    <m/>
    <m/>
    <m/>
    <s v="T_UNDER5PCT"/>
    <s v="T_UNDER5PCT"/>
    <m/>
    <s v="Map popup text for % under age 5"/>
    <s v="Map popup text for % under age 5"/>
    <m/>
    <m/>
    <m/>
    <m/>
    <m/>
    <m/>
    <m/>
    <m/>
    <s v="29 %ile"/>
    <s v="T_UNDER5PCT"/>
    <s v="250"/>
    <m/>
    <s v="Map popup text for % under age 5"/>
    <m/>
    <m/>
    <m/>
    <m/>
  </r>
  <r>
    <s v="x"/>
    <s v="pctile.text.pm"/>
    <s v="pctile.text.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10700"/>
    <s v="Environmental"/>
    <s v="pm"/>
    <m/>
    <s v="pm"/>
    <s v="pm"/>
    <m/>
    <m/>
    <s v="buffer"/>
    <s v="2"/>
    <s v="1"/>
    <m/>
    <s v="T_PM25"/>
    <m/>
    <m/>
    <m/>
    <s v="T_PM25"/>
    <s v="T_PM25"/>
    <m/>
    <s v="Map popup text for PM2.5 level in air"/>
    <s v="Map popup text for Particulate Matter 2.5"/>
    <m/>
    <m/>
    <m/>
    <m/>
    <m/>
    <m/>
    <m/>
    <m/>
    <s v="86 %ile"/>
    <s v="T_PM25"/>
    <s v="173"/>
    <m/>
    <s v="Map popup text for Particulate Matter 2.5"/>
    <m/>
    <m/>
    <m/>
    <m/>
  </r>
  <r>
    <s v="x"/>
    <s v="pctile.text.proximity.npdes"/>
    <s v="pctile.text.proximity.npdes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10700"/>
    <s v="Environmental"/>
    <s v="proximity.npdes"/>
    <m/>
    <s v="proximity.npdes"/>
    <s v="proximity.npdes"/>
    <m/>
    <m/>
    <s v="buffer"/>
    <s v="2"/>
    <s v="11"/>
    <m/>
    <s v="T_PWDIS"/>
    <m/>
    <m/>
    <m/>
    <s v="T_PWDIS"/>
    <s v="T_PWDIS"/>
    <m/>
    <s v="Map popup text for Indicator for major direct dischargers to water"/>
    <s v="Map popup text for Wastewater discharge"/>
    <m/>
    <m/>
    <m/>
    <m/>
    <m/>
    <m/>
    <m/>
    <m/>
    <s v="82 %ile"/>
    <s v="T_PWDIS"/>
    <s v="284"/>
    <m/>
    <s v="Map popup text for Wastewater discharge"/>
    <m/>
    <m/>
    <m/>
    <m/>
  </r>
  <r>
    <s v="x"/>
    <s v="pctile.text.proximity.npl"/>
    <s v="pctile.text.proximity.npl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80700"/>
    <s v="Environmental"/>
    <s v="proximity.npl"/>
    <m/>
    <s v="proximity.npl"/>
    <s v="proximity.npl"/>
    <m/>
    <m/>
    <s v="buffer"/>
    <s v="2"/>
    <s v="8"/>
    <m/>
    <s v="T_PNPL"/>
    <m/>
    <m/>
    <m/>
    <s v="T_PNPL"/>
    <s v="T_PNPL"/>
    <m/>
    <s v="Map popup text for Proximity to National Priorities List (NPL) sites"/>
    <s v="Map popup text for Superfund proximity"/>
    <m/>
    <m/>
    <m/>
    <m/>
    <m/>
    <m/>
    <m/>
    <m/>
    <s v="55 %ile"/>
    <s v="T_PNPL"/>
    <s v="251"/>
    <m/>
    <s v="Map popup text for Superfund proximity"/>
    <m/>
    <m/>
    <m/>
    <m/>
  </r>
  <r>
    <s v="x"/>
    <s v="pctile.text.proximity.rmp"/>
    <s v="pctile.text.proximity.rm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90700"/>
    <s v="Environmental"/>
    <s v="proximity.rmp"/>
    <m/>
    <s v="proximity.rmp"/>
    <s v="proximity.rmp"/>
    <m/>
    <m/>
    <s v="buffer"/>
    <s v="2"/>
    <s v="9"/>
    <m/>
    <s v="T_PRMP"/>
    <m/>
    <m/>
    <m/>
    <s v="T_PRMP"/>
    <s v="T_PRMP"/>
    <m/>
    <s v="Map popup text for Proximity to Risk Management Plan (RMP) facilities"/>
    <s v="Map popup text for RMP facility proximity"/>
    <m/>
    <m/>
    <m/>
    <m/>
    <m/>
    <m/>
    <m/>
    <m/>
    <s v="24 %ile"/>
    <s v="T_PRMP"/>
    <s v="263"/>
    <m/>
    <s v="Map popup text for RMP facility proximity"/>
    <m/>
    <m/>
    <m/>
    <m/>
  </r>
  <r>
    <s v="x"/>
    <s v="pctile.text.proximity.tsdf"/>
    <s v="pctile.text.proximity.tsdf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00700"/>
    <s v="Environmental"/>
    <s v="proximity.tsdf"/>
    <m/>
    <s v="proximity.tsdf"/>
    <s v="proximity.tsdf"/>
    <m/>
    <m/>
    <s v="buffer"/>
    <s v="2"/>
    <s v="10"/>
    <m/>
    <s v="T_PTSDF"/>
    <m/>
    <m/>
    <m/>
    <s v="T_PTSDF"/>
    <s v="T_PTSDF"/>
    <m/>
    <s v="Map popup text for Proximity to Treatment Storage and Disposal (TSDF) facilities"/>
    <s v="Map popup text for Hazardous waste proximity"/>
    <m/>
    <m/>
    <m/>
    <m/>
    <m/>
    <m/>
    <m/>
    <m/>
    <s v="13 %ile"/>
    <s v="T_PTSDF"/>
    <s v="274"/>
    <m/>
    <s v="Map popup text for Hazardous waste proximity"/>
    <m/>
    <m/>
    <m/>
    <m/>
  </r>
  <r>
    <s v="x"/>
    <s v="pctile.text.resp"/>
    <s v="pctile.text.res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40700"/>
    <s v="Environmental"/>
    <s v="resp"/>
    <m/>
    <s v="resp"/>
    <s v="resp"/>
    <m/>
    <m/>
    <s v="buffer"/>
    <s v="2"/>
    <s v="4"/>
    <m/>
    <s v="T_RESP"/>
    <m/>
    <m/>
    <m/>
    <s v="T_RESP"/>
    <s v="T_RESP"/>
    <m/>
    <s v="Map popup text for Air toxics respiratory hazard index"/>
    <s v="Map popup text for  Air toxics respiratory HI"/>
    <m/>
    <m/>
    <m/>
    <m/>
    <m/>
    <m/>
    <m/>
    <m/>
    <s v="92 %ile"/>
    <s v="T_RESP"/>
    <s v="207"/>
    <m/>
    <s v="Map popup text for  Air toxics respiratory HI"/>
    <m/>
    <m/>
    <m/>
    <m/>
  </r>
  <r>
    <s v="x"/>
    <s v="pctile.text.rsei"/>
    <s v="pctile.text.rsei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m/>
    <m/>
    <m/>
    <m/>
    <s v="rsei"/>
    <s v="rsei"/>
    <m/>
    <m/>
    <m/>
    <m/>
    <m/>
    <m/>
    <s v="T_RSEI_AIR"/>
    <m/>
    <m/>
    <m/>
    <s v="T_RSEI_AIR"/>
    <s v="T_RSEI_AIR"/>
    <m/>
    <m/>
    <s v="Map popup text for Toxic Releases to Air"/>
    <m/>
    <m/>
    <m/>
    <m/>
    <m/>
    <m/>
    <m/>
    <m/>
    <s v="65 %ile"/>
    <s v="T_RSEI_AIR"/>
    <s v="474"/>
    <m/>
    <m/>
    <m/>
    <m/>
    <m/>
    <m/>
  </r>
  <r>
    <s v="x"/>
    <s v="pctile.text.traffic.score"/>
    <s v="pctile.text.traffic.score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70700"/>
    <s v="Environmental"/>
    <s v="traffic.score"/>
    <m/>
    <s v="traffic.score"/>
    <s v="traffic.score"/>
    <m/>
    <m/>
    <s v="buffer"/>
    <s v="2"/>
    <s v="7"/>
    <m/>
    <s v="T_PTRAF"/>
    <m/>
    <m/>
    <m/>
    <s v="T_PTRAF"/>
    <s v="T_PTRAF"/>
    <m/>
    <s v="Map popup text for Traffic proximity and volume"/>
    <s v="Map popup text for Traffic proximity"/>
    <m/>
    <m/>
    <m/>
    <m/>
    <m/>
    <m/>
    <m/>
    <m/>
    <s v="32 %ile"/>
    <s v="T_PTRAF"/>
    <s v="239"/>
    <m/>
    <s v="Map popup text for Traffic proximity"/>
    <m/>
    <m/>
    <m/>
    <m/>
  </r>
  <r>
    <s v="x"/>
    <s v="pctile.text.unemployed"/>
    <s v="pctile.text.unemployed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050700"/>
    <s v="Demographic"/>
    <s v="unemployed"/>
    <m/>
    <s v="pctunemployed"/>
    <s v="pctunemployed"/>
    <m/>
    <m/>
    <s v="buffer"/>
    <s v="1"/>
    <s v="5"/>
    <m/>
    <s v="T_UNEMPPCT"/>
    <m/>
    <m/>
    <m/>
    <s v="T_UNEMPPCT"/>
    <s v="T_UNEMPPCT"/>
    <m/>
    <s v="Map popup text for % unemployed"/>
    <s v="Map popup text for Unemployed"/>
    <m/>
    <m/>
    <m/>
    <m/>
    <m/>
    <m/>
    <m/>
    <m/>
    <s v="35 %ile"/>
    <s v="T_UNEMPPCT"/>
    <s v="46"/>
    <m/>
    <s v="Map popup text for Unemployment rate"/>
    <m/>
    <m/>
    <m/>
    <m/>
  </r>
  <r>
    <s v="x"/>
    <s v="pctile.text.ust"/>
    <s v="pctile.text.ust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20700"/>
    <s v="Environmental"/>
    <s v="ust"/>
    <m/>
    <s v="ust"/>
    <s v="ust"/>
    <m/>
    <m/>
    <s v="buffer"/>
    <s v="2"/>
    <s v="12"/>
    <m/>
    <s v="T_UST"/>
    <m/>
    <m/>
    <m/>
    <s v="T_UST"/>
    <s v="T_UST"/>
    <m/>
    <s v="Map popup text for Underground Storage Tanks Indicator"/>
    <s v="Map popup text for Underground storage tanks"/>
    <m/>
    <m/>
    <m/>
    <m/>
    <m/>
    <m/>
    <m/>
    <m/>
    <s v="48 %ile"/>
    <s v="T_UST"/>
    <s v="294"/>
    <m/>
    <s v="Map popup text for Underground storage tanks"/>
    <m/>
    <m/>
    <m/>
    <m/>
  </r>
  <r>
    <s v="x"/>
    <s v="PER_CAP_INC"/>
    <s v="PER_CAP_INC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ER_CAP_INC"/>
    <s v="PER_CAP_INC"/>
    <s v="PER_CAP_INC"/>
    <m/>
    <m/>
    <m/>
    <m/>
    <m/>
    <m/>
    <s v="Per Capita Income"/>
    <m/>
    <m/>
    <m/>
    <s v="15"/>
    <s v="Per capita income"/>
    <m/>
    <s v="31401"/>
    <m/>
    <m/>
    <m/>
    <m/>
    <m/>
    <m/>
    <m/>
    <m/>
    <m/>
  </r>
  <r>
    <s v="x"/>
    <s v="placename"/>
    <s v="placename"/>
    <n v="0"/>
    <n v="0"/>
    <n v="0"/>
    <n v="0"/>
    <n v="0"/>
    <n v="0"/>
    <n v="0"/>
    <n v="0"/>
    <n v="0"/>
    <x v="32"/>
    <s v="other"/>
    <s v="geo"/>
    <s v="geo"/>
    <s v="misc"/>
    <m/>
    <m/>
    <s v="main"/>
    <s v="General information"/>
    <m/>
    <m/>
    <m/>
    <m/>
    <m/>
    <m/>
    <m/>
    <m/>
    <m/>
    <m/>
    <m/>
    <m/>
    <s v="placename"/>
    <s v="placename"/>
    <s v="placename"/>
    <m/>
    <m/>
    <m/>
    <m/>
    <m/>
    <m/>
    <s v="City or County Plus State for the Area of Interest"/>
    <m/>
    <m/>
    <m/>
    <m/>
    <m/>
    <m/>
    <s v="Beaver County, OK"/>
    <m/>
    <m/>
    <m/>
    <m/>
    <m/>
    <m/>
    <m/>
    <m/>
    <m/>
  </r>
  <r>
    <s v="x"/>
    <s v="radius.miles"/>
    <s v="radius.miles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radius.miles"/>
    <m/>
    <s v="misc"/>
    <s v="misc"/>
    <s v="buffer"/>
    <s v="buffer"/>
    <s v="buffer"/>
    <s v="99"/>
    <s v="99"/>
    <s v="0"/>
    <s v="distance"/>
    <s v="distance"/>
    <s v="distance"/>
    <m/>
    <m/>
    <m/>
    <s v="Buffer distance (miles)"/>
    <s v="Buffer distance (miles)"/>
    <m/>
    <s v="for internal use only"/>
    <m/>
    <m/>
    <m/>
    <s v="1"/>
    <s v="Distance from point (miles radius of ring)"/>
    <s v="added reportlabel"/>
    <s v="1"/>
    <m/>
    <m/>
    <s v="441"/>
    <s v="n"/>
    <m/>
    <s v="n"/>
    <m/>
    <s v="FALSE"/>
    <m/>
  </r>
  <r>
    <s v="x"/>
    <s v="RAW_CG_LIMITEDBBPCT"/>
    <s v="RAW_CG_LIMITEDBB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LIMITEDBBPCT"/>
    <s v="RAW_CG_LIMITEDBBPCT"/>
    <s v="RAW_CG_LIMITEDBBPCT"/>
    <m/>
    <m/>
    <m/>
    <m/>
    <m/>
    <m/>
    <s v="Households without Broadband Internet"/>
    <m/>
    <m/>
    <m/>
    <s v="252"/>
    <s v="Broadband Internet"/>
    <m/>
    <s v="20%"/>
    <m/>
    <m/>
    <m/>
    <m/>
    <m/>
    <m/>
    <m/>
    <m/>
    <m/>
  </r>
  <r>
    <s v="x"/>
    <s v="RAW_CG_NOHINCPCT"/>
    <s v="RAW_CG_NOHINC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NOHINCPCT"/>
    <s v="RAW_CG_NOHINCPCT"/>
    <s v="RAW_CG_NOHINCPCT"/>
    <m/>
    <m/>
    <m/>
    <m/>
    <m/>
    <m/>
    <s v="Households without Health Insurance"/>
    <m/>
    <m/>
    <m/>
    <s v="253"/>
    <s v="Lack of Health Insurance"/>
    <m/>
    <s v="13%"/>
    <m/>
    <m/>
    <m/>
    <m/>
    <m/>
    <m/>
    <m/>
    <m/>
    <m/>
  </r>
  <r>
    <s v="x"/>
    <s v="RAW_CI_FIRE"/>
    <s v="RAW_CI_FIR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"/>
    <s v="RAW_CI_FIRE"/>
    <s v="RAW_CI_FIRE"/>
    <m/>
    <m/>
    <m/>
    <m/>
    <m/>
    <m/>
    <s v="Estimated Current Fire Risk"/>
    <m/>
    <m/>
    <m/>
    <s v="243"/>
    <s v="Wildfire Risk"/>
    <s v="fixed description to say Fire where EJScreen API doc said Flood"/>
    <s v="91%"/>
    <m/>
    <m/>
    <m/>
    <m/>
    <m/>
    <m/>
    <m/>
    <m/>
    <m/>
  </r>
  <r>
    <s v="x"/>
    <s v="RAW_CI_FIRE30"/>
    <s v="RAW_CI_FIRE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30"/>
    <s v="RAW_CI_FIRE30"/>
    <s v="RAW_CI_FIRE30"/>
    <m/>
    <m/>
    <m/>
    <m/>
    <m/>
    <m/>
    <s v="Estimated Fire Risk in 30 Years"/>
    <m/>
    <m/>
    <m/>
    <m/>
    <m/>
    <s v="fixed description to say Fire where EJScreen API doc said Flood"/>
    <s v="91%"/>
    <m/>
    <m/>
    <m/>
    <m/>
    <m/>
    <m/>
    <m/>
    <m/>
    <m/>
  </r>
  <r>
    <s v="x"/>
    <s v="RAW_CI_FLOOD"/>
    <s v="RAW_CI_FLOOD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"/>
    <s v="RAW_CI_FLOOD"/>
    <s v="RAW_CI_FLOOD"/>
    <m/>
    <m/>
    <m/>
    <m/>
    <m/>
    <m/>
    <s v="Estimated Current Flood Risk"/>
    <m/>
    <m/>
    <m/>
    <s v="242"/>
    <s v="Flood Risk"/>
    <m/>
    <s v="11%"/>
    <m/>
    <m/>
    <m/>
    <m/>
    <m/>
    <m/>
    <m/>
    <m/>
    <m/>
  </r>
  <r>
    <s v="x"/>
    <s v="RAW_CI_FLOOD30"/>
    <s v="RAW_CI_FLOOD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30"/>
    <s v="RAW_CI_FLOOD30"/>
    <s v="RAW_CI_FLOOD30"/>
    <m/>
    <m/>
    <m/>
    <m/>
    <m/>
    <m/>
    <s v="Estimated Flood Risk in 30 Years"/>
    <m/>
    <m/>
    <m/>
    <m/>
    <m/>
    <m/>
    <s v="11%"/>
    <m/>
    <m/>
    <m/>
    <m/>
    <m/>
    <m/>
    <m/>
    <m/>
    <m/>
  </r>
  <r>
    <s v="x"/>
    <s v="RAW_HI_ASTHMA"/>
    <s v="RAW_HI_ASTHMA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ASTHMA"/>
    <s v="RAW_HI_ASTHMA"/>
    <s v="RAW_HI_ASTHMA"/>
    <m/>
    <m/>
    <m/>
    <m/>
    <m/>
    <m/>
    <s v="Asthma"/>
    <m/>
    <m/>
    <m/>
    <s v="219"/>
    <s v="Asthma"/>
    <m/>
    <s v="10.199999999999999"/>
    <m/>
    <m/>
    <m/>
    <m/>
    <m/>
    <m/>
    <m/>
    <m/>
    <m/>
  </r>
  <r>
    <s v="x"/>
    <s v="RAW_HI_CANCER"/>
    <s v="RAW_HI_CANCER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CANCER"/>
    <s v="RAW_HI_CANCER"/>
    <s v="RAW_HI_CANCER"/>
    <m/>
    <m/>
    <m/>
    <m/>
    <m/>
    <m/>
    <s v="Cancer"/>
    <m/>
    <m/>
    <m/>
    <s v="220"/>
    <s v="Cancer"/>
    <m/>
    <s v="8.1999999999999993"/>
    <m/>
    <m/>
    <m/>
    <m/>
    <m/>
    <m/>
    <m/>
    <m/>
    <m/>
  </r>
  <r>
    <s v="x"/>
    <s v="RAW_HI_DISABILITYPCT"/>
    <s v="RAW_HI_DISABILITYPCT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DISABILITYPCT"/>
    <s v="RAW_HI_DISABILITYPCT"/>
    <s v="RAW_HI_DISABILITYPCT"/>
    <m/>
    <m/>
    <m/>
    <m/>
    <m/>
    <m/>
    <s v="Persons with Disabilities"/>
    <m/>
    <m/>
    <m/>
    <s v="221"/>
    <s v="Persons with Disabilities"/>
    <m/>
    <s v="19%"/>
    <m/>
    <m/>
    <m/>
    <m/>
    <m/>
    <m/>
    <m/>
    <m/>
    <m/>
  </r>
  <r>
    <s v="x"/>
    <s v="RAW_HI_HEARTDISEASE"/>
    <s v="RAW_HI_HEARTDISEAS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HEARTDISEASE"/>
    <s v="RAW_HI_HEARTDISEASE"/>
    <s v="RAW_HI_HEARTDISEASE"/>
    <m/>
    <m/>
    <m/>
    <m/>
    <m/>
    <m/>
    <s v="Heart Diseases"/>
    <m/>
    <m/>
    <m/>
    <s v="218"/>
    <s v="Heart Disease"/>
    <m/>
    <s v="9"/>
    <m/>
    <m/>
    <m/>
    <m/>
    <m/>
    <m/>
    <m/>
    <m/>
    <m/>
  </r>
  <r>
    <s v="x"/>
    <s v="RAW_HI_LIFEEXP"/>
    <s v="RAW_HI_LIFEEXP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LIFEEXP"/>
    <s v="RAW_HI_LIFEEXP"/>
    <s v="RAW_HI_LIFEEXP"/>
    <m/>
    <m/>
    <m/>
    <m/>
    <m/>
    <m/>
    <s v="Low Life Expectancy"/>
    <m/>
    <m/>
    <m/>
    <m/>
    <m/>
    <m/>
    <s v="79.400000000000006"/>
    <m/>
    <m/>
    <m/>
    <m/>
    <m/>
    <m/>
    <m/>
    <m/>
    <m/>
  </r>
  <r>
    <s v="x"/>
    <s v="REGION"/>
    <s v="REGION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4"/>
    <s v="other"/>
    <s v="REGION"/>
    <m/>
    <s v="misc"/>
    <s v="misc"/>
    <s v="Regional"/>
    <s v="Region"/>
    <s v="region"/>
    <s v="99"/>
    <s v="99"/>
    <s v="4"/>
    <s v="epaRegion"/>
    <s v="epaRegion"/>
    <s v="epaRegion"/>
    <m/>
    <s v="REGION"/>
    <s v="REGION"/>
    <s v="EPA Region"/>
    <s v="EPA region number"/>
    <s v="US EPA region number"/>
    <s v="EPA Region"/>
    <m/>
    <m/>
    <s v="EPA Region"/>
    <m/>
    <m/>
    <m/>
    <s v="6"/>
    <s v="4"/>
    <s v="REGION"/>
    <s v="452"/>
    <s v="region"/>
    <s v="US EPA region number"/>
    <s v="General information"/>
    <m/>
    <s v="FALSE"/>
    <m/>
  </r>
  <r>
    <s v="x"/>
    <s v="S_CG_LIMITEDBBPCT_AVG"/>
    <s v="S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AVG"/>
    <s v="S_CG_LIMITEDBBPCT_AVG"/>
    <s v="S_CG_LIMITEDBBPCT_AVG"/>
    <m/>
    <m/>
    <m/>
    <m/>
    <m/>
    <m/>
    <s v="State Average of Households without Broadband Internet"/>
    <m/>
    <m/>
    <m/>
    <s v="254"/>
    <s v="Broadband Internet"/>
    <m/>
    <s v="17%"/>
    <m/>
    <m/>
    <m/>
    <m/>
    <m/>
    <m/>
    <m/>
    <m/>
    <m/>
  </r>
  <r>
    <s v="x"/>
    <s v="S_CG_LIMITEDBBPCT_PCTILE"/>
    <s v="S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PCTILE"/>
    <s v="S_CG_LIMITEDBBPCT_PCTILE"/>
    <s v="S_CG_LIMITEDBBPCT_PCTILE"/>
    <m/>
    <m/>
    <m/>
    <m/>
    <m/>
    <m/>
    <s v="State Percentile of Households without Broadband Internet"/>
    <m/>
    <m/>
    <m/>
    <s v="256"/>
    <s v="Broadband Internet"/>
    <m/>
    <s v="64"/>
    <m/>
    <m/>
    <m/>
    <m/>
    <m/>
    <m/>
    <m/>
    <m/>
    <m/>
  </r>
  <r>
    <s v="x"/>
    <s v="S_CG_NOHINCPCT_AVG"/>
    <s v="S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AVG"/>
    <s v="S_CG_NOHINCPCT_AVG"/>
    <s v="S_CG_NOHINCPCT_AVG"/>
    <m/>
    <m/>
    <m/>
    <m/>
    <m/>
    <m/>
    <s v="State Average of Households without Health Insurance"/>
    <m/>
    <m/>
    <m/>
    <s v="255"/>
    <s v="Lack of Health Insurance"/>
    <m/>
    <s v="15%"/>
    <m/>
    <m/>
    <m/>
    <m/>
    <m/>
    <m/>
    <m/>
    <m/>
    <m/>
  </r>
  <r>
    <s v="x"/>
    <s v="S_CG_NOHINCPCT_PCTILE"/>
    <s v="S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PCTILE"/>
    <s v="S_CG_NOHINCPCT_PCTILE"/>
    <s v="S_CG_NOHINCPCT_PCTILE"/>
    <m/>
    <m/>
    <m/>
    <m/>
    <m/>
    <m/>
    <s v="State Percentile of Households without Health Insurance"/>
    <m/>
    <m/>
    <m/>
    <s v="257"/>
    <s v="Lack of Health Insurance"/>
    <m/>
    <s v="41"/>
    <m/>
    <m/>
    <m/>
    <m/>
    <m/>
    <m/>
    <m/>
    <m/>
    <m/>
  </r>
  <r>
    <s v="x"/>
    <s v="S_CI_FIRE_AVG"/>
    <s v="S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AVG"/>
    <s v="S_CI_FIRE_AVG"/>
    <s v="S_CI_FIRE_AVG"/>
    <m/>
    <m/>
    <m/>
    <m/>
    <m/>
    <m/>
    <s v="State Average of Estimated Current Fire Risk"/>
    <m/>
    <m/>
    <m/>
    <s v="245"/>
    <s v="Wildfire Risk"/>
    <s v="fixed description to say Fire where EJScreen API doc said Flood"/>
    <s v="43%"/>
    <m/>
    <m/>
    <m/>
    <m/>
    <m/>
    <m/>
    <m/>
    <m/>
    <m/>
  </r>
  <r>
    <s v="x"/>
    <s v="S_CI_FIRE_PCTILE"/>
    <s v="S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PCTILE"/>
    <s v="S_CI_FIRE_PCTILE"/>
    <s v="S_CI_FIRE_PCTILE"/>
    <m/>
    <m/>
    <m/>
    <m/>
    <m/>
    <m/>
    <s v="State Percentile of Estimated Current Fire Risk"/>
    <m/>
    <m/>
    <m/>
    <s v="247"/>
    <s v="Wildfire Risk"/>
    <s v="fixed description to say Fire where EJScreen API doc said Flood"/>
    <s v="74"/>
    <m/>
    <m/>
    <m/>
    <m/>
    <m/>
    <m/>
    <m/>
    <m/>
    <m/>
  </r>
  <r>
    <s v="x"/>
    <s v="S_CI_FIRE30_AVG"/>
    <s v="S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AVG"/>
    <s v="S_CI_FIRE30_AVG"/>
    <s v="S_CI_FIRE30_AVG"/>
    <m/>
    <m/>
    <m/>
    <m/>
    <m/>
    <m/>
    <s v="State Average of Estimated Fire Risk in 30 Years"/>
    <m/>
    <m/>
    <m/>
    <m/>
    <m/>
    <s v="fixed description to say Fire where EJScreen API doc said Flood"/>
    <s v="57%"/>
    <m/>
    <m/>
    <m/>
    <m/>
    <m/>
    <m/>
    <m/>
    <m/>
    <m/>
  </r>
  <r>
    <s v="x"/>
    <s v="S_CI_FIRE30_PCTILE"/>
    <s v="S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PCTILE"/>
    <s v="S_CI_FIRE30_PCTILE"/>
    <s v="S_CI_FIRE30_PCTILE"/>
    <m/>
    <m/>
    <m/>
    <m/>
    <m/>
    <m/>
    <s v="State Percentile of Estimated Fire Risk in 30 Years"/>
    <m/>
    <m/>
    <m/>
    <m/>
    <m/>
    <s v="fixed description to say Fire where EJScreen API doc said Flood"/>
    <s v="64"/>
    <m/>
    <m/>
    <m/>
    <m/>
    <m/>
    <m/>
    <m/>
    <m/>
    <m/>
  </r>
  <r>
    <s v="x"/>
    <s v="S_CI_FLOOD_AVG"/>
    <s v="S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AVG"/>
    <s v="S_CI_FLOOD_AVG"/>
    <s v="S_CI_FLOOD_AVG"/>
    <m/>
    <m/>
    <m/>
    <m/>
    <m/>
    <m/>
    <s v="State Average of Estimated Current Flood Risk"/>
    <m/>
    <m/>
    <m/>
    <s v="244"/>
    <s v="Flood Risk"/>
    <m/>
    <s v="8%"/>
    <m/>
    <m/>
    <m/>
    <m/>
    <m/>
    <m/>
    <m/>
    <m/>
    <m/>
  </r>
  <r>
    <s v="x"/>
    <s v="S_CI_FLOOD_PCTILE"/>
    <s v="S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PCTILE"/>
    <s v="S_CI_FLOOD_PCTILE"/>
    <s v="S_CI_FLOOD_PCTILE"/>
    <m/>
    <m/>
    <m/>
    <m/>
    <m/>
    <m/>
    <s v="State Percentile of Estimated Current Flood Risk"/>
    <m/>
    <m/>
    <m/>
    <s v="246"/>
    <s v="Flood Risk"/>
    <m/>
    <s v="77"/>
    <m/>
    <m/>
    <m/>
    <m/>
    <m/>
    <m/>
    <m/>
    <m/>
    <m/>
  </r>
  <r>
    <s v="x"/>
    <s v="S_CI_FLOOD30_AVG"/>
    <s v="S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AVG"/>
    <s v="S_CI_FLOOD30_AVG"/>
    <s v="S_CI_FLOOD30_AVG"/>
    <m/>
    <m/>
    <m/>
    <m/>
    <m/>
    <m/>
    <s v="State Average of Estimated Flood Risk in 30 Years"/>
    <m/>
    <m/>
    <m/>
    <m/>
    <m/>
    <m/>
    <s v="8%"/>
    <m/>
    <m/>
    <m/>
    <m/>
    <m/>
    <m/>
    <m/>
    <m/>
    <m/>
  </r>
  <r>
    <s v="x"/>
    <s v="S_CI_FLOOD30_PCTILE"/>
    <s v="S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PCTILE"/>
    <s v="S_CI_FLOOD30_PCTILE"/>
    <s v="S_CI_FLOOD30_PCTILE"/>
    <m/>
    <m/>
    <m/>
    <m/>
    <m/>
    <m/>
    <s v="State Percentile of Estimated Flood Risk in 30 Years"/>
    <m/>
    <m/>
    <m/>
    <m/>
    <m/>
    <m/>
    <s v="77"/>
    <m/>
    <m/>
    <m/>
    <m/>
    <m/>
    <m/>
    <m/>
    <m/>
    <m/>
  </r>
  <r>
    <s v="x"/>
    <s v="S_HI_ASTHMA_AVG"/>
    <s v="S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AVG"/>
    <s v="S_HI_ASTHMA_AVG"/>
    <s v="S_HI_ASTHMA_AVG"/>
    <m/>
    <m/>
    <m/>
    <m/>
    <m/>
    <m/>
    <s v="State Average of Asthma"/>
    <m/>
    <m/>
    <m/>
    <s v="213"/>
    <s v="Asthma"/>
    <m/>
    <s v="11.1"/>
    <m/>
    <m/>
    <m/>
    <m/>
    <m/>
    <m/>
    <m/>
    <m/>
    <m/>
  </r>
  <r>
    <s v="x"/>
    <s v="S_HI_ASTHMA_PCTILE"/>
    <s v="S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PCTILE"/>
    <s v="S_HI_ASTHMA_PCTILE"/>
    <s v="S_HI_ASTHMA_PCTILE"/>
    <m/>
    <m/>
    <m/>
    <m/>
    <m/>
    <m/>
    <s v="State Percentile of Asthma"/>
    <m/>
    <m/>
    <m/>
    <s v="229"/>
    <s v="Asthma"/>
    <m/>
    <s v="21"/>
    <m/>
    <m/>
    <m/>
    <m/>
    <m/>
    <m/>
    <m/>
    <m/>
    <m/>
  </r>
  <r>
    <s v="x"/>
    <s v="S_HI_CANCER_AVG"/>
    <s v="S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AVG"/>
    <s v="S_HI_CANCER_AVG"/>
    <s v="S_HI_CANCER_AVG"/>
    <m/>
    <m/>
    <m/>
    <m/>
    <m/>
    <m/>
    <s v="State Average of Cancer"/>
    <m/>
    <m/>
    <m/>
    <s v="215"/>
    <s v="Cancer"/>
    <m/>
    <s v="6.3"/>
    <m/>
    <m/>
    <m/>
    <m/>
    <m/>
    <m/>
    <m/>
    <m/>
    <m/>
  </r>
  <r>
    <s v="x"/>
    <s v="S_HI_CANCER_PCTILE"/>
    <s v="S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PCTILE"/>
    <s v="S_HI_CANCER_PCTILE"/>
    <s v="S_HI_CANCER_PCTILE"/>
    <m/>
    <m/>
    <m/>
    <m/>
    <m/>
    <m/>
    <s v="State Percentile of Cancer"/>
    <m/>
    <m/>
    <m/>
    <s v="230"/>
    <s v="Cancer"/>
    <m/>
    <s v="94"/>
    <m/>
    <m/>
    <m/>
    <m/>
    <m/>
    <m/>
    <m/>
    <m/>
    <m/>
  </r>
  <r>
    <s v="x"/>
    <s v="S_HI_DISABILITYPCT_AVG"/>
    <s v="S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AVG"/>
    <s v="S_HI_DISABILITYPCT_AVG"/>
    <s v="S_HI_DISABILITYPCT_AVG"/>
    <m/>
    <m/>
    <m/>
    <m/>
    <m/>
    <m/>
    <s v="State Average of Persons with Disabilities"/>
    <m/>
    <m/>
    <m/>
    <s v="217"/>
    <s v="Persons with Disabilities"/>
    <m/>
    <s v="16.9%"/>
    <m/>
    <m/>
    <m/>
    <m/>
    <m/>
    <m/>
    <m/>
    <m/>
    <m/>
  </r>
  <r>
    <s v="x"/>
    <s v="S_HI_DISABILITYPCT_PCTILE"/>
    <s v="S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PCTILE"/>
    <s v="S_HI_DISABILITYPCT_PCTILE"/>
    <s v="S_HI_DISABILITYPCT_PCTILE"/>
    <m/>
    <m/>
    <m/>
    <m/>
    <m/>
    <m/>
    <s v="State Percentile of Persons with Disabilities"/>
    <m/>
    <m/>
    <m/>
    <s v="231"/>
    <s v="Persons with Disabilities"/>
    <m/>
    <s v="65"/>
    <m/>
    <m/>
    <m/>
    <m/>
    <m/>
    <m/>
    <m/>
    <m/>
    <m/>
  </r>
  <r>
    <s v="x"/>
    <s v="S_HI_HEARTDISEASE_AVG"/>
    <s v="S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AVG"/>
    <s v="S_HI_HEARTDISEASE_AVG"/>
    <s v="S_HI_HEARTDISEASE_AVG"/>
    <m/>
    <m/>
    <m/>
    <m/>
    <m/>
    <m/>
    <s v="State Average of Heart Diseases"/>
    <m/>
    <m/>
    <m/>
    <s v="211"/>
    <s v="Heart Disease"/>
    <m/>
    <s v="7.1"/>
    <m/>
    <m/>
    <m/>
    <m/>
    <m/>
    <m/>
    <m/>
    <m/>
    <m/>
  </r>
  <r>
    <s v="x"/>
    <s v="S_HI_HEARTDISEASE_PCTILE"/>
    <s v="S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PCTILE"/>
    <s v="S_HI_HEARTDISEASE_PCTILE"/>
    <s v="S_HI_HEARTDISEASE_PCTILE"/>
    <m/>
    <m/>
    <m/>
    <m/>
    <m/>
    <m/>
    <s v="State Percentile of Heart Diseases"/>
    <m/>
    <m/>
    <m/>
    <s v="228"/>
    <s v="Heart Disease"/>
    <m/>
    <s v="85"/>
    <m/>
    <m/>
    <m/>
    <m/>
    <m/>
    <m/>
    <m/>
    <m/>
    <m/>
  </r>
  <r>
    <s v="x"/>
    <s v="S_HI_LIFEEXP_AVG"/>
    <s v="S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AVG"/>
    <s v="S_HI_LIFEEXP_AVG"/>
    <s v="S_HI_LIFEEXP_AVG"/>
    <m/>
    <m/>
    <m/>
    <m/>
    <m/>
    <m/>
    <s v="State Average of Low Life Expectancy"/>
    <m/>
    <m/>
    <m/>
    <m/>
    <m/>
    <m/>
    <s v="76"/>
    <m/>
    <m/>
    <m/>
    <m/>
    <m/>
    <m/>
    <m/>
    <m/>
    <m/>
  </r>
  <r>
    <s v="x"/>
    <s v="S_HI_LIFEEXP_PCTILE"/>
    <s v="S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PCTILE"/>
    <s v="S_HI_LIFEEXP_PCTILE"/>
    <s v="S_HI_LIFEEXP_PCTILE"/>
    <m/>
    <m/>
    <m/>
    <m/>
    <m/>
    <m/>
    <s v="State Percentile of Low Life Expectancy"/>
    <m/>
    <m/>
    <m/>
    <m/>
    <m/>
    <m/>
    <s v="80"/>
    <m/>
    <m/>
    <m/>
    <m/>
    <m/>
    <m/>
    <m/>
    <m/>
    <m/>
  </r>
  <r>
    <s v="x"/>
    <s v="Shape_Length"/>
    <s v="Shape_Length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Shape_Length"/>
    <m/>
    <s v="misc"/>
    <s v="misc"/>
    <m/>
    <m/>
    <s v="buffer"/>
    <s v="99"/>
    <s v="99"/>
    <s v="0"/>
    <s v="Shape_Length"/>
    <m/>
    <m/>
    <m/>
    <s v="Shape_Length"/>
    <s v="Shape_Length"/>
    <m/>
    <s v="Shape length for block group in geodatabase"/>
    <s v="Shape length"/>
    <m/>
    <m/>
    <m/>
    <m/>
    <m/>
    <m/>
    <m/>
    <m/>
    <s v="13436.9"/>
    <s v="Shape_Length"/>
    <s v="438"/>
    <m/>
    <s v="Shape length"/>
    <m/>
    <m/>
    <m/>
    <m/>
  </r>
  <r>
    <s v="x"/>
    <s v="ST"/>
    <s v="ST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"/>
    <m/>
    <s v="misc"/>
    <s v="misc"/>
    <s v="State"/>
    <s v="State"/>
    <s v="state"/>
    <s v="99"/>
    <s v="99"/>
    <s v="3"/>
    <s v="stateAbbr"/>
    <s v="stateAbbr"/>
    <s v="stateAbbr"/>
    <m/>
    <s v="ST_ABBREV"/>
    <s v="ST_ABBREV"/>
    <s v="ST"/>
    <s v="State Abbreviation"/>
    <s v="Two-letter abbreviation for state"/>
    <s v="State Abbreviation"/>
    <m/>
    <m/>
    <m/>
    <m/>
    <m/>
    <m/>
    <s v="OK"/>
    <s v="AL"/>
    <s v="ST_ABBREV"/>
    <s v="450"/>
    <s v="ST"/>
    <s v="Two-letter abbreviation for state"/>
    <s v="General information"/>
    <m/>
    <s v="FALSE"/>
    <m/>
  </r>
  <r>
    <s v="x"/>
    <s v="state.bin.cancer"/>
    <s v="state.bin.cancer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CANCER"/>
    <m/>
    <m/>
    <m/>
    <s v="S_B_CANCER"/>
    <s v="S_B_CANCER"/>
    <m/>
    <m/>
    <s v="State Map color bin for  Air toxics cancer risk"/>
    <m/>
    <m/>
    <m/>
    <m/>
    <m/>
    <m/>
    <m/>
    <m/>
    <s v="9"/>
    <s v="S_B_CANCER"/>
    <m/>
    <m/>
    <m/>
    <m/>
    <m/>
    <m/>
    <m/>
  </r>
  <r>
    <s v="x"/>
    <s v="state.bin.Demog.Index"/>
    <s v="state.bin.Demog.Ind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2"/>
    <m/>
    <m/>
    <m/>
    <s v="S_B_DEMOGIDX_2"/>
    <s v="S_B_DEMOGIDX_2"/>
    <m/>
    <m/>
    <s v="State Map color bin for Demographic Index"/>
    <m/>
    <m/>
    <m/>
    <m/>
    <m/>
    <m/>
    <m/>
    <m/>
    <s v="5"/>
    <s v="S_B_DEMOGIDX_2"/>
    <m/>
    <m/>
    <m/>
    <m/>
    <m/>
    <m/>
    <m/>
  </r>
  <r>
    <s v="x"/>
    <s v="state.bin.Demog.Index.Supp"/>
    <s v="state.bin.Demog.Index.Supp"/>
    <n v="0"/>
    <n v="1"/>
    <n v="0"/>
    <n v="0"/>
    <n v="0"/>
    <n v="1"/>
    <n v="0"/>
    <n v="0"/>
    <n v="1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5"/>
    <m/>
    <m/>
    <m/>
    <s v="S_B_DEMOGIDX_5"/>
    <s v="S_B_DEMOGIDX_5"/>
    <m/>
    <m/>
    <s v="State Map color bin for Supplemental Demographic Index"/>
    <m/>
    <m/>
    <m/>
    <m/>
    <m/>
    <m/>
    <m/>
    <m/>
    <s v="8"/>
    <s v="S_B_DEMOGIDX_5"/>
    <m/>
    <m/>
    <m/>
    <m/>
    <m/>
    <m/>
    <m/>
  </r>
  <r>
    <s v="x"/>
    <s v="state.bin.dpm"/>
    <s v="state.bin.d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DSLPM"/>
    <m/>
    <m/>
    <m/>
    <s v="S_B_DSLPM"/>
    <s v="S_B_DSLPM"/>
    <m/>
    <m/>
    <s v="State Map color bin for  Diesel particulate matter"/>
    <m/>
    <m/>
    <m/>
    <m/>
    <m/>
    <m/>
    <m/>
    <m/>
    <s v="4"/>
    <s v="S_B_DSLPM"/>
    <m/>
    <m/>
    <m/>
    <m/>
    <m/>
    <m/>
    <m/>
  </r>
  <r>
    <s v="x"/>
    <s v="state.bin.EJ.DISPARITY.cancer"/>
    <s v="state.bin.EJ.DISPARITY.cancer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CANCER"/>
    <m/>
    <m/>
    <m/>
    <s v="S_B_D2_CANCER"/>
    <s v="S_B_D2_CANCER"/>
    <m/>
    <m/>
    <s v="State Map color bin for  Air toxics cancer risk EJ Index"/>
    <m/>
    <m/>
    <m/>
    <m/>
    <m/>
    <m/>
    <m/>
    <m/>
    <s v="9"/>
    <s v="S_B_D2_CANCER"/>
    <m/>
    <m/>
    <m/>
    <m/>
    <m/>
    <m/>
    <m/>
  </r>
  <r>
    <s v="x"/>
    <s v="state.bin.EJ.DISPARITY.cancer.supp"/>
    <s v="state.bin.EJ.DISPARITY.cancer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CANCER"/>
    <m/>
    <m/>
    <m/>
    <s v="S_B_D5_CANCER"/>
    <s v="S_B_D5_CANCER"/>
    <m/>
    <m/>
    <s v="State Map color bin for  Air toxics cancer risk Supplemental Index"/>
    <m/>
    <m/>
    <m/>
    <m/>
    <m/>
    <m/>
    <m/>
    <m/>
    <s v="10"/>
    <s v="S_B_D5_CANCER"/>
    <m/>
    <m/>
    <m/>
    <m/>
    <m/>
    <m/>
    <m/>
  </r>
  <r>
    <s v="x"/>
    <s v="state.bin.EJ.DISPARITY.dpm"/>
    <s v="state.bin.EJ.DISPARITY.d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DSLPM"/>
    <m/>
    <m/>
    <m/>
    <s v="S_B_D2_DSLPM"/>
    <s v="S_B_D2_DSLPM"/>
    <m/>
    <m/>
    <s v="State Map color bin for  Diesel particulate matter EJ Index"/>
    <m/>
    <m/>
    <m/>
    <m/>
    <m/>
    <m/>
    <m/>
    <m/>
    <s v="5"/>
    <s v="S_B_D2_DSLPM"/>
    <m/>
    <m/>
    <m/>
    <m/>
    <m/>
    <m/>
    <m/>
  </r>
  <r>
    <s v="x"/>
    <s v="state.bin.EJ.DISPARITY.dpm.supp"/>
    <s v="state.bin.EJ.DISPARITY.d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DSLPM"/>
    <m/>
    <m/>
    <m/>
    <s v="S_B_D5_DSLPM"/>
    <s v="S_B_D5_DSLPM"/>
    <m/>
    <m/>
    <s v="State Map color bin for  Diesel particulate matter Supplemental Index"/>
    <m/>
    <m/>
    <m/>
    <m/>
    <m/>
    <m/>
    <m/>
    <m/>
    <s v="6"/>
    <s v="S_B_D5_DSLPM"/>
    <m/>
    <m/>
    <m/>
    <m/>
    <m/>
    <m/>
    <m/>
  </r>
  <r>
    <s v="x"/>
    <s v="state.bin.EJ.DISPARITY.o3"/>
    <s v="state.bin.EJ.DISPARITY.o3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OZONE"/>
    <m/>
    <m/>
    <m/>
    <s v="S_B_D2_OZONE"/>
    <s v="S_B_D2_OZONE"/>
    <m/>
    <m/>
    <s v="State Map color bin for Ozone EJ Index"/>
    <m/>
    <m/>
    <m/>
    <m/>
    <m/>
    <m/>
    <m/>
    <m/>
    <s v="5"/>
    <s v="S_B_D2_OZONE"/>
    <m/>
    <m/>
    <m/>
    <m/>
    <m/>
    <m/>
    <m/>
  </r>
  <r>
    <s v="x"/>
    <s v="state.bin.EJ.DISPARITY.o3.supp"/>
    <s v="state.bin.EJ.DISPARITY.o3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OZONE"/>
    <m/>
    <m/>
    <m/>
    <s v="S_B_D5_OZONE"/>
    <s v="S_B_D5_OZONE"/>
    <m/>
    <m/>
    <s v="State Map color bin for Ozone Supplemental Index"/>
    <m/>
    <m/>
    <m/>
    <m/>
    <m/>
    <m/>
    <m/>
    <m/>
    <s v="7"/>
    <s v="S_B_D5_OZONE"/>
    <m/>
    <m/>
    <m/>
    <m/>
    <m/>
    <m/>
    <m/>
  </r>
  <r>
    <s v="x"/>
    <s v="state.bin.EJ.DISPARITY.pctpre1960"/>
    <s v="state.bin.EJ.DISPARITY.pctpre1960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LDPNT"/>
    <m/>
    <m/>
    <m/>
    <s v="S_B_D2_LDPNT"/>
    <s v="S_B_D2_LDPNT"/>
    <m/>
    <m/>
    <s v="State Map color bin for Lead paint EJ Index"/>
    <m/>
    <m/>
    <m/>
    <m/>
    <m/>
    <m/>
    <m/>
    <m/>
    <s v="6"/>
    <s v="S_B_D2_LDPNT"/>
    <m/>
    <m/>
    <m/>
    <m/>
    <m/>
    <m/>
    <m/>
  </r>
  <r>
    <s v="x"/>
    <s v="state.bin.EJ.DISPARITY.pctpre1960.supp"/>
    <s v="state.bin.EJ.DISPARITY.pctpre1960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LDPNT"/>
    <m/>
    <m/>
    <m/>
    <s v="S_B_D5_LDPNT"/>
    <s v="S_B_D5_LDPNT"/>
    <m/>
    <m/>
    <s v="State Map color bin for Lead paint Supplemental Index"/>
    <m/>
    <m/>
    <m/>
    <m/>
    <m/>
    <m/>
    <m/>
    <m/>
    <s v="7"/>
    <s v="S_B_D5_LDPNT"/>
    <m/>
    <m/>
    <m/>
    <m/>
    <m/>
    <m/>
    <m/>
  </r>
  <r>
    <s v="x"/>
    <s v="state.bin.EJ.DISPARITY.pm"/>
    <s v="state.bin.EJ.DISPARITY.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M25"/>
    <m/>
    <m/>
    <m/>
    <s v="S_B_D2_PM25"/>
    <s v="S_B_D2_PM25"/>
    <m/>
    <m/>
    <s v="State Map color bin for Particulate Matter 2.5 EJ Index"/>
    <m/>
    <m/>
    <m/>
    <m/>
    <m/>
    <m/>
    <m/>
    <m/>
    <s v="8"/>
    <s v="S_B_D2_PM25"/>
    <m/>
    <m/>
    <m/>
    <m/>
    <m/>
    <m/>
    <m/>
  </r>
  <r>
    <s v="x"/>
    <s v="state.bin.EJ.DISPARITY.pm.supp"/>
    <s v="state.bin.EJ.DISPARITY.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M25"/>
    <m/>
    <m/>
    <m/>
    <s v="S_B_D5_PM25"/>
    <s v="S_B_D5_PM25"/>
    <m/>
    <m/>
    <s v="State Map color bin for Particulate Matter 2.5 Supplemental Index"/>
    <m/>
    <m/>
    <m/>
    <m/>
    <m/>
    <m/>
    <m/>
    <m/>
    <s v="9"/>
    <s v="S_B_D5_PM25"/>
    <m/>
    <m/>
    <m/>
    <m/>
    <m/>
    <m/>
    <m/>
  </r>
  <r>
    <s v="x"/>
    <s v="state.bin.EJ.DISPARITY.proximity.npdes"/>
    <s v="state.bin.EJ.DISPARITY.proximity.npdes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WDIS"/>
    <m/>
    <m/>
    <m/>
    <s v="S_B_D2_PWDIS"/>
    <s v="S_B_D2_PWDIS"/>
    <m/>
    <m/>
    <s v="State Map color bin for Wastewater discharge EJ Index"/>
    <m/>
    <m/>
    <m/>
    <m/>
    <m/>
    <m/>
    <m/>
    <m/>
    <s v="7"/>
    <s v="S_B_D2_PWDIS"/>
    <m/>
    <m/>
    <m/>
    <m/>
    <m/>
    <m/>
    <m/>
  </r>
  <r>
    <s v="x"/>
    <s v="state.bin.EJ.DISPARITY.proximity.npdes.supp"/>
    <s v="state.bin.EJ.DISPARITY.proximity.npdes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WDIS"/>
    <m/>
    <m/>
    <m/>
    <s v="S_B_D5_PWDIS"/>
    <s v="S_B_D5_PWDIS"/>
    <m/>
    <m/>
    <s v="State Map color bin for Wastewater discharge Supplemental Index"/>
    <m/>
    <m/>
    <m/>
    <m/>
    <m/>
    <m/>
    <m/>
    <m/>
    <s v="9"/>
    <s v="S_B_D5_PWDIS"/>
    <m/>
    <m/>
    <m/>
    <m/>
    <m/>
    <m/>
    <m/>
  </r>
  <r>
    <s v="x"/>
    <s v="state.bin.EJ.DISPARITY.proximity.npl"/>
    <s v="state.bin.EJ.DISPARITY.proximity.npl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NPL"/>
    <m/>
    <m/>
    <m/>
    <s v="S_B_D2_PNPL"/>
    <s v="S_B_D2_PNPL"/>
    <m/>
    <m/>
    <s v="State Map color bin for Superfund proximity EJ Index"/>
    <m/>
    <m/>
    <m/>
    <m/>
    <m/>
    <m/>
    <m/>
    <m/>
    <s v="6"/>
    <s v="S_B_D2_PNPL"/>
    <m/>
    <m/>
    <m/>
    <m/>
    <m/>
    <m/>
    <m/>
  </r>
  <r>
    <s v="x"/>
    <s v="state.bin.EJ.DISPARITY.proximity.npl.supp"/>
    <s v="state.bin.EJ.DISPARITY.proximity.npl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NPL"/>
    <m/>
    <m/>
    <m/>
    <s v="S_B_D5_PNPL"/>
    <s v="S_B_D5_PNPL"/>
    <m/>
    <m/>
    <s v="State Map color bin for Superfund proximity Supplemental Index"/>
    <m/>
    <m/>
    <m/>
    <m/>
    <m/>
    <m/>
    <m/>
    <m/>
    <s v="8"/>
    <s v="S_B_D5_PNPL"/>
    <m/>
    <m/>
    <m/>
    <m/>
    <m/>
    <m/>
    <m/>
  </r>
  <r>
    <s v="x"/>
    <s v="state.bin.EJ.DISPARITY.proximity.rmp"/>
    <s v="state.bin.EJ.DISPARITY.proximity.rm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RMP"/>
    <m/>
    <m/>
    <m/>
    <s v="S_B_D2_PRMP"/>
    <s v="S_B_D2_PRMP"/>
    <m/>
    <m/>
    <s v="State Map color bin for RMP Facility Proximity EJ Index"/>
    <m/>
    <m/>
    <m/>
    <m/>
    <m/>
    <m/>
    <m/>
    <m/>
    <s v="4"/>
    <s v="S_B_D2_PRMP"/>
    <m/>
    <m/>
    <m/>
    <m/>
    <m/>
    <m/>
    <m/>
  </r>
  <r>
    <s v="x"/>
    <s v="state.bin.EJ.DISPARITY.proximity.rmp.supp"/>
    <s v="state.bin.EJ.DISPARITY.proximity.rm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RMP"/>
    <m/>
    <m/>
    <m/>
    <s v="S_B_D5_PRMP"/>
    <s v="S_B_D5_PRMP"/>
    <m/>
    <m/>
    <s v="State Map color bin for RMP Facility Proximity Supplemental Index"/>
    <m/>
    <m/>
    <m/>
    <m/>
    <m/>
    <m/>
    <m/>
    <m/>
    <s v="5"/>
    <s v="S_B_D5_PRMP"/>
    <m/>
    <m/>
    <m/>
    <m/>
    <m/>
    <m/>
    <m/>
  </r>
  <r>
    <s v="x"/>
    <s v="state.bin.EJ.DISPARITY.proximity.tsdf"/>
    <s v="state.bin.EJ.DISPARITY.proximity.tsdf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SDF"/>
    <m/>
    <m/>
    <m/>
    <s v="S_B_D2_PTSDF"/>
    <s v="S_B_D2_PTSDF"/>
    <m/>
    <m/>
    <s v="State Map color bin for Hazardous waste proximity EJ Index"/>
    <m/>
    <m/>
    <m/>
    <m/>
    <m/>
    <m/>
    <m/>
    <m/>
    <s v="3"/>
    <s v="S_B_D2_PTSDF"/>
    <m/>
    <m/>
    <m/>
    <m/>
    <m/>
    <m/>
    <m/>
  </r>
  <r>
    <s v="x"/>
    <s v="state.bin.EJ.DISPARITY.proximity.tsdf.supp"/>
    <s v="state.bin.EJ.DISPARITY.proximity.tsdf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SDF"/>
    <m/>
    <m/>
    <m/>
    <s v="S_B_D5_PTSDF"/>
    <s v="S_B_D5_PTSDF"/>
    <m/>
    <m/>
    <s v="State Map color bin for Hazardous waste proximity Supplemental Index"/>
    <m/>
    <m/>
    <m/>
    <m/>
    <m/>
    <m/>
    <m/>
    <m/>
    <s v="3"/>
    <s v="S_B_D5_PTSDF"/>
    <m/>
    <m/>
    <m/>
    <m/>
    <m/>
    <m/>
    <m/>
  </r>
  <r>
    <s v="x"/>
    <s v="state.bin.EJ.DISPARITY.resp"/>
    <s v="state.bin.EJ.DISPARITY.res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ESP"/>
    <m/>
    <m/>
    <m/>
    <s v="S_B_D2_RESP"/>
    <s v="S_B_D2_RESP"/>
    <m/>
    <m/>
    <s v="State Map color bin for Air toxics respiratory HI EJ Index"/>
    <m/>
    <m/>
    <m/>
    <m/>
    <m/>
    <m/>
    <m/>
    <m/>
    <s v="9"/>
    <s v="S_B_D2_RESP"/>
    <m/>
    <m/>
    <m/>
    <m/>
    <m/>
    <m/>
    <m/>
  </r>
  <r>
    <s v="x"/>
    <s v="state.bin.EJ.DISPARITY.resp.supp"/>
    <s v="state.bin.EJ.DISPARITY.res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ESP"/>
    <m/>
    <m/>
    <m/>
    <s v="S_B_D5_RESP"/>
    <s v="S_B_D5_RESP"/>
    <m/>
    <m/>
    <s v="State Map color bin for Air toxics respiratory HI Supplemental Index"/>
    <m/>
    <m/>
    <m/>
    <m/>
    <m/>
    <m/>
    <m/>
    <m/>
    <s v="10"/>
    <s v="S_B_D5_RESP"/>
    <m/>
    <m/>
    <m/>
    <m/>
    <m/>
    <m/>
    <m/>
  </r>
  <r>
    <s v="x"/>
    <s v="state.bin.EJ.DISPARITY.rsei"/>
    <s v="state.bin.EJ.DISPARITY.rsei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SEI_AIR"/>
    <m/>
    <m/>
    <m/>
    <s v="S_B_D2_RSEI_AIR"/>
    <s v="S_B_D2_RSEI_AIR"/>
    <m/>
    <m/>
    <s v="State Map color bin for Toxic Releases to Air EJ Index"/>
    <m/>
    <m/>
    <m/>
    <m/>
    <m/>
    <m/>
    <m/>
    <m/>
    <s v="7"/>
    <s v="S_B_D2_RSEI_AIR"/>
    <m/>
    <m/>
    <m/>
    <m/>
    <m/>
    <m/>
    <m/>
  </r>
  <r>
    <s v="x"/>
    <s v="state.bin.EJ.DISPARITY.rsei.supp"/>
    <s v="state.bin.EJ.DISPARITY.rsei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SEI_AIR"/>
    <m/>
    <m/>
    <m/>
    <s v="S_B_D5_RSEI_AIR"/>
    <s v="S_B_D5_RSEI_AIR"/>
    <m/>
    <m/>
    <s v="State Map color bin for Toxic Releases to Air Supplemental Index"/>
    <m/>
    <m/>
    <m/>
    <m/>
    <m/>
    <m/>
    <m/>
    <m/>
    <s v="8"/>
    <s v="S_B_D5_RSEI_AIR"/>
    <s v="468"/>
    <m/>
    <m/>
    <m/>
    <m/>
    <m/>
    <m/>
  </r>
  <r>
    <s v="x"/>
    <s v="state.bin.EJ.DISPARITY.traffic.score"/>
    <s v="state.bin.EJ.DISPARITY.traffic.score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RAF"/>
    <m/>
    <m/>
    <m/>
    <s v="S_B_D2_PTRAF"/>
    <s v="S_B_D2_PTRAF"/>
    <m/>
    <m/>
    <s v="State Map color bin for Traffic proximity EJ Index"/>
    <m/>
    <m/>
    <m/>
    <m/>
    <m/>
    <m/>
    <m/>
    <m/>
    <s v="4"/>
    <s v="S_B_D2_PTRAF"/>
    <m/>
    <m/>
    <m/>
    <m/>
    <m/>
    <m/>
    <m/>
  </r>
  <r>
    <s v="x"/>
    <s v="state.bin.EJ.DISPARITY.traffic.score.supp"/>
    <s v="state.bin.EJ.DISPARITY.traffic.score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RAF"/>
    <m/>
    <m/>
    <m/>
    <s v="S_B_D5_PTRAF"/>
    <s v="S_B_D5_PTRAF"/>
    <m/>
    <m/>
    <s v="State Map color bin for Traffic proximity Supplemental Index"/>
    <m/>
    <m/>
    <m/>
    <m/>
    <m/>
    <m/>
    <m/>
    <m/>
    <s v="6"/>
    <s v="S_B_D5_PTRAF"/>
    <m/>
    <m/>
    <m/>
    <m/>
    <m/>
    <m/>
    <m/>
  </r>
  <r>
    <s v="x"/>
    <s v="state.bin.EJ.DISPARITY.ust"/>
    <s v="state.bin.EJ.DISPARITY.ust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UST"/>
    <m/>
    <m/>
    <m/>
    <s v="S_B_D2_UST"/>
    <s v="S_B_D2_UST"/>
    <m/>
    <m/>
    <s v="State Map color bin for Underground storage tanks EJ Index"/>
    <m/>
    <m/>
    <m/>
    <m/>
    <m/>
    <m/>
    <m/>
    <m/>
    <s v="6"/>
    <s v="S_B_D2_UST"/>
    <m/>
    <m/>
    <m/>
    <m/>
    <m/>
    <m/>
    <m/>
  </r>
  <r>
    <s v="x"/>
    <s v="state.bin.EJ.DISPARITY.ust.supp"/>
    <s v="state.bin.EJ.DISPARITY.ust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UST"/>
    <m/>
    <m/>
    <m/>
    <s v="S_B_D5_UST"/>
    <s v="S_B_D5_UST"/>
    <m/>
    <m/>
    <s v="State Map color bin for Underground storage tanks Supplemental Index"/>
    <m/>
    <m/>
    <m/>
    <m/>
    <m/>
    <m/>
    <m/>
    <m/>
    <s v="7"/>
    <s v="S_B_D5_UST"/>
    <m/>
    <m/>
    <m/>
    <m/>
    <m/>
    <m/>
    <m/>
  </r>
  <r>
    <s v="x"/>
    <s v="state.bin.lowlifex"/>
    <s v="state.bin.lowlif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FEEXPPCT"/>
    <m/>
    <m/>
    <m/>
    <s v="S_B_LIFEEXPPCT"/>
    <s v="S_B_LIFEEXPPCT"/>
    <m/>
    <m/>
    <s v="State Map color bin for Low Life Expectancy"/>
    <m/>
    <m/>
    <m/>
    <m/>
    <m/>
    <m/>
    <m/>
    <m/>
    <s v="10"/>
    <s v="S_B_LIFEEXPPCT"/>
    <m/>
    <m/>
    <m/>
    <m/>
    <m/>
    <m/>
    <m/>
  </r>
  <r>
    <s v="x"/>
    <s v="state.bin.o3"/>
    <s v="state.bin.o3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OZONE"/>
    <m/>
    <m/>
    <m/>
    <s v="S_B_OZONE"/>
    <s v="S_B_OZONE"/>
    <m/>
    <m/>
    <s v="State Map color bin for Ozone"/>
    <m/>
    <m/>
    <m/>
    <m/>
    <m/>
    <m/>
    <m/>
    <m/>
    <s v="5"/>
    <s v="S_B_OZONE"/>
    <m/>
    <m/>
    <m/>
    <m/>
    <m/>
    <m/>
    <m/>
  </r>
  <r>
    <s v="x"/>
    <s v="state.bin.pctlingiso"/>
    <s v="state.bin.pctlingiso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NGISOPCT"/>
    <m/>
    <m/>
    <m/>
    <s v="S_B_LINGISOPCT"/>
    <s v="S_B_LINGISOPCT"/>
    <m/>
    <m/>
    <s v="State Map color bin for % limited English speaking"/>
    <m/>
    <m/>
    <m/>
    <m/>
    <m/>
    <m/>
    <m/>
    <m/>
    <s v="1"/>
    <s v="S_B_LINGISOPCT"/>
    <m/>
    <m/>
    <m/>
    <m/>
    <m/>
    <m/>
    <m/>
  </r>
  <r>
    <s v="x"/>
    <s v="state.bin.pctlowinc"/>
    <s v="state.bin.pctlowinc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OWINCPCT"/>
    <m/>
    <m/>
    <m/>
    <s v="S_B_LOWINCPCT"/>
    <s v="S_B_LOWINCPCT"/>
    <m/>
    <m/>
    <s v="State Map color bin for % low income"/>
    <m/>
    <m/>
    <m/>
    <m/>
    <m/>
    <m/>
    <m/>
    <m/>
    <s v="7"/>
    <s v="S_B_LOWINCPCT"/>
    <m/>
    <m/>
    <m/>
    <m/>
    <m/>
    <m/>
    <m/>
  </r>
  <r>
    <s v="x"/>
    <s v="state.bin.pctlths"/>
    <s v="state.bin.pctlths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ESSHSPCT"/>
    <m/>
    <m/>
    <m/>
    <s v="S_B_LESSHSPCT"/>
    <s v="S_B_LESSHSPCT"/>
    <m/>
    <m/>
    <s v="State Map color bin for % less than high school education"/>
    <m/>
    <m/>
    <m/>
    <m/>
    <m/>
    <m/>
    <m/>
    <m/>
    <s v="9"/>
    <s v="S_B_LESSHSPCT"/>
    <m/>
    <m/>
    <m/>
    <m/>
    <m/>
    <m/>
    <m/>
  </r>
  <r>
    <s v="x"/>
    <s v="state.bin.pctmin"/>
    <s v="state.bin.pctmin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PEOPCOLORPCT"/>
    <m/>
    <m/>
    <m/>
    <s v="S_B_PEOPCOLORPCT"/>
    <s v="S_B_PEOPCOLORPCT"/>
    <m/>
    <m/>
    <s v="State Map color bin for % people of color"/>
    <m/>
    <m/>
    <m/>
    <m/>
    <m/>
    <m/>
    <m/>
    <m/>
    <s v="4"/>
    <s v="S_B_PEOPCOLORPCT"/>
    <m/>
    <m/>
    <m/>
    <m/>
    <m/>
    <m/>
    <m/>
  </r>
  <r>
    <s v="x"/>
    <s v="state.bin.pctover64"/>
    <s v="state.bin.pctover64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OVER64PCT"/>
    <m/>
    <m/>
    <m/>
    <s v="S_B_OVER64PCT"/>
    <s v="S_B_OVER64PCT"/>
    <m/>
    <m/>
    <s v="State Map color bin for % over age 64"/>
    <m/>
    <m/>
    <m/>
    <m/>
    <m/>
    <m/>
    <m/>
    <m/>
    <s v="6"/>
    <s v="S_B_OVER64PCT"/>
    <m/>
    <m/>
    <m/>
    <m/>
    <m/>
    <m/>
    <m/>
  </r>
  <r>
    <s v="x"/>
    <s v="state.bin.pctpre1960"/>
    <s v="state.bin.pctpre1960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LDPNT"/>
    <m/>
    <m/>
    <m/>
    <s v="S_B_LDPNT"/>
    <s v="S_B_LDPNT"/>
    <m/>
    <m/>
    <s v="State Map color bin for Lead paint"/>
    <m/>
    <m/>
    <m/>
    <m/>
    <m/>
    <m/>
    <m/>
    <m/>
    <s v="6"/>
    <s v="S_B_LDPNT"/>
    <m/>
    <m/>
    <m/>
    <m/>
    <m/>
    <m/>
    <m/>
  </r>
  <r>
    <s v="x"/>
    <s v="state.bin.pctunder5"/>
    <s v="state.bin.pctunder5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DER5PCT"/>
    <m/>
    <m/>
    <m/>
    <s v="S_B_UNDER5PCT"/>
    <s v="S_B_UNDER5PCT"/>
    <m/>
    <m/>
    <s v="State Map color bin for % under age 5"/>
    <m/>
    <m/>
    <m/>
    <m/>
    <m/>
    <m/>
    <m/>
    <m/>
    <s v="3"/>
    <s v="S_B_UNDER5PCT"/>
    <m/>
    <m/>
    <m/>
    <m/>
    <m/>
    <m/>
    <m/>
  </r>
  <r>
    <s v="x"/>
    <s v="state.bin.pm"/>
    <s v="state.bin.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M25"/>
    <m/>
    <m/>
    <m/>
    <s v="S_B_PM25"/>
    <s v="S_B_PM25"/>
    <m/>
    <m/>
    <s v="State Map color bin for Particulate Matter 2.5"/>
    <m/>
    <m/>
    <m/>
    <m/>
    <m/>
    <m/>
    <m/>
    <m/>
    <s v="9"/>
    <s v="S_B_PM25"/>
    <m/>
    <m/>
    <m/>
    <m/>
    <m/>
    <m/>
    <m/>
  </r>
  <r>
    <s v="x"/>
    <s v="state.bin.proximity.npdes"/>
    <s v="state.bin.proximity.npdes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WDIS"/>
    <m/>
    <m/>
    <m/>
    <s v="S_B_PWDIS"/>
    <s v="S_B_PWDIS"/>
    <m/>
    <m/>
    <s v="State Map color bin for Wastewater discharge"/>
    <m/>
    <m/>
    <m/>
    <m/>
    <m/>
    <m/>
    <m/>
    <m/>
    <s v="9"/>
    <s v="S_B_PWDIS"/>
    <m/>
    <m/>
    <m/>
    <m/>
    <m/>
    <m/>
    <m/>
  </r>
  <r>
    <s v="x"/>
    <s v="state.bin.proximity.npl"/>
    <s v="state.bin.proximity.npl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NPL"/>
    <m/>
    <m/>
    <m/>
    <s v="S_B_PNPL"/>
    <s v="S_B_PNPL"/>
    <m/>
    <m/>
    <s v="State Map color bin for Superfund proximity"/>
    <m/>
    <m/>
    <m/>
    <m/>
    <m/>
    <m/>
    <m/>
    <m/>
    <s v="6"/>
    <s v="S_B_PNPL"/>
    <m/>
    <m/>
    <m/>
    <m/>
    <m/>
    <m/>
    <m/>
  </r>
  <r>
    <s v="x"/>
    <s v="state.bin.proximity.rmp"/>
    <s v="state.bin.proximity.rm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RMP"/>
    <m/>
    <m/>
    <m/>
    <s v="S_B_PRMP"/>
    <s v="S_B_PRMP"/>
    <m/>
    <m/>
    <s v="State Map color bin for RMP facility proximity"/>
    <m/>
    <m/>
    <m/>
    <m/>
    <m/>
    <m/>
    <m/>
    <m/>
    <s v="3"/>
    <s v="S_B_PRMP"/>
    <m/>
    <m/>
    <m/>
    <m/>
    <m/>
    <m/>
    <m/>
  </r>
  <r>
    <s v="x"/>
    <s v="state.bin.proximity.tsdf"/>
    <s v="state.bin.proximity.tsdf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SDF"/>
    <m/>
    <m/>
    <m/>
    <s v="S_B_PTSDF"/>
    <s v="S_B_PTSDF"/>
    <m/>
    <m/>
    <s v="State Map color bin for Hazardous waste proximity"/>
    <m/>
    <m/>
    <m/>
    <m/>
    <m/>
    <m/>
    <m/>
    <m/>
    <s v="2"/>
    <s v="S_B_PTSDF"/>
    <m/>
    <m/>
    <m/>
    <m/>
    <m/>
    <m/>
    <m/>
  </r>
  <r>
    <s v="x"/>
    <s v="state.bin.resp"/>
    <s v="state.bin.res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ESP"/>
    <m/>
    <m/>
    <m/>
    <s v="S_B_RESP"/>
    <s v="S_B_RESP"/>
    <m/>
    <m/>
    <s v="State Map color bin for  Air toxics respiratory HI"/>
    <m/>
    <m/>
    <m/>
    <m/>
    <m/>
    <m/>
    <m/>
    <m/>
    <s v="10"/>
    <s v="S_B_RESP"/>
    <m/>
    <m/>
    <m/>
    <m/>
    <m/>
    <m/>
    <m/>
  </r>
  <r>
    <s v="x"/>
    <s v="state.bin.rsei"/>
    <s v="state.bin.rsei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SEI_AIR"/>
    <m/>
    <m/>
    <m/>
    <s v="S_B_RSEI_AIR"/>
    <s v="S_B_RSEI_AIR"/>
    <m/>
    <m/>
    <s v="State Map color bin for Toxic Releases to Air"/>
    <m/>
    <m/>
    <m/>
    <m/>
    <m/>
    <m/>
    <m/>
    <m/>
    <s v="7"/>
    <s v="S_B_RSEI_AIR"/>
    <s v="467"/>
    <m/>
    <m/>
    <m/>
    <m/>
    <m/>
    <m/>
  </r>
  <r>
    <s v="x"/>
    <s v="state.bin.traffic.score"/>
    <s v="state.bin.traffic.score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RAF"/>
    <m/>
    <m/>
    <m/>
    <s v="S_B_PTRAF"/>
    <s v="S_B_PTRAF"/>
    <m/>
    <m/>
    <s v="State Map color bin for Traffic proximity"/>
    <m/>
    <m/>
    <m/>
    <m/>
    <m/>
    <m/>
    <m/>
    <m/>
    <s v="4"/>
    <s v="S_B_PTRAF"/>
    <m/>
    <m/>
    <m/>
    <m/>
    <m/>
    <m/>
    <m/>
  </r>
  <r>
    <s v="x"/>
    <s v="state.bin.unemployed"/>
    <s v="state.bin.unemployed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EMPPCT"/>
    <m/>
    <m/>
    <m/>
    <s v="S_B_UNEMPPCT"/>
    <s v="S_B_UNEMPPCT"/>
    <m/>
    <m/>
    <s v="State Map color bin for Unemployed"/>
    <m/>
    <m/>
    <m/>
    <m/>
    <m/>
    <m/>
    <m/>
    <m/>
    <s v="4"/>
    <s v="S_B_UNEMPPCT"/>
    <m/>
    <m/>
    <m/>
    <m/>
    <m/>
    <m/>
    <m/>
  </r>
  <r>
    <s v="x"/>
    <s v="state.bin.ust"/>
    <s v="state.bin.ust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UST"/>
    <m/>
    <m/>
    <m/>
    <s v="S_B_UST"/>
    <s v="S_B_UST"/>
    <m/>
    <m/>
    <s v="State Map color bin for Underground storage tanks"/>
    <m/>
    <m/>
    <m/>
    <m/>
    <m/>
    <m/>
    <m/>
    <m/>
    <s v="5"/>
    <s v="S_B_UST"/>
    <m/>
    <m/>
    <m/>
    <m/>
    <m/>
    <m/>
    <m/>
  </r>
  <r>
    <s v="x"/>
    <s v="state.count.ej.80up"/>
    <s v="state.count.ej.80up"/>
    <n v="0"/>
    <n v="1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S_EXCEED_COUNT_80"/>
    <m/>
    <m/>
    <m/>
    <s v="S_EXCEED_COUNT_80"/>
    <s v="S_EXCEED_COUNT_80"/>
    <s v="State Number of EJ Indexes at 80th+"/>
    <s v="State Number of EJ Indexes exceeding 80 percentile"/>
    <s v="State Number of EJ Indexes exceeding 80 percentile"/>
    <m/>
    <m/>
    <m/>
    <m/>
    <m/>
    <m/>
    <m/>
    <m/>
    <s v="2"/>
    <s v="S_EXCEED2_COUNT_80"/>
    <s v="417"/>
    <m/>
    <m/>
    <s v="EJ Indexes"/>
    <m/>
    <s v="TRUE"/>
    <m/>
  </r>
  <r>
    <s v="x"/>
    <s v="state.count.ej.80up.supp"/>
    <s v="state.count.ej.80up.supp"/>
    <n v="0"/>
    <n v="1"/>
    <n v="0"/>
    <n v="0"/>
    <n v="0"/>
    <n v="0"/>
    <n v="0"/>
    <n v="0"/>
    <n v="1"/>
    <x v="32"/>
    <s v="other"/>
    <s v="raw"/>
    <s v="Raw data"/>
    <s v="misc"/>
    <s v="count"/>
    <s v="?? count of high avgstate pctiles or popwtd mean of those?"/>
    <m/>
    <m/>
    <m/>
    <s v="EJ Index"/>
    <s v="count.ej.80up.supp"/>
    <m/>
    <s v="misc"/>
    <s v="misc"/>
    <m/>
    <s v="Nation"/>
    <s v="us"/>
    <n v="3"/>
    <m/>
    <m/>
    <s v="S_EXCEED_COUNT_80_SUP"/>
    <m/>
    <m/>
    <m/>
    <s v="S_EXCEED_COUNT_80_SUP"/>
    <s v="S_EXCEED_COUNT_80_SUP"/>
    <s v="State Number of Suppl EJ Indexes at 80th+"/>
    <s v="State Number of Supplemental Indexes exceeding 80 percentile"/>
    <s v="State Number of Supplemental Indexes exceeding 80 percentile"/>
    <m/>
    <m/>
    <m/>
    <m/>
    <m/>
    <m/>
    <m/>
    <m/>
    <s v="4"/>
    <s v="S_EXCEED2_COUNT_80_SUP"/>
    <m/>
    <m/>
    <m/>
    <s v="EJ Indexes"/>
    <m/>
    <m/>
    <m/>
  </r>
  <r>
    <s v="x"/>
    <s v="state.pctile.lowlifex_synonym"/>
    <s v="state.pctile.lowlifex_synonym"/>
    <n v="0"/>
    <n v="1"/>
    <n v="1"/>
    <n v="0"/>
    <n v="0"/>
    <n v="0"/>
    <n v="0"/>
    <n v="0"/>
    <n v="0"/>
    <x v="32"/>
    <s v="Demographic"/>
    <s v="statepctile"/>
    <s v="percentile"/>
    <s v="percentile"/>
    <s v="pctile"/>
    <s v="lookedup"/>
    <s v="extras"/>
    <s v="Health Indicators"/>
    <m/>
    <m/>
    <m/>
    <m/>
    <s v="lowlifex"/>
    <s v="lowlifex"/>
    <m/>
    <m/>
    <m/>
    <m/>
    <m/>
    <m/>
    <s v="S_HI_LIFEEXPPCT_PCTILE"/>
    <s v="S_HI_LIFEEXPPCT_PCTILE"/>
    <s v="S_HI_LIFEEXPPCT_PCTILE"/>
    <m/>
    <m/>
    <m/>
    <s v="State Percentile of Percent of Low Life Expectancy"/>
    <s v="State Percentile of Percent of Low Life Expectancy"/>
    <m/>
    <s v="State percentile for Low life expectancy"/>
    <m/>
    <m/>
    <m/>
    <m/>
    <m/>
    <m/>
    <m/>
    <m/>
    <m/>
    <m/>
    <m/>
    <m/>
    <m/>
    <m/>
    <m/>
    <m/>
  </r>
  <r>
    <s v="x"/>
    <s v="state.pctile.text.cancer"/>
    <s v="state.pctile.text.cancer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CANCER"/>
    <m/>
    <m/>
    <m/>
    <s v="S_T_CANCER"/>
    <s v="S_T_CANCER"/>
    <m/>
    <m/>
    <s v="State Map popup text for  Air toxics cancer risk"/>
    <m/>
    <m/>
    <m/>
    <m/>
    <m/>
    <m/>
    <m/>
    <m/>
    <s v="84 %ile"/>
    <s v="S_T_CANCER"/>
    <m/>
    <m/>
    <m/>
    <m/>
    <m/>
    <m/>
    <m/>
  </r>
  <r>
    <s v="x"/>
    <s v="state.pctile.text.Demog.Index"/>
    <s v="state.pctile.text.Demog.Ind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2"/>
    <m/>
    <m/>
    <m/>
    <s v="S_T_DEMOGIDX_2"/>
    <s v="S_T_DEMOGIDX_2"/>
    <m/>
    <m/>
    <s v="State Map popup text for Demographic Index"/>
    <m/>
    <m/>
    <m/>
    <m/>
    <m/>
    <m/>
    <m/>
    <m/>
    <s v="45 %ile"/>
    <s v="S_T_DEMOGIDX_2"/>
    <m/>
    <m/>
    <m/>
    <m/>
    <m/>
    <m/>
    <m/>
  </r>
  <r>
    <s v="x"/>
    <s v="state.pctile.text.Demog.Index.Supp"/>
    <s v="state.pctile.text.Demog.Index.Supp"/>
    <n v="0"/>
    <n v="1"/>
    <n v="1"/>
    <n v="1"/>
    <n v="0"/>
    <n v="0"/>
    <n v="0"/>
    <n v="0"/>
    <n v="1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5"/>
    <m/>
    <m/>
    <m/>
    <s v="S_T_DEMOGIDX_5"/>
    <s v="S_T_DEMOGIDX_5"/>
    <m/>
    <m/>
    <s v="State Map popup text for Supplemental Demographic Index"/>
    <m/>
    <m/>
    <m/>
    <m/>
    <m/>
    <m/>
    <m/>
    <m/>
    <s v="70 %ile"/>
    <s v="S_T_DEMOGIDX_5"/>
    <m/>
    <m/>
    <m/>
    <m/>
    <m/>
    <m/>
    <m/>
  </r>
  <r>
    <s v="x"/>
    <s v="state.pctile.text.dpm"/>
    <s v="state.pctile.text.d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DSLPM"/>
    <m/>
    <m/>
    <m/>
    <s v="S_T_DSLPM"/>
    <s v="S_T_DSLPM"/>
    <m/>
    <m/>
    <s v="State Map popup text for  Diesel particulate matter"/>
    <m/>
    <m/>
    <m/>
    <m/>
    <m/>
    <m/>
    <m/>
    <m/>
    <s v="34 %ile"/>
    <s v="S_T_DSLPM"/>
    <m/>
    <m/>
    <m/>
    <m/>
    <m/>
    <m/>
    <m/>
  </r>
  <r>
    <s v="x"/>
    <s v="state.pctile.text.EJ.DISPARITY.cancer"/>
    <s v="state.pctile.text.EJ.DISPARITY.cancer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CANCER"/>
    <m/>
    <m/>
    <m/>
    <s v="S_T_D2_CANCER"/>
    <s v="S_T_D2_CANCER"/>
    <m/>
    <m/>
    <s v="State Map popup text for  Air toxics cancer risk EJ Index"/>
    <m/>
    <m/>
    <m/>
    <m/>
    <m/>
    <m/>
    <m/>
    <m/>
    <s v="81 %ile"/>
    <s v="S_T_D2_CANCER"/>
    <m/>
    <m/>
    <m/>
    <m/>
    <m/>
    <m/>
    <m/>
  </r>
  <r>
    <s v="x"/>
    <s v="state.pctile.text.EJ.DISPARITY.cancer.supp"/>
    <s v="state.pctile.text.EJ.DISPARITY.cancer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CANCER"/>
    <m/>
    <m/>
    <m/>
    <s v="S_T_D5_CANCER"/>
    <s v="S_T_D5_CANCER"/>
    <m/>
    <m/>
    <s v="State Map popup text for  Air toxics cancer risk Supplemental Index"/>
    <m/>
    <m/>
    <m/>
    <m/>
    <m/>
    <m/>
    <m/>
    <m/>
    <s v="93 %ile"/>
    <s v="S_T_D5_CANCER"/>
    <m/>
    <m/>
    <m/>
    <m/>
    <m/>
    <m/>
    <m/>
  </r>
  <r>
    <s v="x"/>
    <s v="state.pctile.text.EJ.DISPARITY.dpm"/>
    <s v="state.pctile.text.EJ.DISPARITY.d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DSLPM"/>
    <m/>
    <m/>
    <m/>
    <s v="S_T_D2_DSLPM"/>
    <s v="S_T_D2_DSLPM"/>
    <m/>
    <m/>
    <s v="State Map popup text for  Diesel particulate matter EJ Index"/>
    <m/>
    <m/>
    <m/>
    <m/>
    <m/>
    <m/>
    <m/>
    <m/>
    <s v="42 %ile"/>
    <s v="S_T_D2_DSLPM"/>
    <m/>
    <m/>
    <m/>
    <m/>
    <m/>
    <m/>
    <m/>
  </r>
  <r>
    <s v="x"/>
    <s v="state.pctile.text.EJ.DISPARITY.dpm.supp"/>
    <s v="state.pctile.text.EJ.DISPARITY.d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DSLPM"/>
    <m/>
    <m/>
    <m/>
    <s v="S_T_D5_DSLPM"/>
    <s v="S_T_D5_DSLPM"/>
    <m/>
    <m/>
    <s v="State Map popup text for  Diesel particulate matter Supplemental Index"/>
    <m/>
    <m/>
    <m/>
    <m/>
    <m/>
    <m/>
    <m/>
    <m/>
    <s v="55 %ile"/>
    <s v="S_T_D5_DSLPM"/>
    <m/>
    <m/>
    <m/>
    <m/>
    <m/>
    <m/>
    <m/>
  </r>
  <r>
    <s v="x"/>
    <s v="state.pctile.text.EJ.DISPARITY.o3"/>
    <s v="state.pctile.text.EJ.DISPARITY.o3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OZONE"/>
    <m/>
    <m/>
    <m/>
    <s v="S_T_D2_OZONE"/>
    <s v="S_T_D2_OZONE"/>
    <m/>
    <m/>
    <s v="State Map popup text for Ozone EJ Index"/>
    <m/>
    <m/>
    <m/>
    <m/>
    <m/>
    <m/>
    <m/>
    <m/>
    <s v="47 %ile"/>
    <s v="S_T_D2_OZONE"/>
    <m/>
    <m/>
    <m/>
    <m/>
    <m/>
    <m/>
    <m/>
  </r>
  <r>
    <s v="x"/>
    <s v="state.pctile.text.EJ.DISPARITY.o3.supp"/>
    <s v="state.pctile.text.EJ.DISPARITY.o3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OZONE"/>
    <m/>
    <m/>
    <m/>
    <s v="S_T_D5_OZONE"/>
    <s v="S_T_D5_OZONE"/>
    <m/>
    <m/>
    <s v="State Map popup text for Ozone Supplemental Index"/>
    <m/>
    <m/>
    <m/>
    <m/>
    <m/>
    <m/>
    <m/>
    <m/>
    <s v="61 %ile"/>
    <s v="S_T_D5_OZONE"/>
    <m/>
    <m/>
    <m/>
    <m/>
    <m/>
    <m/>
    <m/>
  </r>
  <r>
    <s v="x"/>
    <s v="state.pctile.text.EJ.DISPARITY.pctpre1960"/>
    <s v="state.pctile.text.EJ.DISPARITY.pctpre1960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LDPNT"/>
    <m/>
    <m/>
    <m/>
    <s v="S_T_D2_LDPNT"/>
    <s v="S_T_D2_LDPNT"/>
    <m/>
    <m/>
    <s v="State Map popup text for Lead paint EJ Index"/>
    <m/>
    <m/>
    <m/>
    <m/>
    <m/>
    <m/>
    <m/>
    <m/>
    <s v="56 %ile"/>
    <s v="S_T_D2_LDPNT"/>
    <m/>
    <m/>
    <m/>
    <m/>
    <m/>
    <m/>
    <m/>
  </r>
  <r>
    <s v="x"/>
    <s v="state.pctile.text.EJ.DISPARITY.pctpre1960.supp"/>
    <s v="state.pctile.text.EJ.DISPARITY.pctpre1960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LDPNT"/>
    <m/>
    <m/>
    <m/>
    <s v="S_T_D5_LDPNT"/>
    <s v="S_T_D5_LDPNT"/>
    <m/>
    <m/>
    <s v="State Map popup text for Lead paint Supplemental Index"/>
    <m/>
    <m/>
    <m/>
    <m/>
    <m/>
    <m/>
    <m/>
    <m/>
    <s v="69 %ile"/>
    <s v="S_T_D5_LDPNT"/>
    <m/>
    <m/>
    <m/>
    <m/>
    <m/>
    <m/>
    <m/>
  </r>
  <r>
    <s v="x"/>
    <s v="state.pctile.text.EJ.DISPARITY.pm"/>
    <s v="state.pctile.text.EJ.DISPARITY.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M25"/>
    <m/>
    <m/>
    <m/>
    <s v="S_T_D2_PM25"/>
    <s v="S_T_D2_PM25"/>
    <m/>
    <m/>
    <s v="State Map popup text for Particulate Matter 2.5 EJ Index"/>
    <m/>
    <m/>
    <m/>
    <m/>
    <m/>
    <m/>
    <m/>
    <m/>
    <s v="71 %ile"/>
    <s v="S_T_D2_PM25"/>
    <m/>
    <m/>
    <m/>
    <m/>
    <m/>
    <m/>
    <m/>
  </r>
  <r>
    <s v="x"/>
    <s v="state.pctile.text.EJ.DISPARITY.pm.supp"/>
    <s v="state.pctile.text.EJ.DISPARITY.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M25"/>
    <m/>
    <m/>
    <m/>
    <s v="S_T_D5_PM25"/>
    <s v="S_T_D5_PM25"/>
    <m/>
    <m/>
    <s v="State Map popup text for Particulate Matter 2.5 Supplemental Index"/>
    <m/>
    <m/>
    <m/>
    <m/>
    <m/>
    <m/>
    <m/>
    <m/>
    <s v="87 %ile"/>
    <s v="S_T_D5_PM25"/>
    <m/>
    <m/>
    <m/>
    <m/>
    <m/>
    <m/>
    <m/>
  </r>
  <r>
    <s v="x"/>
    <s v="state.pctile.text.EJ.DISPARITY.proximity.npdes"/>
    <s v="state.pctile.text.EJ.DISPARITY.proximity.npdes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WDIS"/>
    <m/>
    <m/>
    <m/>
    <s v="S_T_D2_PWDIS"/>
    <s v="S_T_D2_PWDIS"/>
    <m/>
    <m/>
    <s v="State Map popup text for Wastewater discharge EJ Index"/>
    <m/>
    <m/>
    <m/>
    <m/>
    <m/>
    <m/>
    <m/>
    <m/>
    <s v="69 %ile"/>
    <s v="S_T_D2_PWDIS"/>
    <m/>
    <m/>
    <m/>
    <m/>
    <m/>
    <m/>
    <m/>
  </r>
  <r>
    <s v="x"/>
    <s v="state.pctile.text.EJ.DISPARITY.proximity.npdes.supp"/>
    <s v="state.pctile.text.EJ.DISPARITY.proximity.npdes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WDIS"/>
    <m/>
    <m/>
    <m/>
    <s v="S_T_D5_PWDIS"/>
    <s v="S_T_D5_PWDIS"/>
    <m/>
    <m/>
    <s v="State Map popup text for Wastewater discharge Supplemental Index"/>
    <m/>
    <m/>
    <m/>
    <m/>
    <m/>
    <m/>
    <m/>
    <m/>
    <s v="85 %ile"/>
    <s v="S_T_D5_PWDIS"/>
    <m/>
    <m/>
    <m/>
    <m/>
    <m/>
    <m/>
    <m/>
  </r>
  <r>
    <s v="x"/>
    <s v="state.pctile.text.EJ.DISPARITY.proximity.npl"/>
    <s v="state.pctile.text.EJ.DISPARITY.proximity.npl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NPL"/>
    <m/>
    <m/>
    <m/>
    <s v="S_T_D2_PNPL"/>
    <s v="S_T_D2_PNPL"/>
    <m/>
    <m/>
    <s v="State Map popup text for Superfund proximity EJ Index"/>
    <m/>
    <m/>
    <m/>
    <m/>
    <m/>
    <m/>
    <m/>
    <m/>
    <s v="57 %ile"/>
    <s v="S_T_D2_PNPL"/>
    <m/>
    <m/>
    <m/>
    <m/>
    <m/>
    <m/>
    <m/>
  </r>
  <r>
    <s v="x"/>
    <s v="state.pctile.text.EJ.DISPARITY.proximity.npl.supp"/>
    <s v="state.pctile.text.EJ.DISPARITY.proximity.npl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NPL"/>
    <m/>
    <m/>
    <m/>
    <s v="S_T_D5_PNPL"/>
    <s v="S_T_D5_PNPL"/>
    <m/>
    <m/>
    <s v="State Map popup text for Superfund proximity Supplemental Index"/>
    <m/>
    <m/>
    <m/>
    <m/>
    <m/>
    <m/>
    <m/>
    <m/>
    <s v="74 %ile"/>
    <s v="S_T_D5_PNPL"/>
    <m/>
    <m/>
    <m/>
    <m/>
    <m/>
    <m/>
    <m/>
  </r>
  <r>
    <s v="x"/>
    <s v="state.pctile.text.EJ.DISPARITY.proximity.rmp"/>
    <s v="state.pctile.text.EJ.DISPARITY.proximity.rm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RMP"/>
    <m/>
    <m/>
    <m/>
    <s v="S_T_D2_PRMP"/>
    <s v="S_T_D2_PRMP"/>
    <m/>
    <m/>
    <s v="State Map popup text for RMP Facility Proximity EJ Index"/>
    <m/>
    <m/>
    <m/>
    <m/>
    <m/>
    <m/>
    <m/>
    <m/>
    <s v="32 %ile"/>
    <s v="S_T_D2_PRMP"/>
    <m/>
    <m/>
    <m/>
    <m/>
    <m/>
    <m/>
    <m/>
  </r>
  <r>
    <s v="x"/>
    <s v="state.pctile.text.EJ.DISPARITY.proximity.rmp.supp"/>
    <s v="state.pctile.text.EJ.DISPARITY.proximity.rm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RMP"/>
    <m/>
    <m/>
    <m/>
    <s v="S_T_D5_PRMP"/>
    <s v="S_T_D5_PRMP"/>
    <m/>
    <m/>
    <s v="State Map popup text for RMP Facility Proximity Supplemental Index"/>
    <m/>
    <m/>
    <m/>
    <m/>
    <m/>
    <m/>
    <m/>
    <m/>
    <s v="41 %ile"/>
    <s v="S_T_D5_PRMP"/>
    <m/>
    <m/>
    <m/>
    <m/>
    <m/>
    <m/>
    <m/>
  </r>
  <r>
    <s v="x"/>
    <s v="state.pctile.text.EJ.DISPARITY.proximity.tsdf"/>
    <s v="state.pctile.text.EJ.DISPARITY.proximity.tsdf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SDF"/>
    <m/>
    <m/>
    <m/>
    <s v="S_T_D2_PTSDF"/>
    <s v="S_T_D2_PTSDF"/>
    <m/>
    <m/>
    <s v="State Map popup text for Hazardous waste proximity EJ Index"/>
    <m/>
    <m/>
    <m/>
    <m/>
    <m/>
    <m/>
    <m/>
    <m/>
    <s v="21 %ile"/>
    <s v="S_T_D2_PTSDF"/>
    <m/>
    <m/>
    <m/>
    <m/>
    <m/>
    <m/>
    <m/>
  </r>
  <r>
    <s v="x"/>
    <s v="state.pctile.text.EJ.DISPARITY.proximity.tsdf.supp"/>
    <s v="state.pctile.text.EJ.DISPARITY.proximity.tsdf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SDF"/>
    <m/>
    <m/>
    <m/>
    <s v="S_T_D5_PTSDF"/>
    <s v="S_T_D5_PTSDF"/>
    <m/>
    <m/>
    <s v="State Map popup text for Hazardous waste proximity Supplemental Index"/>
    <m/>
    <m/>
    <m/>
    <m/>
    <m/>
    <m/>
    <m/>
    <m/>
    <s v="24 %ile"/>
    <s v="S_T_D5_PTSDF"/>
    <m/>
    <m/>
    <m/>
    <m/>
    <m/>
    <m/>
    <m/>
  </r>
  <r>
    <s v="x"/>
    <s v="state.pctile.text.EJ.DISPARITY.resp"/>
    <s v="state.pctile.text.EJ.DISPARITY.res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ESP"/>
    <m/>
    <m/>
    <m/>
    <s v="S_T_D2_RESP"/>
    <s v="S_T_D2_RESP"/>
    <m/>
    <m/>
    <s v="State Map popup text for Air toxics respiratory HI EJ Index"/>
    <m/>
    <m/>
    <m/>
    <m/>
    <m/>
    <m/>
    <m/>
    <m/>
    <s v="80 %ile"/>
    <s v="S_T_D2_RESP"/>
    <m/>
    <m/>
    <m/>
    <m/>
    <m/>
    <m/>
    <m/>
  </r>
  <r>
    <s v="x"/>
    <s v="state.pctile.text.EJ.DISPARITY.resp.supp"/>
    <s v="state.pctile.text.EJ.DISPARITY.res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ESP"/>
    <m/>
    <m/>
    <m/>
    <s v="S_T_D5_RESP"/>
    <s v="S_T_D5_RESP"/>
    <m/>
    <m/>
    <s v="State Map popup text for Air toxics respiratory HI Supplemental Index"/>
    <m/>
    <m/>
    <m/>
    <m/>
    <m/>
    <m/>
    <m/>
    <m/>
    <s v="92 %ile"/>
    <s v="S_T_D5_RESP"/>
    <m/>
    <m/>
    <m/>
    <m/>
    <m/>
    <m/>
    <m/>
  </r>
  <r>
    <s v="x"/>
    <s v="state.pctile.text.EJ.DISPARITY.rsei"/>
    <s v="state.pctile.text.EJ.DISPARITY.rsei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SEI_AIR"/>
    <m/>
    <m/>
    <m/>
    <s v="S_T_D2_RSEI_AIR"/>
    <s v="S_T_D2_RSEI_AIR"/>
    <m/>
    <m/>
    <s v="State Map popup text for Toxic Releases to Air EJ Index"/>
    <m/>
    <m/>
    <m/>
    <m/>
    <m/>
    <m/>
    <m/>
    <m/>
    <s v="62 %ile"/>
    <s v="S_T_D2_RSEI_AIR"/>
    <m/>
    <m/>
    <m/>
    <m/>
    <m/>
    <m/>
    <m/>
  </r>
  <r>
    <s v="x"/>
    <s v="state.pctile.text.EJ.DISPARITY.rsei.supp"/>
    <s v="state.pctile.text.EJ.DISPARITY.rsei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SEI_AIR"/>
    <m/>
    <m/>
    <m/>
    <s v="S_T_D5_RSEI_AIR"/>
    <s v="S_T_D5_RSEI_AIR"/>
    <m/>
    <m/>
    <s v="State Map popup text for Toxic Releases to Air Supplemental Index"/>
    <m/>
    <m/>
    <m/>
    <m/>
    <m/>
    <m/>
    <m/>
    <m/>
    <s v="79 %ile"/>
    <s v="S_T_D5_RSEI_AIR"/>
    <m/>
    <m/>
    <m/>
    <m/>
    <m/>
    <m/>
    <m/>
  </r>
  <r>
    <s v="x"/>
    <s v="state.pctile.text.EJ.DISPARITY.traffic.score"/>
    <s v="state.pctile.text.EJ.DISPARITY.traffic.score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RAF"/>
    <m/>
    <m/>
    <m/>
    <s v="S_T_D2_PTRAF"/>
    <s v="S_T_D2_PTRAF"/>
    <m/>
    <m/>
    <s v="State Map popup text for Traffic proximity EJ Index"/>
    <m/>
    <m/>
    <m/>
    <m/>
    <m/>
    <m/>
    <m/>
    <m/>
    <s v="39 %ile"/>
    <s v="S_T_D2_PTRAF"/>
    <m/>
    <m/>
    <m/>
    <m/>
    <m/>
    <m/>
    <m/>
  </r>
  <r>
    <s v="x"/>
    <s v="state.pctile.text.EJ.DISPARITY.traffic.score.supp"/>
    <s v="state.pctile.text.EJ.DISPARITY.traffic.score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RAF"/>
    <m/>
    <m/>
    <m/>
    <s v="S_T_D5_PTRAF"/>
    <s v="S_T_D5_PTRAF"/>
    <m/>
    <m/>
    <s v="State Map popup text for Traffic proximity Supplemental Index"/>
    <m/>
    <m/>
    <m/>
    <m/>
    <m/>
    <m/>
    <m/>
    <m/>
    <s v="50 %ile"/>
    <s v="S_T_D5_PTRAF"/>
    <m/>
    <m/>
    <m/>
    <m/>
    <m/>
    <m/>
    <m/>
  </r>
  <r>
    <s v="x"/>
    <s v="state.pctile.text.EJ.DISPARITY.ust"/>
    <s v="state.pctile.text.EJ.DISPARITY.ust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UST"/>
    <m/>
    <m/>
    <m/>
    <s v="S_T_D2_UST"/>
    <s v="S_T_D2_UST"/>
    <m/>
    <m/>
    <s v="State Map popup text for Underground storage tanks EJ Index"/>
    <m/>
    <m/>
    <m/>
    <m/>
    <m/>
    <m/>
    <m/>
    <m/>
    <s v="53 %ile"/>
    <s v="S_T_D2_UST"/>
    <m/>
    <m/>
    <m/>
    <m/>
    <m/>
    <m/>
    <m/>
  </r>
  <r>
    <s v="x"/>
    <s v="state.pctile.text.EJ.DISPARITY.ust.supp"/>
    <s v="state.pctile.text.EJ.DISPARITY.ust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UST"/>
    <m/>
    <m/>
    <m/>
    <s v="S_T_D5_UST"/>
    <s v="S_T_D5_UST"/>
    <m/>
    <m/>
    <s v="State Map popup text for Underground storage tanks Supplemental Index"/>
    <m/>
    <m/>
    <m/>
    <m/>
    <m/>
    <m/>
    <m/>
    <m/>
    <s v="66 %ile"/>
    <s v="S_T_D5_UST"/>
    <m/>
    <m/>
    <m/>
    <m/>
    <m/>
    <m/>
    <m/>
  </r>
  <r>
    <s v="x"/>
    <s v="state.pctile.text.lowlifex"/>
    <s v="state.pctile.text.lowlif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FEEXPPCT"/>
    <m/>
    <m/>
    <m/>
    <s v="S_T_LIFEEXPPCT"/>
    <s v="S_T_LIFEEXPPCT"/>
    <m/>
    <m/>
    <s v="State Map popup text for Low Life Expectancy"/>
    <m/>
    <m/>
    <m/>
    <m/>
    <m/>
    <m/>
    <m/>
    <m/>
    <s v="91 %ile"/>
    <s v="S_T_LIFEEXPPCT"/>
    <m/>
    <m/>
    <m/>
    <m/>
    <m/>
    <m/>
    <m/>
  </r>
  <r>
    <s v="x"/>
    <s v="state.pctile.text.o3"/>
    <s v="state.pctile.text.o3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OZONE"/>
    <m/>
    <m/>
    <m/>
    <s v="S_T_OZONE"/>
    <s v="S_T_OZONE"/>
    <m/>
    <m/>
    <s v="State Map popup text for Ozone"/>
    <m/>
    <m/>
    <m/>
    <m/>
    <m/>
    <m/>
    <m/>
    <m/>
    <s v="40 %ile"/>
    <s v="S_T_OZONE"/>
    <m/>
    <m/>
    <m/>
    <m/>
    <m/>
    <m/>
    <m/>
  </r>
  <r>
    <s v="x"/>
    <s v="state.pctile.text.pctlingiso"/>
    <s v="state.pctile.text.pctlingiso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NGISOPCT"/>
    <m/>
    <m/>
    <m/>
    <s v="S_T_LINGISOPCT"/>
    <s v="S_T_LINGISOPCT"/>
    <m/>
    <m/>
    <s v="State Map popup text for % limited English speaking"/>
    <m/>
    <m/>
    <m/>
    <m/>
    <m/>
    <m/>
    <m/>
    <m/>
    <s v="0 %ile"/>
    <s v="S_T_LINGISOPCT"/>
    <m/>
    <m/>
    <m/>
    <m/>
    <m/>
    <m/>
    <m/>
  </r>
  <r>
    <s v="x"/>
    <s v="state.pctile.text.pctlowinc"/>
    <s v="state.pctile.text.pctlowinc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OWINCPCT"/>
    <m/>
    <m/>
    <m/>
    <s v="S_T_LOWINCPCT"/>
    <s v="S_T_LOWINCPCT"/>
    <m/>
    <m/>
    <s v="State Map popup text for % low income"/>
    <m/>
    <m/>
    <m/>
    <m/>
    <m/>
    <m/>
    <m/>
    <m/>
    <s v="67 %ile"/>
    <s v="S_T_LOWINCPCT"/>
    <m/>
    <m/>
    <m/>
    <m/>
    <m/>
    <m/>
    <m/>
  </r>
  <r>
    <s v="x"/>
    <s v="state.pctile.text.pctlths"/>
    <s v="state.pctile.text.pctlths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ESSHSPCT"/>
    <m/>
    <m/>
    <m/>
    <s v="S_T_LESSHSPCT"/>
    <s v="S_T_LESSHSPCT"/>
    <m/>
    <m/>
    <s v="State Map popup text for % less than high school education"/>
    <m/>
    <m/>
    <m/>
    <m/>
    <m/>
    <m/>
    <m/>
    <m/>
    <s v="82 %ile"/>
    <s v="S_T_LESSHSPCT"/>
    <m/>
    <m/>
    <m/>
    <m/>
    <m/>
    <m/>
    <m/>
  </r>
  <r>
    <s v="x"/>
    <s v="state.pctile.text.pctmin"/>
    <s v="state.pctile.text.pctmin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PEOPCOLORPCT"/>
    <m/>
    <m/>
    <m/>
    <s v="S_T_PEOPCOLORPCT"/>
    <s v="S_T_PEOPCOLORPCT"/>
    <m/>
    <m/>
    <s v="State Map popup text for % people of color"/>
    <m/>
    <m/>
    <m/>
    <m/>
    <m/>
    <m/>
    <m/>
    <m/>
    <s v="31 %ile"/>
    <s v="S_T_PEOPCOLORPCT"/>
    <m/>
    <m/>
    <m/>
    <m/>
    <m/>
    <m/>
    <m/>
  </r>
  <r>
    <s v="x"/>
    <s v="state.pctile.text.pctover64"/>
    <s v="state.pctile.text.pctover64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OVER64PCT"/>
    <m/>
    <m/>
    <m/>
    <s v="S_T_OVER64PCT"/>
    <s v="S_T_OVER64PCT"/>
    <m/>
    <m/>
    <s v="State Map popup text for % over age 64"/>
    <m/>
    <m/>
    <m/>
    <m/>
    <m/>
    <m/>
    <m/>
    <m/>
    <s v="58 %ile"/>
    <s v="S_T_OVER64PCT"/>
    <m/>
    <m/>
    <m/>
    <m/>
    <m/>
    <m/>
    <m/>
  </r>
  <r>
    <s v="x"/>
    <s v="state.pctile.text.pctpre1960"/>
    <s v="state.pctile.text.pctpre1960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LDPNT"/>
    <m/>
    <m/>
    <m/>
    <s v="S_T_LDPNT"/>
    <s v="S_T_LDPNT"/>
    <m/>
    <m/>
    <s v="State Map popup text for Lead paint"/>
    <m/>
    <m/>
    <m/>
    <m/>
    <m/>
    <m/>
    <m/>
    <m/>
    <s v="54 %ile"/>
    <s v="S_T_LDPNT"/>
    <m/>
    <m/>
    <m/>
    <m/>
    <m/>
    <m/>
    <m/>
  </r>
  <r>
    <s v="x"/>
    <s v="state.pctile.text.pctunder5"/>
    <s v="state.pctile.text.pctunder5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DER5PCT"/>
    <m/>
    <m/>
    <m/>
    <s v="S_T_UNDER5PCT"/>
    <s v="S_T_UNDER5PCT"/>
    <m/>
    <m/>
    <s v="State Map popup text for % under age 5"/>
    <m/>
    <m/>
    <m/>
    <m/>
    <m/>
    <m/>
    <m/>
    <m/>
    <s v="29 %ile"/>
    <s v="S_T_UNDER5PCT"/>
    <m/>
    <m/>
    <m/>
    <m/>
    <m/>
    <m/>
    <m/>
  </r>
  <r>
    <s v="x"/>
    <s v="state.pctile.text.pm"/>
    <s v="state.pctile.text.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M25"/>
    <m/>
    <m/>
    <m/>
    <s v="S_T_PM25"/>
    <s v="S_T_PM25"/>
    <m/>
    <m/>
    <s v="State Map popup text for Particulate Matter 2.5"/>
    <m/>
    <m/>
    <m/>
    <m/>
    <m/>
    <m/>
    <m/>
    <m/>
    <s v="86 %ile"/>
    <s v="S_T_PM25"/>
    <m/>
    <m/>
    <m/>
    <m/>
    <m/>
    <m/>
    <m/>
  </r>
  <r>
    <s v="x"/>
    <s v="state.pctile.text.proximity.npdes"/>
    <s v="state.pctile.text.proximity.npdes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WDIS"/>
    <m/>
    <m/>
    <m/>
    <s v="S_T_PWDIS"/>
    <s v="S_T_PWDIS"/>
    <m/>
    <m/>
    <s v="State Map popup text for Wastewater discharge"/>
    <m/>
    <m/>
    <m/>
    <m/>
    <m/>
    <m/>
    <m/>
    <m/>
    <s v="82 %ile"/>
    <s v="S_T_PWDIS"/>
    <m/>
    <m/>
    <m/>
    <m/>
    <m/>
    <m/>
    <m/>
  </r>
  <r>
    <s v="x"/>
    <s v="state.pctile.text.proximity.npl"/>
    <s v="state.pctile.text.proximity.npl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NPL"/>
    <m/>
    <m/>
    <m/>
    <s v="S_T_PNPL"/>
    <s v="S_T_PNPL"/>
    <m/>
    <m/>
    <s v="State Map popup text for Superfund proximity"/>
    <m/>
    <m/>
    <m/>
    <m/>
    <m/>
    <m/>
    <m/>
    <m/>
    <s v="55 %ile"/>
    <s v="S_T_PNPL"/>
    <m/>
    <m/>
    <m/>
    <m/>
    <m/>
    <m/>
    <m/>
  </r>
  <r>
    <s v="x"/>
    <s v="state.pctile.text.proximity.rmp"/>
    <s v="state.pctile.text.proximity.rm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RMP"/>
    <m/>
    <m/>
    <m/>
    <s v="S_T_PRMP"/>
    <s v="S_T_PRMP"/>
    <m/>
    <m/>
    <s v="State Map popup text for RMP facility proximity"/>
    <m/>
    <m/>
    <m/>
    <m/>
    <m/>
    <m/>
    <m/>
    <m/>
    <s v="24 %ile"/>
    <s v="S_T_PRMP"/>
    <m/>
    <m/>
    <m/>
    <m/>
    <m/>
    <m/>
    <m/>
  </r>
  <r>
    <s v="x"/>
    <s v="state.pctile.text.proximity.tsdf"/>
    <s v="state.pctile.text.proximity.tsdf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SDF"/>
    <m/>
    <m/>
    <m/>
    <s v="S_T_PTSDF"/>
    <s v="S_T_PTSDF"/>
    <m/>
    <m/>
    <s v="State Map popup text for Hazardous waste proximity"/>
    <m/>
    <m/>
    <m/>
    <m/>
    <m/>
    <m/>
    <m/>
    <m/>
    <s v="13 %ile"/>
    <s v="S_T_PTSDF"/>
    <m/>
    <m/>
    <m/>
    <m/>
    <m/>
    <m/>
    <m/>
  </r>
  <r>
    <s v="x"/>
    <s v="state.pctile.text.resp"/>
    <s v="state.pctile.text.res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ESP"/>
    <m/>
    <m/>
    <m/>
    <s v="S_T_RESP"/>
    <s v="S_T_RESP"/>
    <m/>
    <m/>
    <s v="State Map popup text for  Air toxics respiratory HI"/>
    <m/>
    <m/>
    <m/>
    <m/>
    <m/>
    <m/>
    <m/>
    <m/>
    <s v="92 %ile"/>
    <s v="S_T_RESP"/>
    <m/>
    <m/>
    <m/>
    <m/>
    <m/>
    <m/>
    <m/>
  </r>
  <r>
    <s v="x"/>
    <s v="state.pctile.text.rsei"/>
    <s v="state.pctile.text.rsei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SEI_AIR"/>
    <m/>
    <m/>
    <m/>
    <s v="S_T_RSEI_AIR"/>
    <s v="S_T_RSEI_AIR"/>
    <m/>
    <m/>
    <s v="State Map popup text for Toxic Releases to Air"/>
    <m/>
    <m/>
    <m/>
    <m/>
    <m/>
    <m/>
    <m/>
    <m/>
    <s v="65 %ile"/>
    <s v="S_T_RSEI_AIR"/>
    <s v="460"/>
    <m/>
    <m/>
    <m/>
    <m/>
    <m/>
    <m/>
  </r>
  <r>
    <s v="x"/>
    <s v="state.pctile.text.traffic.score"/>
    <s v="state.pctile.text.traffic.score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RAF"/>
    <m/>
    <m/>
    <m/>
    <s v="S_T_PTRAF"/>
    <s v="S_T_PTRAF"/>
    <m/>
    <m/>
    <s v="State Map popup text for Traffic proximity"/>
    <m/>
    <m/>
    <m/>
    <m/>
    <m/>
    <m/>
    <m/>
    <m/>
    <s v="32 %ile"/>
    <s v="S_T_PTRAF"/>
    <m/>
    <m/>
    <m/>
    <m/>
    <m/>
    <m/>
    <m/>
  </r>
  <r>
    <s v="x"/>
    <s v="state.pctile.text.unemployed"/>
    <s v="state.pctile.text.unemployed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EMPPCT"/>
    <m/>
    <m/>
    <m/>
    <s v="S_T_UNEMPPCT"/>
    <s v="S_T_UNEMPPCT"/>
    <m/>
    <m/>
    <s v="State Map popup text for Unemployed"/>
    <m/>
    <m/>
    <m/>
    <m/>
    <m/>
    <m/>
    <m/>
    <m/>
    <s v="35 %ile"/>
    <s v="S_T_UNEMPPCT"/>
    <m/>
    <m/>
    <m/>
    <m/>
    <m/>
    <m/>
    <m/>
  </r>
  <r>
    <s v="x"/>
    <s v="state.pctile.text.ust"/>
    <s v="state.pctile.text.ust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UST"/>
    <m/>
    <m/>
    <m/>
    <s v="S_T_UST"/>
    <s v="S_T_UST"/>
    <m/>
    <m/>
    <s v="State Map popup text for Underground storage tanks"/>
    <m/>
    <m/>
    <m/>
    <m/>
    <m/>
    <m/>
    <m/>
    <m/>
    <s v="48 %ile"/>
    <s v="S_T_UST"/>
    <m/>
    <m/>
    <m/>
    <m/>
    <m/>
    <m/>
    <m/>
  </r>
  <r>
    <s v="x"/>
    <s v="statename"/>
    <s v="statename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atename"/>
    <m/>
    <s v="misc"/>
    <s v="misc"/>
    <s v="State"/>
    <s v="State"/>
    <s v="state"/>
    <s v="99"/>
    <s v="99"/>
    <s v="3"/>
    <s v="stateName"/>
    <s v="stateName"/>
    <s v="stateName"/>
    <m/>
    <s v="STATE_NAME"/>
    <s v="STATE_NAME"/>
    <s v="State"/>
    <s v="State Name"/>
    <s v="Name of state"/>
    <s v="State Name"/>
    <m/>
    <m/>
    <m/>
    <m/>
    <m/>
    <m/>
    <s v="OKLAHOMA"/>
    <s v="Alabama"/>
    <s v="STATE_NAME"/>
    <s v="451"/>
    <s v="statename"/>
    <s v="Name of state"/>
    <s v="General information"/>
    <m/>
    <s v="FALSE"/>
    <m/>
  </r>
  <r>
    <s v="x"/>
    <s v="statlevel"/>
    <s v="statlevel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statlevel"/>
    <m/>
    <s v="misc"/>
    <s v="misc"/>
    <s v="buffer"/>
    <s v="buffer"/>
    <s v="buffer"/>
    <s v="99"/>
    <s v="99"/>
    <s v="0"/>
    <s v="statlevel"/>
    <s v="statlevel"/>
    <s v="statlevel"/>
    <m/>
    <m/>
    <m/>
    <m/>
    <s v="Resolution of Census Units for Indicators"/>
    <s v="Resolution of Census Units for Indicators"/>
    <s v="for internal use only"/>
    <m/>
    <m/>
    <m/>
    <m/>
    <m/>
    <m/>
    <s v="blockgroup"/>
    <m/>
    <m/>
    <s v="428"/>
    <s v="statlevel"/>
    <m/>
    <s v="not documented"/>
    <m/>
    <s v="FALSE"/>
    <m/>
  </r>
  <r>
    <s v="x"/>
    <s v="timeSeconds"/>
    <s v="timeSeconds"/>
    <n v="0"/>
    <n v="0"/>
    <n v="0"/>
    <n v="0"/>
    <n v="0"/>
    <n v="0"/>
    <n v="0"/>
    <n v="0"/>
    <n v="0"/>
    <x v="32"/>
    <s v="other"/>
    <s v="raw"/>
    <s v="Raw data"/>
    <s v="misc"/>
    <s v="misc"/>
    <s v="na"/>
    <s v="main"/>
    <s v="General information"/>
    <s v="99999900"/>
    <s v="other"/>
    <s v="timeSeconds"/>
    <m/>
    <s v="misc"/>
    <s v="misc"/>
    <s v="buffer"/>
    <s v="buffer"/>
    <s v="buffer"/>
    <s v="99"/>
    <s v="99"/>
    <s v="0"/>
    <s v="timeSeconds"/>
    <s v="timeSeconds"/>
    <s v="timeSeconds"/>
    <m/>
    <m/>
    <m/>
    <m/>
    <s v="Seconds elapsed obtaining data"/>
    <s v="Seconds elapsed obtaining data"/>
    <s v="for internal use only"/>
    <m/>
    <m/>
    <m/>
    <m/>
    <m/>
    <m/>
    <s v="1.5150216999999999"/>
    <m/>
    <m/>
    <s v="433"/>
    <s v="timeSeconds"/>
    <m/>
    <s v="not documented"/>
    <m/>
    <s v="FALSE"/>
    <m/>
  </r>
  <r>
    <s v="x"/>
    <s v="unit"/>
    <s v="unit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unit"/>
    <m/>
    <s v="misc"/>
    <s v="misc"/>
    <s v="buffer"/>
    <s v="buffer"/>
    <s v="buffer"/>
    <s v="99"/>
    <s v="99"/>
    <s v="0"/>
    <s v="unit"/>
    <s v="unit"/>
    <s v="unit"/>
    <m/>
    <m/>
    <m/>
    <s v="Units on radius"/>
    <s v="Units on radius (Miles, etc)"/>
    <s v="Units on radius (Miles, etc)"/>
    <s v="for internal use only"/>
    <m/>
    <m/>
    <m/>
    <m/>
    <m/>
    <m/>
    <s v="9035"/>
    <m/>
    <m/>
    <s v="434"/>
    <s v="unit"/>
    <m/>
    <s v="not documented"/>
    <m/>
    <s v="FALSE"/>
    <m/>
  </r>
  <r>
    <s v="x"/>
    <s v="YESNO_AIRNONATT"/>
    <s v="YESNO_AIRNONATT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AIRNONATT"/>
    <s v="YESNO_AIRNONATT"/>
    <s v="YESNO_AIRNONATT"/>
    <m/>
    <m/>
    <m/>
    <m/>
    <m/>
    <m/>
    <s v="Flag for Overlapping with Non-Attainment Areas"/>
    <m/>
    <m/>
    <m/>
    <s v="212"/>
    <s v="Air Non-attainment"/>
    <m/>
    <s v="No"/>
    <m/>
    <m/>
    <m/>
    <m/>
    <m/>
    <m/>
    <m/>
    <m/>
    <m/>
  </r>
  <r>
    <s v="x"/>
    <s v="YESNO_CEJSTDIS"/>
    <s v="YESNO_CEJST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CEJSTDIS"/>
    <s v="YESNO_CEJSTDIS"/>
    <s v="YESNO_CEJSTDIS"/>
    <m/>
    <m/>
    <m/>
    <m/>
    <m/>
    <m/>
    <s v="Flag for Overlapping with CJEST Disadvantaged Communities"/>
    <m/>
    <m/>
    <m/>
    <s v="215"/>
    <s v="Selected location contains &quot;Justice40 defined&quot; disadvantaged community"/>
    <m/>
    <s v="No"/>
    <m/>
    <m/>
    <m/>
    <m/>
    <m/>
    <m/>
    <m/>
    <m/>
    <m/>
  </r>
  <r>
    <s v="x"/>
    <s v="YESNO_FOODDESERT"/>
    <s v="YESNO_FOODDESERT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FOODDESERT"/>
    <s v="YESNO_FOODDESERT"/>
    <s v="YESNO_FOODDESERT"/>
    <m/>
    <m/>
    <m/>
    <m/>
    <m/>
    <m/>
    <s v="Flag for Overlapping with Food Desert Areas"/>
    <m/>
    <m/>
    <m/>
    <s v="264"/>
    <s v="Food Desert"/>
    <s v="fixed apitype2.2 to Critical Service Gaps Indicator"/>
    <s v="No"/>
    <m/>
    <m/>
    <m/>
    <m/>
    <m/>
    <m/>
    <m/>
    <m/>
    <m/>
  </r>
  <r>
    <s v="x"/>
    <s v="YESNO_HOUSEBURDEN"/>
    <s v="YESNO_HOUSEBURDEN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HOUSEBURDEN"/>
    <s v="YESNO_HOUSEBURDEN"/>
    <s v="YESNO_HOUSEBURDEN"/>
    <m/>
    <m/>
    <m/>
    <m/>
    <m/>
    <m/>
    <s v="Flag for Overlapping with Housing Burden Communities"/>
    <m/>
    <m/>
    <m/>
    <s v="262"/>
    <s v="Housing Burden"/>
    <s v="fixed apitype2.2 to Critical Service Gaps Indicator"/>
    <s v="No"/>
    <m/>
    <m/>
    <m/>
    <m/>
    <m/>
    <m/>
    <m/>
    <m/>
    <m/>
  </r>
  <r>
    <s v="x"/>
    <s v="YESNO_IMPWATERS"/>
    <s v="YESNO_IMPWATER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MPWATERS"/>
    <s v="YESNO_IMPWATERS"/>
    <s v="YESNO_IMPWATERS"/>
    <m/>
    <m/>
    <m/>
    <m/>
    <m/>
    <m/>
    <s v="Flag for Overlapping with Impaired Waters"/>
    <m/>
    <m/>
    <m/>
    <s v="213"/>
    <s v="Impaired Waters"/>
    <m/>
    <s v="Yes"/>
    <m/>
    <m/>
    <m/>
    <m/>
    <m/>
    <m/>
    <m/>
    <m/>
    <m/>
  </r>
  <r>
    <s v="x"/>
    <s v="YESNO_IRADIS"/>
    <s v="YESNO_IRA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RADIS"/>
    <s v="YESNO_IRADIS"/>
    <s v="YESNO_IRADIS"/>
    <m/>
    <m/>
    <m/>
    <m/>
    <m/>
    <m/>
    <s v="Flag for Overlapping with EPA IRA Disadvantaged Communities"/>
    <m/>
    <m/>
    <m/>
    <s v="216"/>
    <s v="Selected location contains an EPA IRA disadvantaged community"/>
    <m/>
    <s v="No"/>
    <m/>
    <m/>
    <m/>
    <m/>
    <m/>
    <m/>
    <m/>
    <m/>
    <m/>
  </r>
  <r>
    <s v="x"/>
    <s v="YESNO_TRANSDIS"/>
    <s v="YESNO_TRANSDIS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TRANSDIS"/>
    <s v="YESNO_TRANSDIS"/>
    <s v="YESNO_TRANSDIS"/>
    <m/>
    <m/>
    <m/>
    <m/>
    <m/>
    <m/>
    <s v="Flag for Overlapping with Transportation Disadvantaged Communities"/>
    <m/>
    <m/>
    <m/>
    <s v="263"/>
    <s v="Transportation Access"/>
    <s v="fixed apitype2.2 to Critical Service Gaps Indicator"/>
    <s v="Yes"/>
    <m/>
    <m/>
    <m/>
    <m/>
    <m/>
    <m/>
    <m/>
    <m/>
    <m/>
  </r>
  <r>
    <s v="x"/>
    <s v="YESNO_TRIBAL"/>
    <s v="YESNO_TRIB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TRIBAL"/>
    <s v="YESNO_TRIBAL"/>
    <s v="YESNO_TRIBAL"/>
    <m/>
    <m/>
    <m/>
    <m/>
    <m/>
    <m/>
    <s v="Flag for Overlapping with Tribes"/>
    <m/>
    <m/>
    <m/>
    <s v="214"/>
    <s v="Selected location contains American Indian Reservation Lands"/>
    <m/>
    <s v="No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1D135-FE24-4F35-9DAA-091CEC689A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5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3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3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 t="grand">
      <x/>
    </i>
  </rowItems>
  <colItems count="1">
    <i/>
  </colItems>
  <dataFields count="1">
    <dataField name="Count of n" fld="0" subtotal="count" baseField="0" baseItem="0"/>
  </dataFields>
  <formats count="30">
    <format dxfId="29">
      <pivotArea collapsedLevelsAreSubtotals="1" fieldPosition="0">
        <references count="1">
          <reference field="12" count="1">
            <x v="30"/>
          </reference>
        </references>
      </pivotArea>
    </format>
    <format dxfId="28">
      <pivotArea collapsedLevelsAreSubtotals="1" fieldPosition="0">
        <references count="1">
          <reference field="12" count="1">
            <x v="19"/>
          </reference>
        </references>
      </pivotArea>
    </format>
    <format dxfId="27">
      <pivotArea dataOnly="0" labelOnly="1" fieldPosition="0">
        <references count="1">
          <reference field="12" count="1">
            <x v="19"/>
          </reference>
        </references>
      </pivotArea>
    </format>
    <format dxfId="26">
      <pivotArea dataOnly="0" labelOnly="1" fieldPosition="0">
        <references count="1">
          <reference field="12" count="1">
            <x v="30"/>
          </reference>
        </references>
      </pivotArea>
    </format>
    <format dxfId="25">
      <pivotArea collapsedLevelsAreSubtotals="1" fieldPosition="0">
        <references count="1">
          <reference field="12" count="1">
            <x v="12"/>
          </reference>
        </references>
      </pivotArea>
    </format>
    <format dxfId="24">
      <pivotArea dataOnly="0" labelOnly="1" fieldPosition="0">
        <references count="1">
          <reference field="12" count="1">
            <x v="12"/>
          </reference>
        </references>
      </pivotArea>
    </format>
    <format dxfId="23">
      <pivotArea collapsedLevelsAreSubtotals="1" fieldPosition="0">
        <references count="1">
          <reference field="12" count="1">
            <x v="11"/>
          </reference>
        </references>
      </pivotArea>
    </format>
    <format dxfId="22">
      <pivotArea dataOnly="0" labelOnly="1" fieldPosition="0">
        <references count="1">
          <reference field="12" count="1">
            <x v="11"/>
          </reference>
        </references>
      </pivotArea>
    </format>
    <format dxfId="21">
      <pivotArea collapsedLevelsAreSubtotals="1" fieldPosition="0">
        <references count="1">
          <reference field="12" count="1">
            <x v="33"/>
          </reference>
        </references>
      </pivotArea>
    </format>
    <format dxfId="20">
      <pivotArea dataOnly="0" labelOnly="1" fieldPosition="0">
        <references count="1">
          <reference field="12" count="1">
            <x v="33"/>
          </reference>
        </references>
      </pivotArea>
    </format>
    <format dxfId="19">
      <pivotArea collapsedLevelsAreSubtotals="1" fieldPosition="0">
        <references count="1">
          <reference field="12" count="2">
            <x v="9"/>
            <x v="16"/>
          </reference>
        </references>
      </pivotArea>
    </format>
    <format dxfId="18">
      <pivotArea dataOnly="0" labelOnly="1" fieldPosition="0">
        <references count="1">
          <reference field="12" count="2">
            <x v="9"/>
            <x v="16"/>
          </reference>
        </references>
      </pivotArea>
    </format>
    <format dxfId="17">
      <pivotArea collapsedLevelsAreSubtotals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6">
      <pivotArea dataOnly="0" labelOnly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5">
      <pivotArea collapsedLevelsAreSubtotals="1" fieldPosition="0">
        <references count="1">
          <reference field="12" count="1">
            <x v="2"/>
          </reference>
        </references>
      </pivotArea>
    </format>
    <format dxfId="14">
      <pivotArea dataOnly="0" labelOnly="1" fieldPosition="0">
        <references count="1">
          <reference field="12" count="1">
            <x v="2"/>
          </reference>
        </references>
      </pivotArea>
    </format>
    <format dxfId="13">
      <pivotArea collapsedLevelsAreSubtotals="1" fieldPosition="0">
        <references count="1">
          <reference field="12" count="1">
            <x v="33"/>
          </reference>
        </references>
      </pivotArea>
    </format>
    <format dxfId="12">
      <pivotArea dataOnly="0" labelOnly="1" fieldPosition="0">
        <references count="1">
          <reference field="12" count="1">
            <x v="33"/>
          </reference>
        </references>
      </pivotArea>
    </format>
    <format dxfId="11">
      <pivotArea collapsedLevelsAreSubtotals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10">
      <pivotArea dataOnly="0" labelOnly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9">
      <pivotArea collapsedLevelsAreSubtotals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8">
      <pivotArea dataOnly="0" labelOnly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7">
      <pivotArea collapsedLevelsAreSubtotals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6">
      <pivotArea dataOnly="0" labelOnly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5">
      <pivotArea collapsedLevelsAreSubtotals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4">
      <pivotArea dataOnly="0" labelOnly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3">
      <pivotArea collapsedLevelsAreSubtotals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2">
      <pivotArea dataOnly="0" labelOnly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1">
      <pivotArea field="12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jscreen.epa.gov/mapper/ejsoefielddesc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T854"/>
  <sheetViews>
    <sheetView tabSelected="1"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/>
  <cols>
    <col min="1" max="1" width="5" customWidth="1"/>
    <col min="2" max="2" width="12.36328125" style="39" customWidth="1"/>
    <col min="3" max="3" width="10" style="39" customWidth="1"/>
    <col min="4" max="4" width="7.1796875" style="29" customWidth="1"/>
    <col min="5" max="5" width="8" style="29" customWidth="1"/>
    <col min="6" max="6" width="9" style="29" customWidth="1"/>
    <col min="7" max="7" width="12.90625" style="241" customWidth="1"/>
    <col min="8" max="8" width="27.90625" bestFit="1" customWidth="1"/>
    <col min="9" max="9" width="17.81640625" style="380" customWidth="1"/>
    <col min="10" max="10" width="18.7265625" customWidth="1"/>
    <col min="11" max="11" width="18.26953125" customWidth="1"/>
    <col min="12" max="12" width="6.81640625" customWidth="1"/>
    <col min="13" max="13" width="18.54296875" customWidth="1"/>
    <col min="14" max="14" width="16.453125" customWidth="1"/>
    <col min="15" max="15" width="23.81640625" bestFit="1" customWidth="1"/>
    <col min="16" max="16" width="10.26953125" customWidth="1"/>
    <col min="17" max="17" width="31.453125" style="64" customWidth="1"/>
    <col min="18" max="18" width="24" customWidth="1"/>
    <col min="19" max="19" width="12.54296875" style="151" customWidth="1"/>
    <col min="20" max="20" width="9" style="152" customWidth="1"/>
    <col min="21" max="21" width="19.453125" style="129" customWidth="1"/>
    <col min="22" max="22" width="16.81640625" style="59" customWidth="1"/>
    <col min="23" max="23" width="9.81640625" style="145" customWidth="1"/>
    <col min="24" max="24" width="7.54296875" style="156" customWidth="1"/>
    <col min="25" max="25" width="34.81640625" style="22" customWidth="1"/>
    <col min="26" max="34" width="4.453125" style="144" hidden="1" customWidth="1"/>
    <col min="35" max="35" width="12.81640625" hidden="1" customWidth="1"/>
    <col min="36" max="36" width="16.453125" hidden="1" customWidth="1"/>
    <col min="37" max="37" width="10.81640625" hidden="1" customWidth="1"/>
    <col min="38" max="38" width="8.81640625" style="41" hidden="1" customWidth="1"/>
    <col min="39" max="39" width="8.54296875" style="221" hidden="1" customWidth="1"/>
    <col min="40" max="41" width="8.7265625" hidden="1" customWidth="1"/>
    <col min="42" max="42" width="10.81640625" hidden="1" customWidth="1"/>
    <col min="43" max="43" width="9.1796875" style="8" hidden="1" customWidth="1"/>
    <col min="44" max="44" width="10.54296875" hidden="1" customWidth="1"/>
    <col min="45" max="45" width="10.453125" hidden="1" customWidth="1"/>
    <col min="46" max="47" width="12.1796875" hidden="1" customWidth="1"/>
    <col min="48" max="48" width="7.453125" hidden="1" customWidth="1"/>
    <col min="49" max="49" width="13.90625" style="39" hidden="1" customWidth="1"/>
    <col min="50" max="50" width="16.26953125" style="144" hidden="1" customWidth="1"/>
    <col min="51" max="51" width="15.26953125" style="243" hidden="1" customWidth="1"/>
    <col min="52" max="52" width="9.1796875" hidden="1" customWidth="1"/>
    <col min="53" max="53" width="12.81640625" hidden="1" customWidth="1"/>
    <col min="54" max="54" width="7.1796875" hidden="1" customWidth="1"/>
    <col min="55" max="57" width="17.7265625" hidden="1" customWidth="1"/>
    <col min="58" max="58" width="71" customWidth="1"/>
    <col min="59" max="59" width="60.54296875" customWidth="1"/>
    <col min="60" max="60" width="51.54296875" customWidth="1"/>
    <col min="61" max="61" width="17.1796875" customWidth="1"/>
    <col min="62" max="62" width="15.453125" customWidth="1"/>
    <col min="63" max="63" width="50" customWidth="1"/>
    <col min="64" max="64" width="18.81640625" customWidth="1"/>
    <col min="65" max="65" width="13.26953125" customWidth="1"/>
    <col min="66" max="66" width="11.81640625" style="229" customWidth="1"/>
    <col min="67" max="67" width="27.54296875" customWidth="1"/>
    <col min="68" max="68" width="6.453125" customWidth="1"/>
    <col min="69" max="69" width="12.1796875" customWidth="1"/>
    <col min="70" max="70" width="12.54296875" customWidth="1"/>
    <col min="71" max="71" width="10.81640625" customWidth="1"/>
    <col min="72" max="72" width="9.26953125" customWidth="1"/>
  </cols>
  <sheetData>
    <row r="1" spans="1:72" s="3" customFormat="1" ht="60.75" customHeight="1">
      <c r="A1" s="50" t="s">
        <v>50</v>
      </c>
      <c r="B1" s="160" t="s">
        <v>27</v>
      </c>
      <c r="C1" s="160" t="s">
        <v>4998</v>
      </c>
      <c r="D1" s="4" t="s">
        <v>2858</v>
      </c>
      <c r="E1" s="238" t="s">
        <v>2859</v>
      </c>
      <c r="F1" s="234" t="s">
        <v>5670</v>
      </c>
      <c r="G1" s="240" t="s">
        <v>4866</v>
      </c>
      <c r="H1" s="239" t="s">
        <v>2</v>
      </c>
      <c r="I1" s="378" t="s">
        <v>5862</v>
      </c>
      <c r="J1" s="135" t="s">
        <v>3</v>
      </c>
      <c r="K1" s="239" t="s">
        <v>4</v>
      </c>
      <c r="L1" s="237" t="s">
        <v>5</v>
      </c>
      <c r="M1" s="234" t="s">
        <v>4881</v>
      </c>
      <c r="N1" s="235" t="s">
        <v>6</v>
      </c>
      <c r="O1" s="235" t="s">
        <v>5678</v>
      </c>
      <c r="P1" s="236" t="s">
        <v>7</v>
      </c>
      <c r="Q1" s="136" t="s">
        <v>0</v>
      </c>
      <c r="R1" s="47" t="s">
        <v>1</v>
      </c>
      <c r="S1" s="148" t="s">
        <v>5000</v>
      </c>
      <c r="T1" s="149" t="s">
        <v>2923</v>
      </c>
      <c r="U1" s="146" t="s">
        <v>31</v>
      </c>
      <c r="V1" s="58" t="s">
        <v>30</v>
      </c>
      <c r="W1" s="153" t="s">
        <v>4999</v>
      </c>
      <c r="X1" s="154" t="s">
        <v>2922</v>
      </c>
      <c r="Y1" s="4" t="s">
        <v>8</v>
      </c>
      <c r="Z1" s="157" t="s">
        <v>2834</v>
      </c>
      <c r="AA1" s="158" t="s">
        <v>2841</v>
      </c>
      <c r="AB1" s="157" t="s">
        <v>2840</v>
      </c>
      <c r="AC1" s="157" t="s">
        <v>2838</v>
      </c>
      <c r="AD1" s="157" t="s">
        <v>2839</v>
      </c>
      <c r="AE1" s="157" t="s">
        <v>2837</v>
      </c>
      <c r="AF1" s="159" t="s">
        <v>2832</v>
      </c>
      <c r="AG1" s="159" t="s">
        <v>2835</v>
      </c>
      <c r="AH1" s="159" t="s">
        <v>2836</v>
      </c>
      <c r="AI1" s="51" t="s">
        <v>13</v>
      </c>
      <c r="AJ1" s="51" t="s">
        <v>14</v>
      </c>
      <c r="AK1" s="62" t="s">
        <v>10</v>
      </c>
      <c r="AL1" s="214" t="s">
        <v>3062</v>
      </c>
      <c r="AM1" s="215" t="s">
        <v>37</v>
      </c>
      <c r="AN1" s="52" t="s">
        <v>34</v>
      </c>
      <c r="AO1" s="49" t="s">
        <v>35</v>
      </c>
      <c r="AP1" s="49" t="s">
        <v>36</v>
      </c>
      <c r="AQ1" s="53" t="s">
        <v>38</v>
      </c>
      <c r="AR1" s="61" t="s">
        <v>9</v>
      </c>
      <c r="AS1" s="54" t="s">
        <v>11</v>
      </c>
      <c r="AT1" s="55" t="s">
        <v>32</v>
      </c>
      <c r="AU1" s="54" t="s">
        <v>33</v>
      </c>
      <c r="AV1" s="56" t="s">
        <v>3067</v>
      </c>
      <c r="AW1" s="242" t="s">
        <v>2844</v>
      </c>
      <c r="AX1" s="242" t="s">
        <v>5671</v>
      </c>
      <c r="AY1" s="244" t="s">
        <v>12</v>
      </c>
      <c r="AZ1" s="60" t="s">
        <v>19</v>
      </c>
      <c r="BA1" s="60" t="s">
        <v>3066</v>
      </c>
      <c r="BB1" s="60" t="s">
        <v>20</v>
      </c>
      <c r="BC1" s="60" t="s">
        <v>5450</v>
      </c>
      <c r="BD1" s="60" t="s">
        <v>5451</v>
      </c>
      <c r="BE1" s="60" t="s">
        <v>5452</v>
      </c>
      <c r="BF1" s="162" t="s">
        <v>5024</v>
      </c>
      <c r="BG1" s="163" t="s">
        <v>15</v>
      </c>
      <c r="BH1" s="162" t="s">
        <v>16</v>
      </c>
      <c r="BI1" s="164" t="s">
        <v>17</v>
      </c>
      <c r="BJ1" s="164" t="s">
        <v>29</v>
      </c>
      <c r="BK1" s="164" t="s">
        <v>18</v>
      </c>
      <c r="BL1" s="49" t="s">
        <v>23</v>
      </c>
      <c r="BM1" s="49" t="s">
        <v>21</v>
      </c>
      <c r="BN1" s="226" t="s">
        <v>22</v>
      </c>
      <c r="BO1" s="49" t="s">
        <v>24</v>
      </c>
      <c r="BP1" s="5" t="s">
        <v>25</v>
      </c>
      <c r="BQ1" s="5" t="s">
        <v>26</v>
      </c>
      <c r="BR1" s="5" t="s">
        <v>28</v>
      </c>
      <c r="BS1" s="48" t="s">
        <v>39</v>
      </c>
      <c r="BT1" s="48" t="s">
        <v>40</v>
      </c>
    </row>
    <row r="2" spans="1:72">
      <c r="A2">
        <v>1</v>
      </c>
      <c r="B2" s="161" t="str">
        <f>IFERROR(TEXT(AM2,"00"),"99")&amp;IFERROR(TEXT(X2,"00"),"99")&amp;IFERROR(TEXT(T2,"00"),"99")&amp;IFERROR(TEXT(BN2,"000"),"999")</f>
        <v>000116163</v>
      </c>
      <c r="C2" s="161" t="str">
        <f>IFERROR(TEXT(AM2,"00"),"99")&amp;IFERROR(TEXT(W2,"00"),"99")&amp;IFERROR(TEXT(S2,"000"),"999")</f>
        <v>0001161</v>
      </c>
      <c r="D2" s="29">
        <v>1</v>
      </c>
      <c r="E2" s="29">
        <v>1</v>
      </c>
      <c r="F2" s="29">
        <v>0</v>
      </c>
      <c r="G2" s="29"/>
      <c r="H2" t="s">
        <v>5865</v>
      </c>
      <c r="I2" s="379" t="str">
        <f>IF(ISBLANK(H2), IF(OR(NOT(ISBLANK(M2)),NOT(ISBLANK(J2)), NOT(ISBLANK(O2))),"no oldname but should be",""),IF(H2=J2,"api",IF(H2=O2,"csv","no match or acsbgname")))</f>
        <v>csv</v>
      </c>
      <c r="O2" t="s">
        <v>5865</v>
      </c>
      <c r="P2" t="s">
        <v>5865</v>
      </c>
      <c r="Q2" s="64" t="s">
        <v>5867</v>
      </c>
      <c r="R2" s="64" t="s">
        <v>5867</v>
      </c>
      <c r="S2" s="150">
        <f>IFERROR(_xlfn.XLOOKUP(U2,sortorder!$E$62:$E$134,sortorder!$F$62:$F$134),999)</f>
        <v>161</v>
      </c>
      <c r="T2" s="150">
        <f>IFERROR(_xlfn.XLOOKUP(U2,sortorder!$E$62:$E$134,sortorder!$D$62:$D$134),99)</f>
        <v>16</v>
      </c>
      <c r="U2" s="129" t="s">
        <v>189</v>
      </c>
      <c r="V2" s="59" t="s">
        <v>189</v>
      </c>
      <c r="W2" s="155">
        <f>IFERROR(_xlfn.XLOOKUP(Y2,sortorder!$E$4:$E$55,sortorder!$D$4:$D$55),99)</f>
        <v>1</v>
      </c>
      <c r="X2" s="155">
        <f>IFERROR(_xlfn.XLOOKUP(Y2,sortorder!$E$4:$E$55,sortorder!$D$4:$D$55),99)</f>
        <v>1</v>
      </c>
      <c r="Y2" s="22" t="s">
        <v>1638</v>
      </c>
      <c r="AM2" s="216"/>
      <c r="AQ2" s="30"/>
      <c r="BF2" t="s">
        <v>5871</v>
      </c>
      <c r="BG2" t="s">
        <v>5869</v>
      </c>
      <c r="BH2" t="s">
        <v>5869</v>
      </c>
      <c r="BJ2" t="s">
        <v>5869</v>
      </c>
      <c r="BN2" s="229">
        <v>163</v>
      </c>
    </row>
    <row r="3" spans="1:72">
      <c r="A3">
        <v>2</v>
      </c>
      <c r="B3" s="161" t="str">
        <f>IFERROR(TEXT(AM3,"00"),"99")&amp;IFERROR(TEXT(X3,"00"),"99")&amp;IFERROR(TEXT(T3,"00"),"99")&amp;IFERROR(TEXT(BN3,"000"),"999")</f>
        <v>000117163</v>
      </c>
      <c r="C3" s="161" t="str">
        <f>IFERROR(TEXT(AM3,"00"),"99")&amp;IFERROR(TEXT(W3,"00"),"99")&amp;IFERROR(TEXT(S3,"000"),"999")</f>
        <v>0001162</v>
      </c>
      <c r="D3" s="29">
        <v>1</v>
      </c>
      <c r="E3" s="29">
        <v>1</v>
      </c>
      <c r="F3" s="29">
        <v>0</v>
      </c>
      <c r="G3" s="29"/>
      <c r="H3" t="s">
        <v>5866</v>
      </c>
      <c r="I3" s="379" t="str">
        <f>IF(ISBLANK(H3), IF(OR(NOT(ISBLANK(M3)),NOT(ISBLANK(J3)), NOT(ISBLANK(O3))),"no oldname but should be",""),IF(H3=J3,"api",IF(H3=O3,"csv","no match or acsbgname")))</f>
        <v>csv</v>
      </c>
      <c r="O3" t="s">
        <v>5866</v>
      </c>
      <c r="P3" t="s">
        <v>5866</v>
      </c>
      <c r="Q3" s="64" t="s">
        <v>5868</v>
      </c>
      <c r="R3" s="64" t="s">
        <v>5868</v>
      </c>
      <c r="S3" s="150">
        <f>IFERROR(_xlfn.XLOOKUP(U3,sortorder!$E$62:$E$134,sortorder!$F$62:$F$134),999)</f>
        <v>162</v>
      </c>
      <c r="T3" s="150">
        <f>IFERROR(_xlfn.XLOOKUP(U3,sortorder!$E$62:$E$134,sortorder!$D$62:$D$134),99)</f>
        <v>17</v>
      </c>
      <c r="U3" s="129" t="s">
        <v>1121</v>
      </c>
      <c r="V3" s="59" t="s">
        <v>1121</v>
      </c>
      <c r="W3" s="155">
        <f>IFERROR(_xlfn.XLOOKUP(Y3,sortorder!$E$4:$E$55,sortorder!$D$4:$D$55),99)</f>
        <v>1</v>
      </c>
      <c r="X3" s="155">
        <f>IFERROR(_xlfn.XLOOKUP(Y3,sortorder!$E$4:$E$55,sortorder!$D$4:$D$55),99)</f>
        <v>1</v>
      </c>
      <c r="Y3" s="22" t="s">
        <v>1638</v>
      </c>
      <c r="AM3" s="216"/>
      <c r="AQ3" s="30"/>
      <c r="BF3" t="s">
        <v>5872</v>
      </c>
      <c r="BG3" t="s">
        <v>5870</v>
      </c>
      <c r="BH3" t="s">
        <v>5870</v>
      </c>
      <c r="BJ3" t="s">
        <v>5870</v>
      </c>
      <c r="BN3" s="229">
        <v>163</v>
      </c>
    </row>
    <row r="4" spans="1:72">
      <c r="A4">
        <v>3</v>
      </c>
      <c r="B4" s="161" t="str">
        <f>IFERROR(TEXT(AM4,"00"),"99")&amp;IFERROR(TEXT(X4,"00"),"99")&amp;IFERROR(TEXT(T4,"00"),"99")&amp;IFERROR(TEXT(BN4,"000"),"999")</f>
        <v>000421999</v>
      </c>
      <c r="C4" s="161" t="str">
        <f>IFERROR(TEXT(AM4,"00"),"99")&amp;IFERROR(TEXT(W4,"00"),"99")&amp;IFERROR(TEXT(S4,"000"),"999")</f>
        <v>0004165</v>
      </c>
      <c r="D4" s="29">
        <v>1</v>
      </c>
      <c r="E4" s="29">
        <v>1</v>
      </c>
      <c r="F4" s="29">
        <v>0</v>
      </c>
      <c r="H4" t="s">
        <v>5863</v>
      </c>
      <c r="I4" s="379" t="str">
        <f>IF(ISBLANK(H4), IF(OR(NOT(ISBLANK(M4)),NOT(ISBLANK(J4)), NOT(ISBLANK(O4))),"no oldname but should be",""),IF(H4=J4,"api",IF(H4=O4,"csv","no match or acsbgname")))</f>
        <v>csv</v>
      </c>
      <c r="O4" t="s">
        <v>5863</v>
      </c>
      <c r="Q4" s="64" t="s">
        <v>5864</v>
      </c>
      <c r="R4" s="64" t="s">
        <v>5864</v>
      </c>
      <c r="S4" s="150">
        <f>IFERROR(_xlfn.XLOOKUP(U4,sortorder!$E$62:$E$134,sortorder!$F$62:$F$134),999)</f>
        <v>165</v>
      </c>
      <c r="T4" s="150">
        <f>IFERROR(_xlfn.XLOOKUP(U4,sortorder!$E$62:$E$134,sortorder!$D$62:$D$134),99)</f>
        <v>21</v>
      </c>
      <c r="U4" s="183" t="s">
        <v>4913</v>
      </c>
      <c r="W4" s="155">
        <f>IFERROR(_xlfn.XLOOKUP(Y4,sortorder!$E$4:$E$55,sortorder!$D$4:$D$55),99)</f>
        <v>4</v>
      </c>
      <c r="X4" s="155">
        <f>IFERROR(_xlfn.XLOOKUP(Y4,sortorder!$E$4:$E$55,sortorder!$D$4:$D$55),99)</f>
        <v>4</v>
      </c>
      <c r="Y4" s="22" t="s">
        <v>1100</v>
      </c>
      <c r="BF4" t="s">
        <v>5341</v>
      </c>
      <c r="BG4" t="s">
        <v>2719</v>
      </c>
      <c r="BH4" t="s">
        <v>2719</v>
      </c>
      <c r="BN4" s="229">
        <v>999</v>
      </c>
    </row>
    <row r="5" spans="1:72">
      <c r="A5">
        <v>4</v>
      </c>
      <c r="B5" s="161" t="str">
        <f>IFERROR(TEXT(AM5,"00"),"99")&amp;IFERROR(TEXT(X5,"00"),"99")&amp;IFERROR(TEXT(T5,"00"),"99")&amp;IFERROR(TEXT(BN5,"000"),"999")</f>
        <v>010116161</v>
      </c>
      <c r="C5" s="161" t="str">
        <f>IFERROR(TEXT(AM5,"00"),"99")&amp;IFERROR(TEXT(W5,"00"),"99")&amp;IFERROR(TEXT(S5,"000"),"999")</f>
        <v>0101161</v>
      </c>
      <c r="D5" s="29">
        <v>1</v>
      </c>
      <c r="E5" s="29">
        <v>1</v>
      </c>
      <c r="F5" s="29">
        <v>0</v>
      </c>
      <c r="G5" s="29"/>
      <c r="H5" t="s">
        <v>1636</v>
      </c>
      <c r="I5" s="379" t="str">
        <f>IF(ISBLANK(H5), IF(OR(NOT(ISBLANK(M5)),NOT(ISBLANK(J5)), NOT(ISBLANK(O5))),"no oldname but should be",""),IF(H5=J5,"api",IF(H5=O5,"csv","no match or acsbgname")))</f>
        <v>api</v>
      </c>
      <c r="J5" t="s">
        <v>1636</v>
      </c>
      <c r="K5" t="s">
        <v>1636</v>
      </c>
      <c r="N5" t="s">
        <v>1637</v>
      </c>
      <c r="O5" t="s">
        <v>1637</v>
      </c>
      <c r="P5" t="s">
        <v>1637</v>
      </c>
      <c r="Q5" s="64" t="s">
        <v>189</v>
      </c>
      <c r="R5" t="s">
        <v>189</v>
      </c>
      <c r="S5" s="150">
        <f>IFERROR(_xlfn.XLOOKUP(U5,sortorder!$E$62:$E$134,sortorder!$F$62:$F$134),999)</f>
        <v>161</v>
      </c>
      <c r="T5" s="150">
        <f>IFERROR(_xlfn.XLOOKUP(U5,sortorder!$E$62:$E$134,sortorder!$D$62:$D$134),99)</f>
        <v>16</v>
      </c>
      <c r="U5" s="129" t="s">
        <v>189</v>
      </c>
      <c r="V5" s="59" t="s">
        <v>189</v>
      </c>
      <c r="W5" s="155">
        <f>IFERROR(_xlfn.XLOOKUP(Y5,sortorder!$E$4:$E$55,sortorder!$D$4:$D$55),99)</f>
        <v>1</v>
      </c>
      <c r="X5" s="155">
        <f>IFERROR(_xlfn.XLOOKUP(Y5,sortorder!$E$4:$E$55,sortorder!$D$4:$D$55),99)</f>
        <v>1</v>
      </c>
      <c r="Y5" s="22" t="s">
        <v>1638</v>
      </c>
      <c r="Z5" s="144">
        <f>IF(ISERROR(SEARCH(Z$1,$Q5)),0,1)</f>
        <v>0</v>
      </c>
      <c r="AA5" s="144">
        <f>IF(ISERROR(SEARCH(AA$1,$Q5)),0,1)</f>
        <v>0</v>
      </c>
      <c r="AB5" s="144">
        <f>IF(ISERROR(SEARCH(AB$1,$Q5)),0,1)</f>
        <v>0</v>
      </c>
      <c r="AC5" s="144">
        <f>IF(ISERROR(SEARCH(AC$1,$Q5)),0,1)</f>
        <v>0</v>
      </c>
      <c r="AD5" s="144">
        <f>IF(ISERROR(SEARCH(AD$1,$Q5)),0,1)</f>
        <v>0</v>
      </c>
      <c r="AE5" s="144">
        <f>IF(ISERROR(SEARCH(AE$1,$Q5)),0,1)</f>
        <v>0</v>
      </c>
      <c r="AF5" s="144">
        <f>IF(ISERROR(SEARCH(AF$1,$Q5)),0,1)</f>
        <v>0</v>
      </c>
      <c r="AG5" s="144">
        <f>IF(ISERROR(SEARCH(AG$1,$Q5)),0,1)</f>
        <v>0</v>
      </c>
      <c r="AH5" s="144">
        <f>IF(ISERROR(SEARCH(AH$1,$Q5)),0,1)</f>
        <v>0</v>
      </c>
      <c r="AI5" t="s">
        <v>1075</v>
      </c>
      <c r="AJ5" t="s">
        <v>1104</v>
      </c>
      <c r="AK5" t="s">
        <v>44</v>
      </c>
      <c r="AL5" s="41" t="s">
        <v>44</v>
      </c>
      <c r="AM5" s="216">
        <f>_xlfn.XLOOKUP(AL5,sortorder!$I$15:$I$20,sortorder!$J$15:$J$20)</f>
        <v>1</v>
      </c>
      <c r="AQ5" s="30">
        <v>0</v>
      </c>
      <c r="AR5" t="s">
        <v>43</v>
      </c>
      <c r="AS5" t="s">
        <v>43</v>
      </c>
      <c r="AT5" t="s">
        <v>286</v>
      </c>
      <c r="AU5" t="s">
        <v>43</v>
      </c>
      <c r="AV5">
        <v>1</v>
      </c>
      <c r="AW5" s="39" t="str">
        <f>IFERROR(_xlfn.XLOOKUP(Q5,wtd!$B:$B,wtd!$C:$C),"")</f>
        <v>pop</v>
      </c>
      <c r="AX5" s="144" t="b">
        <f>IFERROR(Q5=_xlfn.XLOOKUP(Q5,wtd!$B:$B,wtd!$B:$B),FALSE)</f>
        <v>1</v>
      </c>
      <c r="AY5" s="243" t="s">
        <v>1639</v>
      </c>
      <c r="AZ5">
        <v>2</v>
      </c>
      <c r="BA5">
        <v>0</v>
      </c>
      <c r="BC5" t="b">
        <v>0</v>
      </c>
      <c r="BD5" t="b">
        <v>1</v>
      </c>
      <c r="BE5" t="b">
        <v>1</v>
      </c>
      <c r="BF5" t="s">
        <v>1640</v>
      </c>
      <c r="BG5" t="s">
        <v>1109</v>
      </c>
      <c r="BH5" t="s">
        <v>1109</v>
      </c>
      <c r="BI5" t="s">
        <v>1109</v>
      </c>
      <c r="BJ5" t="s">
        <v>1109</v>
      </c>
      <c r="BK5" t="s">
        <v>1109</v>
      </c>
      <c r="BL5" t="s">
        <v>1109</v>
      </c>
      <c r="BN5" s="229">
        <v>161</v>
      </c>
      <c r="BP5" t="s">
        <v>1641</v>
      </c>
      <c r="BQ5" t="s">
        <v>1642</v>
      </c>
      <c r="BR5" t="s">
        <v>1637</v>
      </c>
    </row>
    <row r="6" spans="1:72">
      <c r="A6">
        <v>5</v>
      </c>
      <c r="B6" s="161" t="str">
        <f>IFERROR(TEXT(AM6,"00"),"99")&amp;IFERROR(TEXT(X6,"00"),"99")&amp;IFERROR(TEXT(T6,"00"),"99")&amp;IFERROR(TEXT(BN6,"000"),"999")</f>
        <v>010117162</v>
      </c>
      <c r="C6" s="161" t="str">
        <f>IFERROR(TEXT(AM6,"00"),"99")&amp;IFERROR(TEXT(W6,"00"),"99")&amp;IFERROR(TEXT(S6,"000"),"999")</f>
        <v>0101162</v>
      </c>
      <c r="D6" s="29">
        <v>1</v>
      </c>
      <c r="E6" s="29">
        <v>1</v>
      </c>
      <c r="F6" s="29">
        <v>0</v>
      </c>
      <c r="G6" s="29"/>
      <c r="H6" t="s">
        <v>1643</v>
      </c>
      <c r="I6" s="379" t="str">
        <f>IF(ISBLANK(H6), IF(OR(NOT(ISBLANK(M6)),NOT(ISBLANK(J6)), NOT(ISBLANK(O6))),"no oldname but should be",""),IF(H6=J6,"api",IF(H6=O6,"csv","no match or acsbgname")))</f>
        <v>api</v>
      </c>
      <c r="J6" t="s">
        <v>1643</v>
      </c>
      <c r="K6" t="s">
        <v>1643</v>
      </c>
      <c r="N6" t="s">
        <v>1644</v>
      </c>
      <c r="O6" t="s">
        <v>1644</v>
      </c>
      <c r="P6" t="s">
        <v>1644</v>
      </c>
      <c r="Q6" s="64" t="s">
        <v>1121</v>
      </c>
      <c r="R6" t="s">
        <v>1121</v>
      </c>
      <c r="S6" s="150">
        <f>IFERROR(_xlfn.XLOOKUP(U6,sortorder!$E$62:$E$134,sortorder!$F$62:$F$134),999)</f>
        <v>162</v>
      </c>
      <c r="T6" s="150">
        <f>IFERROR(_xlfn.XLOOKUP(U6,sortorder!$E$62:$E$134,sortorder!$D$62:$D$134),99)</f>
        <v>17</v>
      </c>
      <c r="U6" s="129" t="s">
        <v>1121</v>
      </c>
      <c r="V6" s="59" t="s">
        <v>1121</v>
      </c>
      <c r="W6" s="155">
        <f>IFERROR(_xlfn.XLOOKUP(Y6,sortorder!$E$4:$E$55,sortorder!$D$4:$D$55),99)</f>
        <v>1</v>
      </c>
      <c r="X6" s="155">
        <f>IFERROR(_xlfn.XLOOKUP(Y6,sortorder!$E$4:$E$55,sortorder!$D$4:$D$55),99)</f>
        <v>1</v>
      </c>
      <c r="Y6" s="22" t="s">
        <v>1638</v>
      </c>
      <c r="Z6" s="144">
        <f>IF(ISERROR(SEARCH(Z$1,$Q6)),0,1)</f>
        <v>0</v>
      </c>
      <c r="AA6" s="144">
        <f>IF(ISERROR(SEARCH(AA$1,$Q6)),0,1)</f>
        <v>0</v>
      </c>
      <c r="AB6" s="144">
        <f>IF(ISERROR(SEARCH(AB$1,$Q6)),0,1)</f>
        <v>0</v>
      </c>
      <c r="AC6" s="144">
        <f>IF(ISERROR(SEARCH(AC$1,$Q6)),0,1)</f>
        <v>0</v>
      </c>
      <c r="AD6" s="144">
        <f>IF(ISERROR(SEARCH(AD$1,$Q6)),0,1)</f>
        <v>0</v>
      </c>
      <c r="AE6" s="144">
        <f>IF(ISERROR(SEARCH(AE$1,$Q6)),0,1)</f>
        <v>0</v>
      </c>
      <c r="AF6" s="144">
        <f>IF(ISERROR(SEARCH(AF$1,$Q6)),0,1)</f>
        <v>0</v>
      </c>
      <c r="AG6" s="144">
        <f>IF(ISERROR(SEARCH(AG$1,$Q6)),0,1)</f>
        <v>0</v>
      </c>
      <c r="AH6" s="144">
        <f>IF(ISERROR(SEARCH(AH$1,$Q6)),0,1)</f>
        <v>1</v>
      </c>
      <c r="AI6" t="s">
        <v>1075</v>
      </c>
      <c r="AJ6" t="s">
        <v>1104</v>
      </c>
      <c r="AK6" t="s">
        <v>44</v>
      </c>
      <c r="AL6" s="41" t="s">
        <v>44</v>
      </c>
      <c r="AM6" s="216">
        <f>_xlfn.XLOOKUP(AL6,sortorder!$I$15:$I$20,sortorder!$J$15:$J$20)</f>
        <v>1</v>
      </c>
      <c r="AQ6" s="30">
        <v>0</v>
      </c>
      <c r="AR6" t="s">
        <v>43</v>
      </c>
      <c r="AS6" t="s">
        <v>43</v>
      </c>
      <c r="AT6" t="s">
        <v>286</v>
      </c>
      <c r="AU6" t="s">
        <v>43</v>
      </c>
      <c r="AV6">
        <v>1</v>
      </c>
      <c r="AW6" s="39" t="str">
        <f>IFERROR(_xlfn.XLOOKUP(Q6,wtd!$B:$B,wtd!$C:$C),"")</f>
        <v>pop</v>
      </c>
      <c r="AX6" s="144" t="b">
        <f>IFERROR(Q6=_xlfn.XLOOKUP(Q6,wtd!$B:$B,wtd!$B:$B),FALSE)</f>
        <v>1</v>
      </c>
      <c r="AY6" s="243" t="s">
        <v>1639</v>
      </c>
      <c r="AZ6">
        <v>2</v>
      </c>
      <c r="BA6">
        <v>0</v>
      </c>
      <c r="BC6" t="b">
        <v>0</v>
      </c>
      <c r="BD6" t="b">
        <v>1</v>
      </c>
      <c r="BE6" t="b">
        <v>1</v>
      </c>
      <c r="BF6" t="s">
        <v>5029</v>
      </c>
      <c r="BG6" t="s">
        <v>1118</v>
      </c>
      <c r="BH6" t="s">
        <v>1118</v>
      </c>
      <c r="BI6" t="s">
        <v>1118</v>
      </c>
      <c r="BK6" t="s">
        <v>1118</v>
      </c>
      <c r="BL6" t="s">
        <v>1118</v>
      </c>
      <c r="BN6" s="229">
        <v>162</v>
      </c>
      <c r="BP6" t="s">
        <v>1641</v>
      </c>
      <c r="BQ6" t="s">
        <v>1645</v>
      </c>
      <c r="BR6" t="s">
        <v>1644</v>
      </c>
    </row>
    <row r="7" spans="1:72">
      <c r="A7">
        <v>6</v>
      </c>
      <c r="B7" s="161" t="str">
        <f>IFERROR(TEXT(AM7,"00"),"99")&amp;IFERROR(TEXT(X7,"00"),"99")&amp;IFERROR(TEXT(T7,"00"),"99")&amp;IFERROR(TEXT(BN7,"000"),"999")</f>
        <v>010118164</v>
      </c>
      <c r="C7" s="161" t="str">
        <f>IFERROR(TEXT(AM7,"00"),"99")&amp;IFERROR(TEXT(W7,"00"),"99")&amp;IFERROR(TEXT(S7,"000"),"999")</f>
        <v>0101164</v>
      </c>
      <c r="D7" s="29">
        <v>1</v>
      </c>
      <c r="E7" s="29">
        <v>1</v>
      </c>
      <c r="F7" s="29">
        <v>0</v>
      </c>
      <c r="G7" s="29"/>
      <c r="H7" t="s">
        <v>1646</v>
      </c>
      <c r="I7" s="379" t="str">
        <f>IF(ISBLANK(H7), IF(OR(NOT(ISBLANK(M7)),NOT(ISBLANK(J7)), NOT(ISBLANK(O7))),"no oldname but should be",""),IF(H7=J7,"api",IF(H7=O7,"csv","no match or acsbgname")))</f>
        <v>api</v>
      </c>
      <c r="J7" t="s">
        <v>1646</v>
      </c>
      <c r="K7" t="s">
        <v>1646</v>
      </c>
      <c r="L7" t="s">
        <v>1647</v>
      </c>
      <c r="N7" t="s">
        <v>1648</v>
      </c>
      <c r="O7" t="s">
        <v>1648</v>
      </c>
      <c r="P7" t="s">
        <v>1648</v>
      </c>
      <c r="Q7" s="64" t="s">
        <v>155</v>
      </c>
      <c r="R7" t="s">
        <v>155</v>
      </c>
      <c r="S7" s="150">
        <f>IFERROR(_xlfn.XLOOKUP(U7,sortorder!$E$62:$E$134,sortorder!$F$62:$F$134),999)</f>
        <v>164</v>
      </c>
      <c r="T7" s="150">
        <f>IFERROR(_xlfn.XLOOKUP(U7,sortorder!$E$62:$E$134,sortorder!$D$62:$D$134),99)</f>
        <v>18</v>
      </c>
      <c r="U7" s="129" t="s">
        <v>155</v>
      </c>
      <c r="V7" s="59" t="s">
        <v>155</v>
      </c>
      <c r="W7" s="155">
        <f>IFERROR(_xlfn.XLOOKUP(Y7,sortorder!$E$4:$E$55,sortorder!$D$4:$D$55),99)</f>
        <v>1</v>
      </c>
      <c r="X7" s="155">
        <f>IFERROR(_xlfn.XLOOKUP(Y7,sortorder!$E$4:$E$55,sortorder!$D$4:$D$55),99)</f>
        <v>1</v>
      </c>
      <c r="Y7" s="22" t="s">
        <v>1638</v>
      </c>
      <c r="Z7" s="144">
        <f>IF(ISERROR(SEARCH(Z$1,$Q7)),0,1)</f>
        <v>0</v>
      </c>
      <c r="AA7" s="144">
        <f>IF(ISERROR(SEARCH(AA$1,$Q7)),0,1)</f>
        <v>0</v>
      </c>
      <c r="AB7" s="144">
        <f>IF(ISERROR(SEARCH(AB$1,$Q7)),0,1)</f>
        <v>0</v>
      </c>
      <c r="AC7" s="144">
        <f>IF(ISERROR(SEARCH(AC$1,$Q7)),0,1)</f>
        <v>0</v>
      </c>
      <c r="AD7" s="144">
        <f>IF(ISERROR(SEARCH(AD$1,$Q7)),0,1)</f>
        <v>0</v>
      </c>
      <c r="AE7" s="144">
        <f>IF(ISERROR(SEARCH(AE$1,$Q7)),0,1)</f>
        <v>0</v>
      </c>
      <c r="AF7" s="144">
        <f>IF(ISERROR(SEARCH(AF$1,$Q7)),0,1)</f>
        <v>0</v>
      </c>
      <c r="AG7" s="144">
        <f>IF(ISERROR(SEARCH(AG$1,$Q7)),0,1)</f>
        <v>0</v>
      </c>
      <c r="AH7" s="144">
        <f>IF(ISERROR(SEARCH(AH$1,$Q7)),0,1)</f>
        <v>0</v>
      </c>
      <c r="AI7" t="s">
        <v>1075</v>
      </c>
      <c r="AJ7" t="s">
        <v>1104</v>
      </c>
      <c r="AK7" t="s">
        <v>44</v>
      </c>
      <c r="AL7" s="41" t="s">
        <v>44</v>
      </c>
      <c r="AM7" s="216">
        <f>_xlfn.XLOOKUP(AL7,sortorder!$I$15:$I$20,sortorder!$J$15:$J$20)</f>
        <v>1</v>
      </c>
      <c r="AQ7" s="30">
        <v>0</v>
      </c>
      <c r="AR7" t="s">
        <v>43</v>
      </c>
      <c r="AS7" t="s">
        <v>43</v>
      </c>
      <c r="AT7" t="s">
        <v>286</v>
      </c>
      <c r="AU7" t="s">
        <v>43</v>
      </c>
      <c r="AV7">
        <v>1</v>
      </c>
      <c r="AW7" s="39" t="str">
        <f>IFERROR(_xlfn.XLOOKUP(Q7,wtd!$B:$B,wtd!$C:$C),"")</f>
        <v>povknownratio</v>
      </c>
      <c r="AX7" s="144" t="b">
        <f>IFERROR(Q7=_xlfn.XLOOKUP(Q7,wtd!$B:$B,wtd!$B:$B),FALSE)</f>
        <v>1</v>
      </c>
      <c r="AZ7">
        <v>2</v>
      </c>
      <c r="BA7">
        <v>0</v>
      </c>
      <c r="BC7" t="b">
        <v>0</v>
      </c>
      <c r="BD7" t="b">
        <v>1</v>
      </c>
      <c r="BE7" t="b">
        <v>1</v>
      </c>
      <c r="BF7" t="s">
        <v>5092</v>
      </c>
      <c r="BG7" t="s">
        <v>1649</v>
      </c>
      <c r="BH7" t="s">
        <v>1649</v>
      </c>
      <c r="BI7" t="s">
        <v>1650</v>
      </c>
      <c r="BJ7" t="s">
        <v>1650</v>
      </c>
      <c r="BK7" t="s">
        <v>1129</v>
      </c>
      <c r="BL7" t="s">
        <v>1129</v>
      </c>
      <c r="BN7" s="229">
        <v>164</v>
      </c>
      <c r="BP7" t="s">
        <v>1651</v>
      </c>
      <c r="BQ7" t="s">
        <v>1652</v>
      </c>
      <c r="BR7" t="s">
        <v>1648</v>
      </c>
    </row>
    <row r="8" spans="1:72">
      <c r="A8">
        <v>7</v>
      </c>
      <c r="B8" s="161" t="str">
        <f>IFERROR(TEXT(AM8,"00"),"99")&amp;IFERROR(TEXT(X8,"00"),"99")&amp;IFERROR(TEXT(T8,"00"),"99")&amp;IFERROR(TEXT(BN8,"000"),"999")</f>
        <v>010119166</v>
      </c>
      <c r="C8" s="161" t="str">
        <f>IFERROR(TEXT(AM8,"00"),"99")&amp;IFERROR(TEXT(W8,"00"),"99")&amp;IFERROR(TEXT(S8,"000"),"999")</f>
        <v>0101166</v>
      </c>
      <c r="D8" s="29">
        <v>1</v>
      </c>
      <c r="E8" s="29">
        <v>1</v>
      </c>
      <c r="F8" s="29">
        <v>0</v>
      </c>
      <c r="G8" s="29"/>
      <c r="H8" t="s">
        <v>1669</v>
      </c>
      <c r="I8" s="379" t="str">
        <f>IF(ISBLANK(H8), IF(OR(NOT(ISBLANK(M8)),NOT(ISBLANK(J8)), NOT(ISBLANK(O8))),"no oldname but should be",""),IF(H8=J8,"api",IF(H8=O8,"csv","no match or acsbgname")))</f>
        <v>api</v>
      </c>
      <c r="J8" t="s">
        <v>1669</v>
      </c>
      <c r="K8" t="s">
        <v>1669</v>
      </c>
      <c r="L8" t="s">
        <v>1670</v>
      </c>
      <c r="N8" t="s">
        <v>1671</v>
      </c>
      <c r="O8" t="s">
        <v>1671</v>
      </c>
      <c r="P8" t="s">
        <v>1671</v>
      </c>
      <c r="Q8" s="64" t="s">
        <v>150</v>
      </c>
      <c r="R8" t="s">
        <v>150</v>
      </c>
      <c r="S8" s="150">
        <f>IFERROR(_xlfn.XLOOKUP(U8,sortorder!$E$62:$E$134,sortorder!$F$62:$F$134),999)</f>
        <v>166</v>
      </c>
      <c r="T8" s="150">
        <f>IFERROR(_xlfn.XLOOKUP(U8,sortorder!$E$62:$E$134,sortorder!$D$62:$D$134),99)</f>
        <v>19</v>
      </c>
      <c r="U8" s="129" t="s">
        <v>150</v>
      </c>
      <c r="V8" s="59" t="s">
        <v>150</v>
      </c>
      <c r="W8" s="155">
        <f>IFERROR(_xlfn.XLOOKUP(Y8,sortorder!$E$4:$E$55,sortorder!$D$4:$D$55),99)</f>
        <v>1</v>
      </c>
      <c r="X8" s="155">
        <f>IFERROR(_xlfn.XLOOKUP(Y8,sortorder!$E$4:$E$55,sortorder!$D$4:$D$55),99)</f>
        <v>1</v>
      </c>
      <c r="Y8" s="22" t="s">
        <v>1638</v>
      </c>
      <c r="Z8" s="144">
        <f>IF(ISERROR(SEARCH(Z$1,$Q8)),0,1)</f>
        <v>0</v>
      </c>
      <c r="AA8" s="144">
        <f>IF(ISERROR(SEARCH(AA$1,$Q8)),0,1)</f>
        <v>0</v>
      </c>
      <c r="AB8" s="144">
        <f>IF(ISERROR(SEARCH(AB$1,$Q8)),0,1)</f>
        <v>0</v>
      </c>
      <c r="AC8" s="144">
        <f>IF(ISERROR(SEARCH(AC$1,$Q8)),0,1)</f>
        <v>0</v>
      </c>
      <c r="AD8" s="144">
        <f>IF(ISERROR(SEARCH(AD$1,$Q8)),0,1)</f>
        <v>0</v>
      </c>
      <c r="AE8" s="144">
        <f>IF(ISERROR(SEARCH(AE$1,$Q8)),0,1)</f>
        <v>0</v>
      </c>
      <c r="AF8" s="144">
        <f>IF(ISERROR(SEARCH(AF$1,$Q8)),0,1)</f>
        <v>0</v>
      </c>
      <c r="AG8" s="144">
        <f>IF(ISERROR(SEARCH(AG$1,$Q8)),0,1)</f>
        <v>0</v>
      </c>
      <c r="AH8" s="144">
        <f>IF(ISERROR(SEARCH(AH$1,$Q8)),0,1)</f>
        <v>0</v>
      </c>
      <c r="AI8" t="s">
        <v>1075</v>
      </c>
      <c r="AJ8" t="s">
        <v>1104</v>
      </c>
      <c r="AK8" t="s">
        <v>44</v>
      </c>
      <c r="AL8" s="41" t="s">
        <v>44</v>
      </c>
      <c r="AM8" s="216">
        <f>_xlfn.XLOOKUP(AL8,sortorder!$I$15:$I$20,sortorder!$J$15:$J$20)</f>
        <v>1</v>
      </c>
      <c r="AQ8" s="30">
        <v>0</v>
      </c>
      <c r="AR8" t="s">
        <v>43</v>
      </c>
      <c r="AS8" t="s">
        <v>43</v>
      </c>
      <c r="AT8" t="s">
        <v>286</v>
      </c>
      <c r="AU8" t="s">
        <v>43</v>
      </c>
      <c r="AV8">
        <v>1</v>
      </c>
      <c r="AW8" s="39" t="str">
        <f>IFERROR(_xlfn.XLOOKUP(Q8,wtd!$B:$B,wtd!$C:$C),"")</f>
        <v>hhlds</v>
      </c>
      <c r="AX8" s="144" t="b">
        <f>IFERROR(Q8=_xlfn.XLOOKUP(Q8,wtd!$B:$B,wtd!$B:$B),FALSE)</f>
        <v>1</v>
      </c>
      <c r="AZ8">
        <v>2</v>
      </c>
      <c r="BA8">
        <v>0</v>
      </c>
      <c r="BC8" t="b">
        <v>0</v>
      </c>
      <c r="BD8" t="b">
        <v>1</v>
      </c>
      <c r="BE8" t="b">
        <v>1</v>
      </c>
      <c r="BF8" t="s">
        <v>5093</v>
      </c>
      <c r="BG8" t="s">
        <v>1672</v>
      </c>
      <c r="BH8" t="s">
        <v>1672</v>
      </c>
      <c r="BI8" t="s">
        <v>1673</v>
      </c>
      <c r="BJ8" t="s">
        <v>1673</v>
      </c>
      <c r="BK8" t="s">
        <v>1674</v>
      </c>
      <c r="BL8" t="s">
        <v>1174</v>
      </c>
      <c r="BN8" s="229">
        <v>166</v>
      </c>
      <c r="BP8" t="s">
        <v>1675</v>
      </c>
      <c r="BQ8" t="s">
        <v>55</v>
      </c>
      <c r="BR8" t="s">
        <v>1671</v>
      </c>
    </row>
    <row r="9" spans="1:72">
      <c r="A9">
        <v>8</v>
      </c>
      <c r="B9" s="161" t="str">
        <f>IFERROR(TEXT(AM9,"00"),"99")&amp;IFERROR(TEXT(X9,"00"),"99")&amp;IFERROR(TEXT(T9,"00"),"99")&amp;IFERROR(TEXT(BN9,"000"),"999")</f>
        <v>010120165</v>
      </c>
      <c r="C9" s="161" t="str">
        <f>IFERROR(TEXT(AM9,"00"),"99")&amp;IFERROR(TEXT(W9,"00"),"99")&amp;IFERROR(TEXT(S9,"000"),"999")</f>
        <v>0101165</v>
      </c>
      <c r="D9" s="29">
        <v>1</v>
      </c>
      <c r="E9" s="29">
        <v>1</v>
      </c>
      <c r="F9" s="29">
        <v>0</v>
      </c>
      <c r="G9" s="29"/>
      <c r="H9" t="s">
        <v>1698</v>
      </c>
      <c r="I9" s="379" t="str">
        <f>IF(ISBLANK(H9), IF(OR(NOT(ISBLANK(M9)),NOT(ISBLANK(J9)), NOT(ISBLANK(O9))),"no oldname but should be",""),IF(H9=J9,"api",IF(H9=O9,"csv","no match or acsbgname")))</f>
        <v>api</v>
      </c>
      <c r="J9" t="s">
        <v>1698</v>
      </c>
      <c r="K9" t="s">
        <v>1698</v>
      </c>
      <c r="L9" t="s">
        <v>1699</v>
      </c>
      <c r="N9" t="s">
        <v>1700</v>
      </c>
      <c r="O9" t="s">
        <v>1700</v>
      </c>
      <c r="P9" t="s">
        <v>1700</v>
      </c>
      <c r="Q9" s="64" t="s">
        <v>396</v>
      </c>
      <c r="R9" t="s">
        <v>396</v>
      </c>
      <c r="S9" s="150">
        <f>IFERROR(_xlfn.XLOOKUP(U9,sortorder!$E$62:$E$134,sortorder!$F$62:$F$134),999)</f>
        <v>165</v>
      </c>
      <c r="T9" s="150">
        <f>IFERROR(_xlfn.XLOOKUP(U9,sortorder!$E$62:$E$134,sortorder!$D$62:$D$134),99)</f>
        <v>20</v>
      </c>
      <c r="U9" s="129" t="s">
        <v>396</v>
      </c>
      <c r="V9" s="59" t="s">
        <v>396</v>
      </c>
      <c r="W9" s="155">
        <f>IFERROR(_xlfn.XLOOKUP(Y9,sortorder!$E$4:$E$55,sortorder!$D$4:$D$55),99)</f>
        <v>1</v>
      </c>
      <c r="X9" s="155">
        <f>IFERROR(_xlfn.XLOOKUP(Y9,sortorder!$E$4:$E$55,sortorder!$D$4:$D$55),99)</f>
        <v>1</v>
      </c>
      <c r="Y9" s="22" t="s">
        <v>1638</v>
      </c>
      <c r="Z9" s="144">
        <f>IF(ISERROR(SEARCH(Z$1,$Q9)),0,1)</f>
        <v>0</v>
      </c>
      <c r="AA9" s="144">
        <f>IF(ISERROR(SEARCH(AA$1,$Q9)),0,1)</f>
        <v>0</v>
      </c>
      <c r="AB9" s="144">
        <f>IF(ISERROR(SEARCH(AB$1,$Q9)),0,1)</f>
        <v>0</v>
      </c>
      <c r="AC9" s="144">
        <f>IF(ISERROR(SEARCH(AC$1,$Q9)),0,1)</f>
        <v>0</v>
      </c>
      <c r="AD9" s="144">
        <f>IF(ISERROR(SEARCH(AD$1,$Q9)),0,1)</f>
        <v>0</v>
      </c>
      <c r="AE9" s="144">
        <f>IF(ISERROR(SEARCH(AE$1,$Q9)),0,1)</f>
        <v>0</v>
      </c>
      <c r="AF9" s="144">
        <f>IF(ISERROR(SEARCH(AF$1,$Q9)),0,1)</f>
        <v>0</v>
      </c>
      <c r="AG9" s="144">
        <f>IF(ISERROR(SEARCH(AG$1,$Q9)),0,1)</f>
        <v>0</v>
      </c>
      <c r="AH9" s="144">
        <f>IF(ISERROR(SEARCH(AH$1,$Q9)),0,1)</f>
        <v>0</v>
      </c>
      <c r="AI9" t="s">
        <v>1075</v>
      </c>
      <c r="AJ9" t="s">
        <v>1104</v>
      </c>
      <c r="AK9" t="s">
        <v>44</v>
      </c>
      <c r="AL9" s="41" t="s">
        <v>44</v>
      </c>
      <c r="AM9" s="216">
        <f>_xlfn.XLOOKUP(AL9,sortorder!$I$15:$I$20,sortorder!$J$15:$J$20)</f>
        <v>1</v>
      </c>
      <c r="AQ9" s="30">
        <v>0</v>
      </c>
      <c r="AR9" t="s">
        <v>43</v>
      </c>
      <c r="AS9" t="s">
        <v>43</v>
      </c>
      <c r="AT9" t="s">
        <v>286</v>
      </c>
      <c r="AU9" t="s">
        <v>43</v>
      </c>
      <c r="AV9">
        <v>1</v>
      </c>
      <c r="AW9" s="39" t="str">
        <f>IFERROR(_xlfn.XLOOKUP(Q9,wtd!$B:$B,wtd!$C:$C),"")</f>
        <v>unemployedbase</v>
      </c>
      <c r="AX9" s="144" t="b">
        <f>IFERROR(Q9=_xlfn.XLOOKUP(Q9,wtd!$B:$B,wtd!$B:$B),FALSE)</f>
        <v>1</v>
      </c>
      <c r="AZ9">
        <v>2</v>
      </c>
      <c r="BA9">
        <v>0</v>
      </c>
      <c r="BC9" t="b">
        <v>0</v>
      </c>
      <c r="BD9" t="b">
        <v>1</v>
      </c>
      <c r="BE9" t="b">
        <v>1</v>
      </c>
      <c r="BF9" t="s">
        <v>5094</v>
      </c>
      <c r="BG9" t="s">
        <v>1701</v>
      </c>
      <c r="BH9" t="s">
        <v>1701</v>
      </c>
      <c r="BI9" t="s">
        <v>1702</v>
      </c>
      <c r="BJ9" t="s">
        <v>1702</v>
      </c>
      <c r="BK9" t="s">
        <v>1223</v>
      </c>
      <c r="BL9" t="s">
        <v>1223</v>
      </c>
      <c r="BN9" s="229">
        <v>165</v>
      </c>
      <c r="BP9" t="s">
        <v>1703</v>
      </c>
      <c r="BQ9" t="s">
        <v>1704</v>
      </c>
      <c r="BR9" t="s">
        <v>1700</v>
      </c>
    </row>
    <row r="10" spans="1:72">
      <c r="A10">
        <v>9</v>
      </c>
      <c r="B10" s="161" t="str">
        <f>IFERROR(TEXT(AM10,"00"),"99")&amp;IFERROR(TEXT(X10,"00"),"99")&amp;IFERROR(TEXT(T10,"00"),"99")&amp;IFERROR(TEXT(BN10,"000"),"999")</f>
        <v>010122167</v>
      </c>
      <c r="C10" s="161" t="str">
        <f>IFERROR(TEXT(AM10,"00"),"99")&amp;IFERROR(TEXT(W10,"00"),"99")&amp;IFERROR(TEXT(S10,"000"),"999")</f>
        <v>0101167</v>
      </c>
      <c r="D10" s="29">
        <v>1</v>
      </c>
      <c r="E10" s="29">
        <v>1</v>
      </c>
      <c r="F10" s="29">
        <v>0</v>
      </c>
      <c r="G10" s="29"/>
      <c r="H10" t="s">
        <v>1654</v>
      </c>
      <c r="I10" s="379" t="str">
        <f>IF(ISBLANK(H10), IF(OR(NOT(ISBLANK(M10)),NOT(ISBLANK(J10)), NOT(ISBLANK(O10))),"no oldname but should be",""),IF(H10=J10,"api",IF(H10=O10,"csv","no match or acsbgname")))</f>
        <v>api</v>
      </c>
      <c r="J10" t="s">
        <v>1654</v>
      </c>
      <c r="K10" t="s">
        <v>1654</v>
      </c>
      <c r="L10" t="s">
        <v>1655</v>
      </c>
      <c r="N10" t="s">
        <v>1656</v>
      </c>
      <c r="O10" t="s">
        <v>1656</v>
      </c>
      <c r="P10" t="s">
        <v>1656</v>
      </c>
      <c r="Q10" s="64" t="s">
        <v>51</v>
      </c>
      <c r="R10" t="s">
        <v>51</v>
      </c>
      <c r="S10" s="150">
        <f>IFERROR(_xlfn.XLOOKUP(U10,sortorder!$E$62:$E$134,sortorder!$F$62:$F$134),999)</f>
        <v>167</v>
      </c>
      <c r="T10" s="150">
        <f>IFERROR(_xlfn.XLOOKUP(U10,sortorder!$E$62:$E$134,sortorder!$D$62:$D$134),99)</f>
        <v>22</v>
      </c>
      <c r="U10" s="129" t="s">
        <v>51</v>
      </c>
      <c r="V10" s="59" t="s">
        <v>51</v>
      </c>
      <c r="W10" s="155">
        <f>IFERROR(_xlfn.XLOOKUP(Y10,sortorder!$E$4:$E$55,sortorder!$D$4:$D$55),99)</f>
        <v>1</v>
      </c>
      <c r="X10" s="155">
        <f>IFERROR(_xlfn.XLOOKUP(Y10,sortorder!$E$4:$E$55,sortorder!$D$4:$D$55),99)</f>
        <v>1</v>
      </c>
      <c r="Y10" s="22" t="s">
        <v>1638</v>
      </c>
      <c r="Z10" s="144">
        <f>IF(ISERROR(SEARCH(Z$1,$Q10)),0,1)</f>
        <v>0</v>
      </c>
      <c r="AA10" s="144">
        <f>IF(ISERROR(SEARCH(AA$1,$Q10)),0,1)</f>
        <v>0</v>
      </c>
      <c r="AB10" s="144">
        <f>IF(ISERROR(SEARCH(AB$1,$Q10)),0,1)</f>
        <v>0</v>
      </c>
      <c r="AC10" s="144">
        <f>IF(ISERROR(SEARCH(AC$1,$Q10)),0,1)</f>
        <v>0</v>
      </c>
      <c r="AD10" s="144">
        <f>IF(ISERROR(SEARCH(AD$1,$Q10)),0,1)</f>
        <v>0</v>
      </c>
      <c r="AE10" s="144">
        <f>IF(ISERROR(SEARCH(AE$1,$Q10)),0,1)</f>
        <v>0</v>
      </c>
      <c r="AF10" s="144">
        <f>IF(ISERROR(SEARCH(AF$1,$Q10)),0,1)</f>
        <v>0</v>
      </c>
      <c r="AG10" s="144">
        <f>IF(ISERROR(SEARCH(AG$1,$Q10)),0,1)</f>
        <v>0</v>
      </c>
      <c r="AH10" s="144">
        <f>IF(ISERROR(SEARCH(AH$1,$Q10)),0,1)</f>
        <v>0</v>
      </c>
      <c r="AI10" t="s">
        <v>1075</v>
      </c>
      <c r="AJ10" t="s">
        <v>1104</v>
      </c>
      <c r="AK10" t="s">
        <v>44</v>
      </c>
      <c r="AL10" s="41" t="s">
        <v>44</v>
      </c>
      <c r="AM10" s="216">
        <f>_xlfn.XLOOKUP(AL10,sortorder!$I$15:$I$20,sortorder!$J$15:$J$20)</f>
        <v>1</v>
      </c>
      <c r="AQ10" s="30">
        <v>0</v>
      </c>
      <c r="AR10" t="s">
        <v>43</v>
      </c>
      <c r="AS10" t="s">
        <v>43</v>
      </c>
      <c r="AT10" t="s">
        <v>286</v>
      </c>
      <c r="AU10" t="s">
        <v>43</v>
      </c>
      <c r="AV10">
        <v>1</v>
      </c>
      <c r="AW10" s="39" t="str">
        <f>IFERROR(_xlfn.XLOOKUP(Q10,wtd!$B:$B,wtd!$C:$C),"")</f>
        <v>age25up</v>
      </c>
      <c r="AX10" s="144" t="b">
        <f>IFERROR(Q10=_xlfn.XLOOKUP(Q10,wtd!$B:$B,wtd!$B:$B),FALSE)</f>
        <v>1</v>
      </c>
      <c r="AZ10">
        <v>2</v>
      </c>
      <c r="BA10">
        <v>0</v>
      </c>
      <c r="BC10" t="b">
        <v>0</v>
      </c>
      <c r="BD10" t="b">
        <v>1</v>
      </c>
      <c r="BE10" t="b">
        <v>1</v>
      </c>
      <c r="BF10" t="s">
        <v>5095</v>
      </c>
      <c r="BG10" t="s">
        <v>1657</v>
      </c>
      <c r="BH10" t="s">
        <v>1657</v>
      </c>
      <c r="BI10" t="s">
        <v>1658</v>
      </c>
      <c r="BJ10" t="s">
        <v>1658</v>
      </c>
      <c r="BK10" t="s">
        <v>1145</v>
      </c>
      <c r="BL10" t="s">
        <v>1145</v>
      </c>
      <c r="BN10" s="229">
        <v>167</v>
      </c>
      <c r="BP10" t="s">
        <v>1659</v>
      </c>
      <c r="BQ10" t="s">
        <v>1660</v>
      </c>
      <c r="BR10" t="s">
        <v>1656</v>
      </c>
    </row>
    <row r="11" spans="1:72">
      <c r="A11">
        <v>10</v>
      </c>
      <c r="B11" s="161" t="str">
        <f>IFERROR(TEXT(AM11,"00"),"99")&amp;IFERROR(TEXT(X11,"00"),"99")&amp;IFERROR(TEXT(T11,"00"),"99")&amp;IFERROR(TEXT(BN11,"000"),"999")</f>
        <v>010123170</v>
      </c>
      <c r="C11" s="161" t="str">
        <f>IFERROR(TEXT(AM11,"00"),"99")&amp;IFERROR(TEXT(W11,"00"),"99")&amp;IFERROR(TEXT(S11,"000"),"999")</f>
        <v>0101170</v>
      </c>
      <c r="D11" s="29">
        <v>1</v>
      </c>
      <c r="E11" s="29">
        <v>1</v>
      </c>
      <c r="F11" s="29">
        <v>0</v>
      </c>
      <c r="G11" s="29"/>
      <c r="H11" t="s">
        <v>1661</v>
      </c>
      <c r="I11" s="379" t="str">
        <f>IF(ISBLANK(H11), IF(OR(NOT(ISBLANK(M11)),NOT(ISBLANK(J11)), NOT(ISBLANK(O11))),"no oldname but should be",""),IF(H11=J11,"api",IF(H11=O11,"csv","no match or acsbgname")))</f>
        <v>api</v>
      </c>
      <c r="J11" t="s">
        <v>1661</v>
      </c>
      <c r="K11" t="s">
        <v>1661</v>
      </c>
      <c r="L11" t="s">
        <v>1662</v>
      </c>
      <c r="M11" s="124"/>
      <c r="N11" t="s">
        <v>1663</v>
      </c>
      <c r="O11" t="s">
        <v>1663</v>
      </c>
      <c r="P11" t="s">
        <v>1663</v>
      </c>
      <c r="Q11" s="125" t="s">
        <v>1169</v>
      </c>
      <c r="R11" s="124" t="s">
        <v>1169</v>
      </c>
      <c r="S11" s="150">
        <f>IFERROR(_xlfn.XLOOKUP(U11,sortorder!$E$62:$E$134,sortorder!$F$62:$F$134),999)</f>
        <v>170</v>
      </c>
      <c r="T11" s="150">
        <f>IFERROR(_xlfn.XLOOKUP(U11,sortorder!$E$62:$E$134,sortorder!$D$62:$D$134),99)</f>
        <v>23</v>
      </c>
      <c r="U11" s="129" t="s">
        <v>1169</v>
      </c>
      <c r="V11" s="59" t="s">
        <v>1169</v>
      </c>
      <c r="W11" s="155">
        <f>IFERROR(_xlfn.XLOOKUP(Y11,sortorder!$E$4:$E$55,sortorder!$D$4:$D$55),99)</f>
        <v>1</v>
      </c>
      <c r="X11" s="155">
        <f>IFERROR(_xlfn.XLOOKUP(Y11,sortorder!$E$4:$E$55,sortorder!$D$4:$D$55),99)</f>
        <v>1</v>
      </c>
      <c r="Y11" s="22" t="s">
        <v>1638</v>
      </c>
      <c r="Z11" s="144">
        <f>IF(ISERROR(SEARCH(Z$1,$Q11)),0,1)</f>
        <v>0</v>
      </c>
      <c r="AA11" s="144">
        <f>IF(ISERROR(SEARCH(AA$1,$Q11)),0,1)</f>
        <v>0</v>
      </c>
      <c r="AB11" s="144">
        <f>IF(ISERROR(SEARCH(AB$1,$Q11)),0,1)</f>
        <v>0</v>
      </c>
      <c r="AC11" s="144">
        <f>IF(ISERROR(SEARCH(AC$1,$Q11)),0,1)</f>
        <v>0</v>
      </c>
      <c r="AD11" s="144">
        <f>IF(ISERROR(SEARCH(AD$1,$Q11)),0,1)</f>
        <v>0</v>
      </c>
      <c r="AE11" s="144">
        <f>IF(ISERROR(SEARCH(AE$1,$Q11)),0,1)</f>
        <v>0</v>
      </c>
      <c r="AF11" s="144">
        <f>IF(ISERROR(SEARCH(AF$1,$Q11)),0,1)</f>
        <v>0</v>
      </c>
      <c r="AG11" s="144">
        <f>IF(ISERROR(SEARCH(AG$1,$Q11)),0,1)</f>
        <v>0</v>
      </c>
      <c r="AH11" s="144">
        <f>IF(ISERROR(SEARCH(AH$1,$Q11)),0,1)</f>
        <v>0</v>
      </c>
      <c r="AI11" t="s">
        <v>1075</v>
      </c>
      <c r="AJ11" s="124" t="s">
        <v>1104</v>
      </c>
      <c r="AK11" t="s">
        <v>44</v>
      </c>
      <c r="AL11" s="41" t="s">
        <v>44</v>
      </c>
      <c r="AM11" s="216">
        <f>_xlfn.XLOOKUP(AL11,sortorder!$I$15:$I$20,sortorder!$J$15:$J$20)</f>
        <v>1</v>
      </c>
      <c r="AQ11" s="30">
        <v>0</v>
      </c>
      <c r="AR11" t="s">
        <v>43</v>
      </c>
      <c r="AS11" t="s">
        <v>43</v>
      </c>
      <c r="AT11" t="s">
        <v>286</v>
      </c>
      <c r="AU11" t="s">
        <v>43</v>
      </c>
      <c r="AV11">
        <v>1</v>
      </c>
      <c r="AW11" s="39" t="str">
        <f>IFERROR(_xlfn.XLOOKUP(Q11,wtd!$B:$B,wtd!$C:$C),"")</f>
        <v>pop</v>
      </c>
      <c r="AX11" s="144" t="b">
        <f>IFERROR(Q11=_xlfn.XLOOKUP(Q11,wtd!$B:$B,wtd!$B:$B),FALSE)</f>
        <v>1</v>
      </c>
      <c r="AY11" s="243" t="s">
        <v>1624</v>
      </c>
      <c r="AZ11">
        <v>2</v>
      </c>
      <c r="BA11">
        <v>0</v>
      </c>
      <c r="BC11" t="b">
        <v>0</v>
      </c>
      <c r="BD11" t="b">
        <v>1</v>
      </c>
      <c r="BE11" t="b">
        <v>1</v>
      </c>
      <c r="BF11" t="s">
        <v>5096</v>
      </c>
      <c r="BG11" t="s">
        <v>1664</v>
      </c>
      <c r="BH11" t="s">
        <v>1664</v>
      </c>
      <c r="BI11" t="s">
        <v>1665</v>
      </c>
      <c r="BJ11" t="s">
        <v>1665</v>
      </c>
      <c r="BK11" t="s">
        <v>1666</v>
      </c>
      <c r="BL11" t="s">
        <v>1165</v>
      </c>
      <c r="BN11" s="229">
        <v>170</v>
      </c>
      <c r="BP11" t="s">
        <v>1667</v>
      </c>
      <c r="BQ11" t="s">
        <v>1668</v>
      </c>
      <c r="BR11" t="s">
        <v>1663</v>
      </c>
    </row>
    <row r="12" spans="1:72">
      <c r="A12">
        <v>11</v>
      </c>
      <c r="B12" s="161" t="str">
        <f>IFERROR(TEXT(AM12,"00"),"99")&amp;IFERROR(TEXT(X12,"00"),"99")&amp;IFERROR(TEXT(T12,"00"),"99")&amp;IFERROR(TEXT(BN12,"000"),"999")</f>
        <v>010124168</v>
      </c>
      <c r="C12" s="161" t="str">
        <f>IFERROR(TEXT(AM12,"00"),"99")&amp;IFERROR(TEXT(W12,"00"),"99")&amp;IFERROR(TEXT(S12,"000"),"999")</f>
        <v>0101168</v>
      </c>
      <c r="D12" s="29">
        <v>1</v>
      </c>
      <c r="E12" s="29">
        <v>1</v>
      </c>
      <c r="F12" s="29">
        <v>0</v>
      </c>
      <c r="G12" s="29"/>
      <c r="H12" t="s">
        <v>1691</v>
      </c>
      <c r="I12" s="379" t="str">
        <f>IF(ISBLANK(H12), IF(OR(NOT(ISBLANK(M12)),NOT(ISBLANK(J12)), NOT(ISBLANK(O12))),"no oldname but should be",""),IF(H12=J12,"api",IF(H12=O12,"csv","no match or acsbgname")))</f>
        <v>api</v>
      </c>
      <c r="J12" t="s">
        <v>1691</v>
      </c>
      <c r="K12" t="s">
        <v>1691</v>
      </c>
      <c r="L12" t="s">
        <v>1692</v>
      </c>
      <c r="N12" t="s">
        <v>1693</v>
      </c>
      <c r="O12" t="s">
        <v>1693</v>
      </c>
      <c r="P12" t="s">
        <v>1693</v>
      </c>
      <c r="Q12" s="64" t="s">
        <v>176</v>
      </c>
      <c r="R12" t="s">
        <v>176</v>
      </c>
      <c r="S12" s="150">
        <f>IFERROR(_xlfn.XLOOKUP(U12,sortorder!$E$62:$E$134,sortorder!$F$62:$F$134),999)</f>
        <v>168</v>
      </c>
      <c r="T12" s="150">
        <f>IFERROR(_xlfn.XLOOKUP(U12,sortorder!$E$62:$E$134,sortorder!$D$62:$D$134),99)</f>
        <v>24</v>
      </c>
      <c r="U12" s="129" t="s">
        <v>176</v>
      </c>
      <c r="V12" s="59" t="s">
        <v>176</v>
      </c>
      <c r="W12" s="155">
        <f>IFERROR(_xlfn.XLOOKUP(Y12,sortorder!$E$4:$E$55,sortorder!$D$4:$D$55),99)</f>
        <v>1</v>
      </c>
      <c r="X12" s="155">
        <f>IFERROR(_xlfn.XLOOKUP(Y12,sortorder!$E$4:$E$55,sortorder!$D$4:$D$55),99)</f>
        <v>1</v>
      </c>
      <c r="Y12" s="22" t="s">
        <v>1638</v>
      </c>
      <c r="Z12" s="144">
        <f>IF(ISERROR(SEARCH(Z$1,$Q12)),0,1)</f>
        <v>0</v>
      </c>
      <c r="AA12" s="144">
        <f>IF(ISERROR(SEARCH(AA$1,$Q12)),0,1)</f>
        <v>0</v>
      </c>
      <c r="AB12" s="144">
        <f>IF(ISERROR(SEARCH(AB$1,$Q12)),0,1)</f>
        <v>0</v>
      </c>
      <c r="AC12" s="144">
        <f>IF(ISERROR(SEARCH(AC$1,$Q12)),0,1)</f>
        <v>0</v>
      </c>
      <c r="AD12" s="144">
        <f>IF(ISERROR(SEARCH(AD$1,$Q12)),0,1)</f>
        <v>0</v>
      </c>
      <c r="AE12" s="144">
        <f>IF(ISERROR(SEARCH(AE$1,$Q12)),0,1)</f>
        <v>0</v>
      </c>
      <c r="AF12" s="144">
        <f>IF(ISERROR(SEARCH(AF$1,$Q12)),0,1)</f>
        <v>0</v>
      </c>
      <c r="AG12" s="144">
        <f>IF(ISERROR(SEARCH(AG$1,$Q12)),0,1)</f>
        <v>0</v>
      </c>
      <c r="AH12" s="144">
        <f>IF(ISERROR(SEARCH(AH$1,$Q12)),0,1)</f>
        <v>0</v>
      </c>
      <c r="AI12" t="s">
        <v>1075</v>
      </c>
      <c r="AJ12" t="s">
        <v>1104</v>
      </c>
      <c r="AK12" t="s">
        <v>44</v>
      </c>
      <c r="AL12" s="41" t="s">
        <v>44</v>
      </c>
      <c r="AM12" s="216">
        <f>_xlfn.XLOOKUP(AL12,sortorder!$I$15:$I$20,sortorder!$J$15:$J$20)</f>
        <v>1</v>
      </c>
      <c r="AQ12" s="30">
        <v>0</v>
      </c>
      <c r="AR12" t="s">
        <v>43</v>
      </c>
      <c r="AS12" t="s">
        <v>43</v>
      </c>
      <c r="AT12" t="s">
        <v>286</v>
      </c>
      <c r="AU12" t="s">
        <v>43</v>
      </c>
      <c r="AV12">
        <v>1</v>
      </c>
      <c r="AW12" s="39" t="str">
        <f>IFERROR(_xlfn.XLOOKUP(Q12,wtd!$B:$B,wtd!$C:$C),"")</f>
        <v>pop</v>
      </c>
      <c r="AX12" s="144" t="b">
        <f>IFERROR(Q12=_xlfn.XLOOKUP(Q12,wtd!$B:$B,wtd!$B:$B),FALSE)</f>
        <v>1</v>
      </c>
      <c r="AY12" s="243" t="s">
        <v>1624</v>
      </c>
      <c r="AZ12">
        <v>2</v>
      </c>
      <c r="BA12">
        <v>0</v>
      </c>
      <c r="BC12" t="b">
        <v>0</v>
      </c>
      <c r="BD12" t="b">
        <v>1</v>
      </c>
      <c r="BE12" t="b">
        <v>1</v>
      </c>
      <c r="BF12" t="s">
        <v>5097</v>
      </c>
      <c r="BG12" t="s">
        <v>1694</v>
      </c>
      <c r="BH12" t="s">
        <v>1694</v>
      </c>
      <c r="BI12" t="s">
        <v>1695</v>
      </c>
      <c r="BJ12" t="s">
        <v>1695</v>
      </c>
      <c r="BK12" t="s">
        <v>1210</v>
      </c>
      <c r="BL12" t="s">
        <v>1210</v>
      </c>
      <c r="BN12" s="229">
        <v>168</v>
      </c>
      <c r="BP12" t="s">
        <v>1696</v>
      </c>
      <c r="BQ12" t="s">
        <v>1697</v>
      </c>
      <c r="BR12" t="s">
        <v>1693</v>
      </c>
    </row>
    <row r="13" spans="1:72">
      <c r="A13">
        <v>12</v>
      </c>
      <c r="B13" s="161" t="str">
        <f>IFERROR(TEXT(AM13,"00"),"99")&amp;IFERROR(TEXT(X13,"00"),"99")&amp;IFERROR(TEXT(T13,"00"),"99")&amp;IFERROR(TEXT(BN13,"000"),"999")</f>
        <v>010125169</v>
      </c>
      <c r="C13" s="161" t="str">
        <f>IFERROR(TEXT(AM13,"00"),"99")&amp;IFERROR(TEXT(W13,"00"),"99")&amp;IFERROR(TEXT(S13,"000"),"999")</f>
        <v>0101169</v>
      </c>
      <c r="D13" s="29">
        <v>1</v>
      </c>
      <c r="E13" s="29">
        <v>1</v>
      </c>
      <c r="F13" s="29">
        <v>0</v>
      </c>
      <c r="G13" s="29"/>
      <c r="H13" t="s">
        <v>1676</v>
      </c>
      <c r="I13" s="379" t="str">
        <f>IF(ISBLANK(H13), IF(OR(NOT(ISBLANK(M13)),NOT(ISBLANK(J13)), NOT(ISBLANK(O13))),"no oldname but should be",""),IF(H13=J13,"api",IF(H13=O13,"csv","no match or acsbgname")))</f>
        <v>api</v>
      </c>
      <c r="J13" t="s">
        <v>1676</v>
      </c>
      <c r="K13" t="s">
        <v>1676</v>
      </c>
      <c r="L13" t="s">
        <v>1677</v>
      </c>
      <c r="N13" t="s">
        <v>1678</v>
      </c>
      <c r="O13" t="s">
        <v>1678</v>
      </c>
      <c r="P13" t="s">
        <v>1678</v>
      </c>
      <c r="Q13" s="64" t="s">
        <v>168</v>
      </c>
      <c r="R13" t="s">
        <v>168</v>
      </c>
      <c r="S13" s="150">
        <f>IFERROR(_xlfn.XLOOKUP(U13,sortorder!$E$62:$E$134,sortorder!$F$62:$F$134),999)</f>
        <v>169</v>
      </c>
      <c r="T13" s="150">
        <f>IFERROR(_xlfn.XLOOKUP(U13,sortorder!$E$62:$E$134,sortorder!$D$62:$D$134),99)</f>
        <v>25</v>
      </c>
      <c r="U13" s="129" t="s">
        <v>168</v>
      </c>
      <c r="V13" s="59" t="s">
        <v>168</v>
      </c>
      <c r="W13" s="155">
        <f>IFERROR(_xlfn.XLOOKUP(Y13,sortorder!$E$4:$E$55,sortorder!$D$4:$D$55),99)</f>
        <v>1</v>
      </c>
      <c r="X13" s="155">
        <f>IFERROR(_xlfn.XLOOKUP(Y13,sortorder!$E$4:$E$55,sortorder!$D$4:$D$55),99)</f>
        <v>1</v>
      </c>
      <c r="Y13" s="22" t="s">
        <v>1638</v>
      </c>
      <c r="Z13" s="144">
        <f>IF(ISERROR(SEARCH(Z$1,$Q13)),0,1)</f>
        <v>0</v>
      </c>
      <c r="AA13" s="144">
        <f>IF(ISERROR(SEARCH(AA$1,$Q13)),0,1)</f>
        <v>0</v>
      </c>
      <c r="AB13" s="144">
        <f>IF(ISERROR(SEARCH(AB$1,$Q13)),0,1)</f>
        <v>0</v>
      </c>
      <c r="AC13" s="144">
        <f>IF(ISERROR(SEARCH(AC$1,$Q13)),0,1)</f>
        <v>0</v>
      </c>
      <c r="AD13" s="144">
        <f>IF(ISERROR(SEARCH(AD$1,$Q13)),0,1)</f>
        <v>0</v>
      </c>
      <c r="AE13" s="144">
        <f>IF(ISERROR(SEARCH(AE$1,$Q13)),0,1)</f>
        <v>0</v>
      </c>
      <c r="AF13" s="144">
        <f>IF(ISERROR(SEARCH(AF$1,$Q13)),0,1)</f>
        <v>0</v>
      </c>
      <c r="AG13" s="144">
        <f>IF(ISERROR(SEARCH(AG$1,$Q13)),0,1)</f>
        <v>0</v>
      </c>
      <c r="AH13" s="144">
        <f>IF(ISERROR(SEARCH(AH$1,$Q13)),0,1)</f>
        <v>0</v>
      </c>
      <c r="AI13" t="s">
        <v>1075</v>
      </c>
      <c r="AJ13" t="s">
        <v>1104</v>
      </c>
      <c r="AK13" t="s">
        <v>44</v>
      </c>
      <c r="AL13" s="41" t="s">
        <v>44</v>
      </c>
      <c r="AM13" s="216">
        <f>_xlfn.XLOOKUP(AL13,sortorder!$I$15:$I$20,sortorder!$J$15:$J$20)</f>
        <v>1</v>
      </c>
      <c r="AQ13" s="30">
        <v>0</v>
      </c>
      <c r="AR13" t="s">
        <v>43</v>
      </c>
      <c r="AS13" t="s">
        <v>43</v>
      </c>
      <c r="AT13" t="s">
        <v>286</v>
      </c>
      <c r="AU13" t="s">
        <v>43</v>
      </c>
      <c r="AV13">
        <v>1</v>
      </c>
      <c r="AW13" s="39" t="str">
        <f>IFERROR(_xlfn.XLOOKUP(Q13,wtd!$B:$B,wtd!$C:$C),"")</f>
        <v>pop</v>
      </c>
      <c r="AX13" s="144" t="b">
        <f>IFERROR(Q13=_xlfn.XLOOKUP(Q13,wtd!$B:$B,wtd!$B:$B),FALSE)</f>
        <v>1</v>
      </c>
      <c r="AY13" s="243" t="s">
        <v>1624</v>
      </c>
      <c r="AZ13">
        <v>2</v>
      </c>
      <c r="BA13">
        <v>0</v>
      </c>
      <c r="BC13" t="b">
        <v>0</v>
      </c>
      <c r="BD13" t="b">
        <v>1</v>
      </c>
      <c r="BE13" t="b">
        <v>1</v>
      </c>
      <c r="BF13" t="s">
        <v>5098</v>
      </c>
      <c r="BG13" t="s">
        <v>1679</v>
      </c>
      <c r="BH13" t="s">
        <v>1679</v>
      </c>
      <c r="BI13" t="s">
        <v>1680</v>
      </c>
      <c r="BJ13" t="s">
        <v>1680</v>
      </c>
      <c r="BK13" t="s">
        <v>1187</v>
      </c>
      <c r="BL13" t="s">
        <v>1187</v>
      </c>
      <c r="BN13" s="229">
        <v>169</v>
      </c>
      <c r="BP13" t="s">
        <v>1681</v>
      </c>
      <c r="BQ13" t="s">
        <v>1682</v>
      </c>
      <c r="BR13" t="s">
        <v>1678</v>
      </c>
    </row>
    <row r="14" spans="1:72">
      <c r="A14">
        <v>13</v>
      </c>
      <c r="B14" s="161" t="str">
        <f>IFERROR(TEXT(AM14,"00"),"99")&amp;IFERROR(TEXT(X14,"00"),"99")&amp;IFERROR(TEXT(T14,"00"),"99")&amp;IFERROR(TEXT(BN14,"000"),"999")</f>
        <v>010126163</v>
      </c>
      <c r="C14" s="161" t="str">
        <f>IFERROR(TEXT(AM14,"00"),"99")&amp;IFERROR(TEXT(W14,"00"),"99")&amp;IFERROR(TEXT(S14,"000"),"999")</f>
        <v>0101163</v>
      </c>
      <c r="D14" s="29">
        <v>1</v>
      </c>
      <c r="E14" s="29">
        <v>1</v>
      </c>
      <c r="F14" s="29">
        <v>0</v>
      </c>
      <c r="G14" s="29"/>
      <c r="H14" t="s">
        <v>1684</v>
      </c>
      <c r="I14" s="379" t="str">
        <f>IF(ISBLANK(H14), IF(OR(NOT(ISBLANK(M14)),NOT(ISBLANK(J14)), NOT(ISBLANK(O14))),"no oldname but should be",""),IF(H14=J14,"api",IF(H14=O14,"csv","no match or acsbgname")))</f>
        <v>api</v>
      </c>
      <c r="J14" t="s">
        <v>1684</v>
      </c>
      <c r="K14" t="s">
        <v>1684</v>
      </c>
      <c r="L14" t="s">
        <v>1685</v>
      </c>
      <c r="M14" s="124"/>
      <c r="N14" t="s">
        <v>1686</v>
      </c>
      <c r="O14" t="s">
        <v>1686</v>
      </c>
      <c r="P14" t="s">
        <v>1686</v>
      </c>
      <c r="Q14" s="64" t="s">
        <v>164</v>
      </c>
      <c r="R14" t="s">
        <v>164</v>
      </c>
      <c r="S14" s="150">
        <f>IFERROR(_xlfn.XLOOKUP(U14,sortorder!$E$62:$E$134,sortorder!$F$62:$F$134),999)</f>
        <v>163</v>
      </c>
      <c r="T14" s="150">
        <f>IFERROR(_xlfn.XLOOKUP(U14,sortorder!$E$62:$E$134,sortorder!$D$62:$D$134),99)</f>
        <v>26</v>
      </c>
      <c r="U14" s="129" t="s">
        <v>164</v>
      </c>
      <c r="V14" s="59" t="s">
        <v>164</v>
      </c>
      <c r="W14" s="155">
        <f>IFERROR(_xlfn.XLOOKUP(Y14,sortorder!$E$4:$E$55,sortorder!$D$4:$D$55),99)</f>
        <v>1</v>
      </c>
      <c r="X14" s="155">
        <f>IFERROR(_xlfn.XLOOKUP(Y14,sortorder!$E$4:$E$55,sortorder!$D$4:$D$55),99)</f>
        <v>1</v>
      </c>
      <c r="Y14" s="22" t="s">
        <v>1638</v>
      </c>
      <c r="Z14" s="144">
        <f>IF(ISERROR(SEARCH(Z$1,$Q14)),0,1)</f>
        <v>0</v>
      </c>
      <c r="AA14" s="144">
        <f>IF(ISERROR(SEARCH(AA$1,$Q14)),0,1)</f>
        <v>0</v>
      </c>
      <c r="AB14" s="144">
        <f>IF(ISERROR(SEARCH(AB$1,$Q14)),0,1)</f>
        <v>0</v>
      </c>
      <c r="AC14" s="144">
        <f>IF(ISERROR(SEARCH(AC$1,$Q14)),0,1)</f>
        <v>0</v>
      </c>
      <c r="AD14" s="144">
        <f>IF(ISERROR(SEARCH(AD$1,$Q14)),0,1)</f>
        <v>0</v>
      </c>
      <c r="AE14" s="144">
        <f>IF(ISERROR(SEARCH(AE$1,$Q14)),0,1)</f>
        <v>0</v>
      </c>
      <c r="AF14" s="144">
        <f>IF(ISERROR(SEARCH(AF$1,$Q14)),0,1)</f>
        <v>0</v>
      </c>
      <c r="AG14" s="144">
        <f>IF(ISERROR(SEARCH(AG$1,$Q14)),0,1)</f>
        <v>0</v>
      </c>
      <c r="AH14" s="144">
        <f>IF(ISERROR(SEARCH(AH$1,$Q14)),0,1)</f>
        <v>0</v>
      </c>
      <c r="AI14" t="s">
        <v>1075</v>
      </c>
      <c r="AJ14" t="s">
        <v>1104</v>
      </c>
      <c r="AK14" t="s">
        <v>44</v>
      </c>
      <c r="AL14" s="41" t="s">
        <v>44</v>
      </c>
      <c r="AM14" s="216">
        <f>_xlfn.XLOOKUP(AL14,sortorder!$I$15:$I$20,sortorder!$J$15:$J$20)</f>
        <v>1</v>
      </c>
      <c r="AQ14" s="30">
        <v>0</v>
      </c>
      <c r="AR14" t="s">
        <v>43</v>
      </c>
      <c r="AS14" t="s">
        <v>43</v>
      </c>
      <c r="AT14" t="s">
        <v>286</v>
      </c>
      <c r="AU14" t="s">
        <v>43</v>
      </c>
      <c r="AV14">
        <v>1</v>
      </c>
      <c r="AW14" s="39" t="str">
        <f>IFERROR(_xlfn.XLOOKUP(Q14,wtd!$B:$B,wtd!$C:$C),"")</f>
        <v>pop</v>
      </c>
      <c r="AX14" s="144" t="b">
        <f>IFERROR(Q14=_xlfn.XLOOKUP(Q14,wtd!$B:$B,wtd!$B:$B),FALSE)</f>
        <v>1</v>
      </c>
      <c r="AY14" s="243" t="s">
        <v>1624</v>
      </c>
      <c r="AZ14">
        <v>2</v>
      </c>
      <c r="BA14">
        <v>0</v>
      </c>
      <c r="BC14" t="b">
        <v>0</v>
      </c>
      <c r="BD14" t="b">
        <v>1</v>
      </c>
      <c r="BE14" t="b">
        <v>1</v>
      </c>
      <c r="BF14" t="s">
        <v>5270</v>
      </c>
      <c r="BG14" t="s">
        <v>1687</v>
      </c>
      <c r="BH14" t="s">
        <v>1687</v>
      </c>
      <c r="BI14" t="s">
        <v>1688</v>
      </c>
      <c r="BJ14" t="s">
        <v>1688</v>
      </c>
      <c r="BK14" t="s">
        <v>1203</v>
      </c>
      <c r="BL14" t="s">
        <v>1203</v>
      </c>
      <c r="BN14" s="229">
        <v>163</v>
      </c>
      <c r="BP14" t="s">
        <v>1689</v>
      </c>
      <c r="BQ14" t="s">
        <v>1690</v>
      </c>
      <c r="BR14" t="s">
        <v>1686</v>
      </c>
    </row>
    <row r="15" spans="1:72">
      <c r="A15">
        <v>14</v>
      </c>
      <c r="B15" s="161" t="str">
        <f>IFERROR(TEXT(AM15,"00"),"99")&amp;IFERROR(TEXT(X15,"00"),"99")&amp;IFERROR(TEXT(T15,"00"),"99")&amp;IFERROR(TEXT(BN15,"000"),"999")</f>
        <v>010216999</v>
      </c>
      <c r="C15" s="161" t="str">
        <f>IFERROR(TEXT(AM15,"00"),"99")&amp;IFERROR(TEXT(W15,"00"),"99")&amp;IFERROR(TEXT(S15,"000"),"999")</f>
        <v>0102161</v>
      </c>
      <c r="D15" s="29">
        <v>0</v>
      </c>
      <c r="E15" s="29">
        <v>0</v>
      </c>
      <c r="F15" s="29">
        <v>0</v>
      </c>
      <c r="I15" s="379" t="str">
        <f>IF(ISBLANK(H15), IF(OR(NOT(ISBLANK(M15)),NOT(ISBLANK(J15)), NOT(ISBLANK(O15))),"no oldname but should be",""),IF(H15=J15,"api",IF(H15=O15,"csv","no match or acsbgname")))</f>
        <v/>
      </c>
      <c r="Q15" s="64" t="s">
        <v>2451</v>
      </c>
      <c r="R15" t="s">
        <v>2451</v>
      </c>
      <c r="S15" s="150">
        <f>IFERROR(_xlfn.XLOOKUP(U15,sortorder!$E$62:$E$134,sortorder!$F$62:$F$134),999)</f>
        <v>161</v>
      </c>
      <c r="T15" s="150">
        <f>IFERROR(_xlfn.XLOOKUP(U15,sortorder!$E$62:$E$134,sortorder!$D$62:$D$134),99)</f>
        <v>16</v>
      </c>
      <c r="U15" s="129" t="s">
        <v>189</v>
      </c>
      <c r="V15" s="59" t="s">
        <v>189</v>
      </c>
      <c r="W15" s="155">
        <f>IFERROR(_xlfn.XLOOKUP(Y15,sortorder!$E$4:$E$55,sortorder!$D$4:$D$55),99)</f>
        <v>2</v>
      </c>
      <c r="X15" s="155">
        <f>IFERROR(_xlfn.XLOOKUP(Y15,sortorder!$E$4:$E$55,sortorder!$D$4:$D$55),99)</f>
        <v>2</v>
      </c>
      <c r="Y15" s="22" t="s">
        <v>2452</v>
      </c>
      <c r="Z15" s="144">
        <f>IF(ISERROR(SEARCH(Z$1,$Q15)),0,1)</f>
        <v>1</v>
      </c>
      <c r="AA15" s="144">
        <f>IF(ISERROR(SEARCH(AA$1,$Q15)),0,1)</f>
        <v>0</v>
      </c>
      <c r="AB15" s="144">
        <f>IF(ISERROR(SEARCH(AB$1,$Q15)),0,1)</f>
        <v>0</v>
      </c>
      <c r="AC15" s="144">
        <f>IF(ISERROR(SEARCH(AC$1,$Q15)),0,1)</f>
        <v>0</v>
      </c>
      <c r="AD15" s="144">
        <f>IF(ISERROR(SEARCH(AD$1,$Q15)),0,1)</f>
        <v>1</v>
      </c>
      <c r="AE15" s="144">
        <f>IF(ISERROR(SEARCH(AE$1,$Q15)),0,1)</f>
        <v>0</v>
      </c>
      <c r="AF15" s="144">
        <f>IF(ISERROR(SEARCH(AF$1,$Q15)),0,1)</f>
        <v>0</v>
      </c>
      <c r="AG15" s="144">
        <f>IF(ISERROR(SEARCH(AG$1,$Q15)),0,1)</f>
        <v>0</v>
      </c>
      <c r="AH15" s="144">
        <f>IF(ISERROR(SEARCH(AH$1,$Q15)),0,1)</f>
        <v>0</v>
      </c>
      <c r="AK15" t="s">
        <v>44</v>
      </c>
      <c r="AL15" s="41" t="s">
        <v>44</v>
      </c>
      <c r="AM15" s="216">
        <f>_xlfn.XLOOKUP(AL15,sortorder!$I$15:$I$20,sortorder!$J$15:$J$20)</f>
        <v>1</v>
      </c>
      <c r="AN15" t="s">
        <v>423</v>
      </c>
      <c r="AO15" t="s">
        <v>423</v>
      </c>
      <c r="AP15" t="s">
        <v>424</v>
      </c>
      <c r="AQ15" s="32">
        <v>1</v>
      </c>
      <c r="AR15" t="s">
        <v>2453</v>
      </c>
      <c r="AS15" t="s">
        <v>1758</v>
      </c>
      <c r="AT15" t="s">
        <v>1758</v>
      </c>
      <c r="AU15" t="s">
        <v>1758</v>
      </c>
      <c r="AW15" s="39" t="str">
        <f>IFERROR(_xlfn.XLOOKUP(Q15,wtd!$B:$B,wtd!$C:$C),"")</f>
        <v/>
      </c>
      <c r="AX15" s="144" t="b">
        <f>IFERROR(Q15=_xlfn.XLOOKUP(Q15,wtd!$B:$B,wtd!$B:$B),FALSE)</f>
        <v>0</v>
      </c>
      <c r="AY15" t="s">
        <v>3070</v>
      </c>
      <c r="AZ15">
        <v>2</v>
      </c>
      <c r="BA15">
        <v>1</v>
      </c>
      <c r="BC15" t="b">
        <v>0</v>
      </c>
      <c r="BD15" t="b">
        <v>0</v>
      </c>
      <c r="BE15" t="b">
        <v>0</v>
      </c>
      <c r="BF15" t="s">
        <v>5030</v>
      </c>
      <c r="BG15" t="s">
        <v>2454</v>
      </c>
      <c r="BH15" t="s">
        <v>2454</v>
      </c>
      <c r="BN15" s="232">
        <v>999</v>
      </c>
      <c r="BS15" t="s">
        <v>411</v>
      </c>
      <c r="BT15" t="s">
        <v>55</v>
      </c>
    </row>
    <row r="16" spans="1:72">
      <c r="A16">
        <v>15</v>
      </c>
      <c r="B16" s="161" t="str">
        <f>IFERROR(TEXT(AM16,"00"),"99")&amp;IFERROR(TEXT(X16,"00"),"99")&amp;IFERROR(TEXT(T16,"00"),"99")&amp;IFERROR(TEXT(BN16,"000"),"999")</f>
        <v>010217999</v>
      </c>
      <c r="C16" s="161" t="str">
        <f>IFERROR(TEXT(AM16,"00"),"99")&amp;IFERROR(TEXT(W16,"00"),"99")&amp;IFERROR(TEXT(S16,"000"),"999")</f>
        <v>0102162</v>
      </c>
      <c r="D16" s="29">
        <v>0</v>
      </c>
      <c r="E16" s="29">
        <v>0</v>
      </c>
      <c r="F16" s="29">
        <v>0</v>
      </c>
      <c r="I16" s="379" t="str">
        <f>IF(ISBLANK(H16), IF(OR(NOT(ISBLANK(M16)),NOT(ISBLANK(J16)), NOT(ISBLANK(O16))),"no oldname but should be",""),IF(H16=J16,"api",IF(H16=O16,"csv","no match or acsbgname")))</f>
        <v/>
      </c>
      <c r="Q16" s="64" t="s">
        <v>2455</v>
      </c>
      <c r="R16" t="s">
        <v>2455</v>
      </c>
      <c r="S16" s="150">
        <f>IFERROR(_xlfn.XLOOKUP(U16,sortorder!$E$62:$E$134,sortorder!$F$62:$F$134),999)</f>
        <v>162</v>
      </c>
      <c r="T16" s="150">
        <f>IFERROR(_xlfn.XLOOKUP(U16,sortorder!$E$62:$E$134,sortorder!$D$62:$D$134),99)</f>
        <v>17</v>
      </c>
      <c r="U16" s="129" t="s">
        <v>1121</v>
      </c>
      <c r="V16" s="59" t="s">
        <v>1121</v>
      </c>
      <c r="W16" s="155">
        <f>IFERROR(_xlfn.XLOOKUP(Y16,sortorder!$E$4:$E$55,sortorder!$D$4:$D$55),99)</f>
        <v>2</v>
      </c>
      <c r="X16" s="155">
        <f>IFERROR(_xlfn.XLOOKUP(Y16,sortorder!$E$4:$E$55,sortorder!$D$4:$D$55),99)</f>
        <v>2</v>
      </c>
      <c r="Y16" s="22" t="s">
        <v>2452</v>
      </c>
      <c r="Z16" s="144">
        <f>IF(ISERROR(SEARCH(Z$1,$Q16)),0,1)</f>
        <v>1</v>
      </c>
      <c r="AA16" s="144">
        <f>IF(ISERROR(SEARCH(AA$1,$Q16)),0,1)</f>
        <v>0</v>
      </c>
      <c r="AB16" s="144">
        <f>IF(ISERROR(SEARCH(AB$1,$Q16)),0,1)</f>
        <v>0</v>
      </c>
      <c r="AC16" s="144">
        <f>IF(ISERROR(SEARCH(AC$1,$Q16)),0,1)</f>
        <v>0</v>
      </c>
      <c r="AD16" s="144">
        <f>IF(ISERROR(SEARCH(AD$1,$Q16)),0,1)</f>
        <v>1</v>
      </c>
      <c r="AE16" s="144">
        <f>IF(ISERROR(SEARCH(AE$1,$Q16)),0,1)</f>
        <v>0</v>
      </c>
      <c r="AF16" s="144">
        <f>IF(ISERROR(SEARCH(AF$1,$Q16)),0,1)</f>
        <v>0</v>
      </c>
      <c r="AG16" s="144">
        <f>IF(ISERROR(SEARCH(AG$1,$Q16)),0,1)</f>
        <v>0</v>
      </c>
      <c r="AH16" s="144">
        <f>IF(ISERROR(SEARCH(AH$1,$Q16)),0,1)</f>
        <v>1</v>
      </c>
      <c r="AK16" t="s">
        <v>44</v>
      </c>
      <c r="AL16" s="41" t="s">
        <v>44</v>
      </c>
      <c r="AM16" s="216">
        <f>_xlfn.XLOOKUP(AL16,sortorder!$I$15:$I$20,sortorder!$J$15:$J$20)</f>
        <v>1</v>
      </c>
      <c r="AN16" t="s">
        <v>423</v>
      </c>
      <c r="AO16" t="s">
        <v>423</v>
      </c>
      <c r="AP16" t="s">
        <v>424</v>
      </c>
      <c r="AQ16" s="32">
        <v>1</v>
      </c>
      <c r="AR16" t="s">
        <v>2453</v>
      </c>
      <c r="AS16" t="s">
        <v>1758</v>
      </c>
      <c r="AT16" t="s">
        <v>1758</v>
      </c>
      <c r="AU16" t="s">
        <v>1758</v>
      </c>
      <c r="AW16" s="39" t="str">
        <f>IFERROR(_xlfn.XLOOKUP(Q16,wtd!$B:$B,wtd!$C:$C),"")</f>
        <v/>
      </c>
      <c r="AX16" s="144" t="b">
        <f>IFERROR(Q16=_xlfn.XLOOKUP(Q16,wtd!$B:$B,wtd!$B:$B),FALSE)</f>
        <v>0</v>
      </c>
      <c r="AY16" t="s">
        <v>3070</v>
      </c>
      <c r="AZ16">
        <v>2</v>
      </c>
      <c r="BA16">
        <v>1</v>
      </c>
      <c r="BC16" t="b">
        <v>0</v>
      </c>
      <c r="BD16" t="b">
        <v>0</v>
      </c>
      <c r="BE16" t="b">
        <v>0</v>
      </c>
      <c r="BF16" t="s">
        <v>5031</v>
      </c>
      <c r="BG16" t="s">
        <v>2456</v>
      </c>
      <c r="BH16" t="s">
        <v>2456</v>
      </c>
      <c r="BN16" s="232">
        <v>999</v>
      </c>
      <c r="BS16" t="s">
        <v>411</v>
      </c>
      <c r="BT16" t="s">
        <v>55</v>
      </c>
    </row>
    <row r="17" spans="1:72">
      <c r="A17">
        <v>16</v>
      </c>
      <c r="B17" s="161" t="str">
        <f>IFERROR(TEXT(AM17,"00"),"99")&amp;IFERROR(TEXT(X17,"00"),"99")&amp;IFERROR(TEXT(T17,"00"),"99")&amp;IFERROR(TEXT(BN17,"000"),"999")</f>
        <v>010218999</v>
      </c>
      <c r="C17" s="161" t="str">
        <f>IFERROR(TEXT(AM17,"00"),"99")&amp;IFERROR(TEXT(W17,"00"),"99")&amp;IFERROR(TEXT(S17,"000"),"999")</f>
        <v>0102164</v>
      </c>
      <c r="D17" s="29">
        <v>0</v>
      </c>
      <c r="E17" s="29">
        <v>0</v>
      </c>
      <c r="F17" s="29">
        <v>0</v>
      </c>
      <c r="I17" s="379" t="str">
        <f>IF(ISBLANK(H17), IF(OR(NOT(ISBLANK(M17)),NOT(ISBLANK(J17)), NOT(ISBLANK(O17))),"no oldname but should be",""),IF(H17=J17,"api",IF(H17=O17,"csv","no match or acsbgname")))</f>
        <v/>
      </c>
      <c r="Q17" s="64" t="s">
        <v>2457</v>
      </c>
      <c r="R17" t="s">
        <v>2457</v>
      </c>
      <c r="S17" s="150">
        <f>IFERROR(_xlfn.XLOOKUP(U17,sortorder!$E$62:$E$134,sortorder!$F$62:$F$134),999)</f>
        <v>164</v>
      </c>
      <c r="T17" s="150">
        <f>IFERROR(_xlfn.XLOOKUP(U17,sortorder!$E$62:$E$134,sortorder!$D$62:$D$134),99)</f>
        <v>18</v>
      </c>
      <c r="U17" s="129" t="s">
        <v>155</v>
      </c>
      <c r="V17" s="59" t="s">
        <v>155</v>
      </c>
      <c r="W17" s="155">
        <f>IFERROR(_xlfn.XLOOKUP(Y17,sortorder!$E$4:$E$55,sortorder!$D$4:$D$55),99)</f>
        <v>2</v>
      </c>
      <c r="X17" s="155">
        <f>IFERROR(_xlfn.XLOOKUP(Y17,sortorder!$E$4:$E$55,sortorder!$D$4:$D$55),99)</f>
        <v>2</v>
      </c>
      <c r="Y17" s="22" t="s">
        <v>2452</v>
      </c>
      <c r="Z17" s="144">
        <f>IF(ISERROR(SEARCH(Z$1,$Q17)),0,1)</f>
        <v>1</v>
      </c>
      <c r="AA17" s="144">
        <f>IF(ISERROR(SEARCH(AA$1,$Q17)),0,1)</f>
        <v>0</v>
      </c>
      <c r="AB17" s="144">
        <f>IF(ISERROR(SEARCH(AB$1,$Q17)),0,1)</f>
        <v>0</v>
      </c>
      <c r="AC17" s="144">
        <f>IF(ISERROR(SEARCH(AC$1,$Q17)),0,1)</f>
        <v>0</v>
      </c>
      <c r="AD17" s="144">
        <f>IF(ISERROR(SEARCH(AD$1,$Q17)),0,1)</f>
        <v>1</v>
      </c>
      <c r="AE17" s="144">
        <f>IF(ISERROR(SEARCH(AE$1,$Q17)),0,1)</f>
        <v>0</v>
      </c>
      <c r="AF17" s="144">
        <f>IF(ISERROR(SEARCH(AF$1,$Q17)),0,1)</f>
        <v>0</v>
      </c>
      <c r="AG17" s="144">
        <f>IF(ISERROR(SEARCH(AG$1,$Q17)),0,1)</f>
        <v>0</v>
      </c>
      <c r="AH17" s="144">
        <f>IF(ISERROR(SEARCH(AH$1,$Q17)),0,1)</f>
        <v>0</v>
      </c>
      <c r="AK17" t="s">
        <v>44</v>
      </c>
      <c r="AL17" s="41" t="s">
        <v>44</v>
      </c>
      <c r="AM17" s="216">
        <f>_xlfn.XLOOKUP(AL17,sortorder!$I$15:$I$20,sortorder!$J$15:$J$20)</f>
        <v>1</v>
      </c>
      <c r="AN17" t="s">
        <v>423</v>
      </c>
      <c r="AO17" t="s">
        <v>423</v>
      </c>
      <c r="AP17" t="s">
        <v>424</v>
      </c>
      <c r="AQ17" s="32">
        <v>1</v>
      </c>
      <c r="AR17" t="s">
        <v>2453</v>
      </c>
      <c r="AS17" t="s">
        <v>1758</v>
      </c>
      <c r="AT17" t="s">
        <v>1758</v>
      </c>
      <c r="AU17" t="s">
        <v>1758</v>
      </c>
      <c r="AW17" s="39" t="str">
        <f>IFERROR(_xlfn.XLOOKUP(Q17,wtd!$B:$B,wtd!$C:$C),"")</f>
        <v/>
      </c>
      <c r="AX17" s="144" t="b">
        <f>IFERROR(Q17=_xlfn.XLOOKUP(Q17,wtd!$B:$B,wtd!$B:$B),FALSE)</f>
        <v>0</v>
      </c>
      <c r="AY17" t="s">
        <v>3070</v>
      </c>
      <c r="AZ17">
        <v>2</v>
      </c>
      <c r="BA17">
        <v>1</v>
      </c>
      <c r="BC17" t="b">
        <v>0</v>
      </c>
      <c r="BD17" t="b">
        <v>0</v>
      </c>
      <c r="BE17" t="b">
        <v>0</v>
      </c>
      <c r="BF17" t="s">
        <v>5099</v>
      </c>
      <c r="BG17" t="s">
        <v>2458</v>
      </c>
      <c r="BH17" t="s">
        <v>2458</v>
      </c>
      <c r="BN17" s="232">
        <v>999</v>
      </c>
      <c r="BS17" t="s">
        <v>411</v>
      </c>
      <c r="BT17" t="s">
        <v>55</v>
      </c>
    </row>
    <row r="18" spans="1:72">
      <c r="A18">
        <v>17</v>
      </c>
      <c r="B18" s="161" t="str">
        <f>IFERROR(TEXT(AM18,"00"),"99")&amp;IFERROR(TEXT(X18,"00"),"99")&amp;IFERROR(TEXT(T18,"00"),"99")&amp;IFERROR(TEXT(BN18,"000"),"999")</f>
        <v>010219999</v>
      </c>
      <c r="C18" s="161" t="str">
        <f>IFERROR(TEXT(AM18,"00"),"99")&amp;IFERROR(TEXT(W18,"00"),"99")&amp;IFERROR(TEXT(S18,"000"),"999")</f>
        <v>0102166</v>
      </c>
      <c r="D18" s="29">
        <v>0</v>
      </c>
      <c r="E18" s="29">
        <v>0</v>
      </c>
      <c r="F18" s="29">
        <v>0</v>
      </c>
      <c r="I18" s="379" t="str">
        <f>IF(ISBLANK(H18), IF(OR(NOT(ISBLANK(M18)),NOT(ISBLANK(J18)), NOT(ISBLANK(O18))),"no oldname but should be",""),IF(H18=J18,"api",IF(H18=O18,"csv","no match or acsbgname")))</f>
        <v/>
      </c>
      <c r="Q18" s="64" t="s">
        <v>2459</v>
      </c>
      <c r="R18" t="s">
        <v>2459</v>
      </c>
      <c r="S18" s="150">
        <f>IFERROR(_xlfn.XLOOKUP(U18,sortorder!$E$62:$E$134,sortorder!$F$62:$F$134),999)</f>
        <v>166</v>
      </c>
      <c r="T18" s="150">
        <f>IFERROR(_xlfn.XLOOKUP(U18,sortorder!$E$62:$E$134,sortorder!$D$62:$D$134),99)</f>
        <v>19</v>
      </c>
      <c r="U18" s="129" t="s">
        <v>150</v>
      </c>
      <c r="V18" s="59" t="s">
        <v>150</v>
      </c>
      <c r="W18" s="155">
        <f>IFERROR(_xlfn.XLOOKUP(Y18,sortorder!$E$4:$E$55,sortorder!$D$4:$D$55),99)</f>
        <v>2</v>
      </c>
      <c r="X18" s="155">
        <f>IFERROR(_xlfn.XLOOKUP(Y18,sortorder!$E$4:$E$55,sortorder!$D$4:$D$55),99)</f>
        <v>2</v>
      </c>
      <c r="Y18" s="22" t="s">
        <v>2452</v>
      </c>
      <c r="Z18" s="144">
        <f>IF(ISERROR(SEARCH(Z$1,$Q18)),0,1)</f>
        <v>1</v>
      </c>
      <c r="AA18" s="144">
        <f>IF(ISERROR(SEARCH(AA$1,$Q18)),0,1)</f>
        <v>0</v>
      </c>
      <c r="AB18" s="144">
        <f>IF(ISERROR(SEARCH(AB$1,$Q18)),0,1)</f>
        <v>0</v>
      </c>
      <c r="AC18" s="144">
        <f>IF(ISERROR(SEARCH(AC$1,$Q18)),0,1)</f>
        <v>0</v>
      </c>
      <c r="AD18" s="144">
        <f>IF(ISERROR(SEARCH(AD$1,$Q18)),0,1)</f>
        <v>1</v>
      </c>
      <c r="AE18" s="144">
        <f>IF(ISERROR(SEARCH(AE$1,$Q18)),0,1)</f>
        <v>0</v>
      </c>
      <c r="AF18" s="144">
        <f>IF(ISERROR(SEARCH(AF$1,$Q18)),0,1)</f>
        <v>0</v>
      </c>
      <c r="AG18" s="144">
        <f>IF(ISERROR(SEARCH(AG$1,$Q18)),0,1)</f>
        <v>0</v>
      </c>
      <c r="AH18" s="144">
        <f>IF(ISERROR(SEARCH(AH$1,$Q18)),0,1)</f>
        <v>0</v>
      </c>
      <c r="AK18" t="s">
        <v>44</v>
      </c>
      <c r="AL18" s="41" t="s">
        <v>44</v>
      </c>
      <c r="AM18" s="216">
        <f>_xlfn.XLOOKUP(AL18,sortorder!$I$15:$I$20,sortorder!$J$15:$J$20)</f>
        <v>1</v>
      </c>
      <c r="AN18" t="s">
        <v>423</v>
      </c>
      <c r="AO18" t="s">
        <v>423</v>
      </c>
      <c r="AP18" t="s">
        <v>424</v>
      </c>
      <c r="AQ18" s="32">
        <v>1</v>
      </c>
      <c r="AR18" t="s">
        <v>2453</v>
      </c>
      <c r="AS18" t="s">
        <v>1758</v>
      </c>
      <c r="AT18" t="s">
        <v>1758</v>
      </c>
      <c r="AU18" t="s">
        <v>1758</v>
      </c>
      <c r="AW18" s="39" t="str">
        <f>IFERROR(_xlfn.XLOOKUP(Q18,wtd!$B:$B,wtd!$C:$C),"")</f>
        <v/>
      </c>
      <c r="AX18" s="144" t="b">
        <f>IFERROR(Q18=_xlfn.XLOOKUP(Q18,wtd!$B:$B,wtd!$B:$B),FALSE)</f>
        <v>0</v>
      </c>
      <c r="AY18" t="s">
        <v>3070</v>
      </c>
      <c r="AZ18">
        <v>2</v>
      </c>
      <c r="BA18">
        <v>1</v>
      </c>
      <c r="BC18" t="b">
        <v>0</v>
      </c>
      <c r="BD18" t="b">
        <v>0</v>
      </c>
      <c r="BE18" t="b">
        <v>0</v>
      </c>
      <c r="BF18" t="s">
        <v>5100</v>
      </c>
      <c r="BG18" t="s">
        <v>2460</v>
      </c>
      <c r="BH18" t="s">
        <v>2460</v>
      </c>
      <c r="BN18" s="232">
        <v>999</v>
      </c>
      <c r="BS18" t="s">
        <v>411</v>
      </c>
      <c r="BT18" t="s">
        <v>55</v>
      </c>
    </row>
    <row r="19" spans="1:72">
      <c r="A19">
        <v>18</v>
      </c>
      <c r="B19" s="161" t="str">
        <f>IFERROR(TEXT(AM19,"00"),"99")&amp;IFERROR(TEXT(X19,"00"),"99")&amp;IFERROR(TEXT(T19,"00"),"99")&amp;IFERROR(TEXT(BN19,"000"),"999")</f>
        <v>010220999</v>
      </c>
      <c r="C19" s="161" t="str">
        <f>IFERROR(TEXT(AM19,"00"),"99")&amp;IFERROR(TEXT(W19,"00"),"99")&amp;IFERROR(TEXT(S19,"000"),"999")</f>
        <v>0102165</v>
      </c>
      <c r="D19" s="29">
        <v>0</v>
      </c>
      <c r="E19" s="29">
        <v>0</v>
      </c>
      <c r="F19" s="29">
        <v>0</v>
      </c>
      <c r="I19" s="379" t="str">
        <f>IF(ISBLANK(H19), IF(OR(NOT(ISBLANK(M19)),NOT(ISBLANK(J19)), NOT(ISBLANK(O19))),"no oldname but should be",""),IF(H19=J19,"api",IF(H19=O19,"csv","no match or acsbgname")))</f>
        <v/>
      </c>
      <c r="Q19" s="64" t="s">
        <v>2461</v>
      </c>
      <c r="R19" t="s">
        <v>2461</v>
      </c>
      <c r="S19" s="150">
        <f>IFERROR(_xlfn.XLOOKUP(U19,sortorder!$E$62:$E$134,sortorder!$F$62:$F$134),999)</f>
        <v>165</v>
      </c>
      <c r="T19" s="150">
        <f>IFERROR(_xlfn.XLOOKUP(U19,sortorder!$E$62:$E$134,sortorder!$D$62:$D$134),99)</f>
        <v>20</v>
      </c>
      <c r="U19" s="129" t="s">
        <v>396</v>
      </c>
      <c r="V19" s="59" t="s">
        <v>396</v>
      </c>
      <c r="W19" s="155">
        <f>IFERROR(_xlfn.XLOOKUP(Y19,sortorder!$E$4:$E$55,sortorder!$D$4:$D$55),99)</f>
        <v>2</v>
      </c>
      <c r="X19" s="155">
        <f>IFERROR(_xlfn.XLOOKUP(Y19,sortorder!$E$4:$E$55,sortorder!$D$4:$D$55),99)</f>
        <v>2</v>
      </c>
      <c r="Y19" s="22" t="s">
        <v>2452</v>
      </c>
      <c r="Z19" s="144">
        <f>IF(ISERROR(SEARCH(Z$1,$Q19)),0,1)</f>
        <v>1</v>
      </c>
      <c r="AA19" s="144">
        <f>IF(ISERROR(SEARCH(AA$1,$Q19)),0,1)</f>
        <v>0</v>
      </c>
      <c r="AB19" s="144">
        <f>IF(ISERROR(SEARCH(AB$1,$Q19)),0,1)</f>
        <v>0</v>
      </c>
      <c r="AC19" s="144">
        <f>IF(ISERROR(SEARCH(AC$1,$Q19)),0,1)</f>
        <v>0</v>
      </c>
      <c r="AD19" s="144">
        <f>IF(ISERROR(SEARCH(AD$1,$Q19)),0,1)</f>
        <v>1</v>
      </c>
      <c r="AE19" s="144">
        <f>IF(ISERROR(SEARCH(AE$1,$Q19)),0,1)</f>
        <v>0</v>
      </c>
      <c r="AF19" s="144">
        <f>IF(ISERROR(SEARCH(AF$1,$Q19)),0,1)</f>
        <v>0</v>
      </c>
      <c r="AG19" s="144">
        <f>IF(ISERROR(SEARCH(AG$1,$Q19)),0,1)</f>
        <v>0</v>
      </c>
      <c r="AH19" s="144">
        <f>IF(ISERROR(SEARCH(AH$1,$Q19)),0,1)</f>
        <v>0</v>
      </c>
      <c r="AK19" t="s">
        <v>44</v>
      </c>
      <c r="AL19" s="41" t="s">
        <v>44</v>
      </c>
      <c r="AM19" s="216">
        <f>_xlfn.XLOOKUP(AL19,sortorder!$I$15:$I$20,sortorder!$J$15:$J$20)</f>
        <v>1</v>
      </c>
      <c r="AN19" t="s">
        <v>423</v>
      </c>
      <c r="AO19" t="s">
        <v>423</v>
      </c>
      <c r="AP19" t="s">
        <v>424</v>
      </c>
      <c r="AQ19" s="32">
        <v>1</v>
      </c>
      <c r="AR19" t="s">
        <v>2453</v>
      </c>
      <c r="AS19" t="s">
        <v>1758</v>
      </c>
      <c r="AT19" t="s">
        <v>1758</v>
      </c>
      <c r="AU19" t="s">
        <v>1758</v>
      </c>
      <c r="AW19" s="39" t="str">
        <f>IFERROR(_xlfn.XLOOKUP(Q19,wtd!$B:$B,wtd!$C:$C),"")</f>
        <v/>
      </c>
      <c r="AX19" s="144" t="b">
        <f>IFERROR(Q19=_xlfn.XLOOKUP(Q19,wtd!$B:$B,wtd!$B:$B),FALSE)</f>
        <v>0</v>
      </c>
      <c r="AY19" t="s">
        <v>3070</v>
      </c>
      <c r="AZ19">
        <v>2</v>
      </c>
      <c r="BA19">
        <v>1</v>
      </c>
      <c r="BC19" t="b">
        <v>0</v>
      </c>
      <c r="BD19" t="b">
        <v>0</v>
      </c>
      <c r="BE19" t="b">
        <v>0</v>
      </c>
      <c r="BF19" t="s">
        <v>5101</v>
      </c>
      <c r="BG19" t="s">
        <v>2462</v>
      </c>
      <c r="BH19" t="s">
        <v>2462</v>
      </c>
      <c r="BN19" s="232">
        <v>999</v>
      </c>
      <c r="BS19" t="s">
        <v>411</v>
      </c>
      <c r="BT19" t="s">
        <v>55</v>
      </c>
    </row>
    <row r="20" spans="1:72">
      <c r="A20">
        <v>19</v>
      </c>
      <c r="B20" s="161" t="str">
        <f>IFERROR(TEXT(AM20,"00"),"99")&amp;IFERROR(TEXT(X20,"00"),"99")&amp;IFERROR(TEXT(T20,"00"),"99")&amp;IFERROR(TEXT(BN20,"000"),"999")</f>
        <v>010222999</v>
      </c>
      <c r="C20" s="161" t="str">
        <f>IFERROR(TEXT(AM20,"00"),"99")&amp;IFERROR(TEXT(W20,"00"),"99")&amp;IFERROR(TEXT(S20,"000"),"999")</f>
        <v>0102167</v>
      </c>
      <c r="D20" s="29">
        <v>0</v>
      </c>
      <c r="E20" s="29">
        <v>0</v>
      </c>
      <c r="F20" s="29">
        <v>0</v>
      </c>
      <c r="I20" s="379" t="str">
        <f>IF(ISBLANK(H20), IF(OR(NOT(ISBLANK(M20)),NOT(ISBLANK(J20)), NOT(ISBLANK(O20))),"no oldname but should be",""),IF(H20=J20,"api",IF(H20=O20,"csv","no match or acsbgname")))</f>
        <v/>
      </c>
      <c r="Q20" s="64" t="s">
        <v>2463</v>
      </c>
      <c r="R20" t="s">
        <v>2463</v>
      </c>
      <c r="S20" s="150">
        <f>IFERROR(_xlfn.XLOOKUP(U20,sortorder!$E$62:$E$134,sortorder!$F$62:$F$134),999)</f>
        <v>167</v>
      </c>
      <c r="T20" s="150">
        <f>IFERROR(_xlfn.XLOOKUP(U20,sortorder!$E$62:$E$134,sortorder!$D$62:$D$134),99)</f>
        <v>22</v>
      </c>
      <c r="U20" s="129" t="s">
        <v>51</v>
      </c>
      <c r="V20" s="59" t="s">
        <v>51</v>
      </c>
      <c r="W20" s="155">
        <f>IFERROR(_xlfn.XLOOKUP(Y20,sortorder!$E$4:$E$55,sortorder!$D$4:$D$55),99)</f>
        <v>2</v>
      </c>
      <c r="X20" s="155">
        <f>IFERROR(_xlfn.XLOOKUP(Y20,sortorder!$E$4:$E$55,sortorder!$D$4:$D$55),99)</f>
        <v>2</v>
      </c>
      <c r="Y20" s="22" t="s">
        <v>2452</v>
      </c>
      <c r="Z20" s="144">
        <f>IF(ISERROR(SEARCH(Z$1,$Q20)),0,1)</f>
        <v>1</v>
      </c>
      <c r="AA20" s="144">
        <f>IF(ISERROR(SEARCH(AA$1,$Q20)),0,1)</f>
        <v>0</v>
      </c>
      <c r="AB20" s="144">
        <f>IF(ISERROR(SEARCH(AB$1,$Q20)),0,1)</f>
        <v>0</v>
      </c>
      <c r="AC20" s="144">
        <f>IF(ISERROR(SEARCH(AC$1,$Q20)),0,1)</f>
        <v>0</v>
      </c>
      <c r="AD20" s="144">
        <f>IF(ISERROR(SEARCH(AD$1,$Q20)),0,1)</f>
        <v>1</v>
      </c>
      <c r="AE20" s="144">
        <f>IF(ISERROR(SEARCH(AE$1,$Q20)),0,1)</f>
        <v>0</v>
      </c>
      <c r="AF20" s="144">
        <f>IF(ISERROR(SEARCH(AF$1,$Q20)),0,1)</f>
        <v>0</v>
      </c>
      <c r="AG20" s="144">
        <f>IF(ISERROR(SEARCH(AG$1,$Q20)),0,1)</f>
        <v>0</v>
      </c>
      <c r="AH20" s="144">
        <f>IF(ISERROR(SEARCH(AH$1,$Q20)),0,1)</f>
        <v>0</v>
      </c>
      <c r="AK20" t="s">
        <v>44</v>
      </c>
      <c r="AL20" s="41" t="s">
        <v>44</v>
      </c>
      <c r="AM20" s="216">
        <f>_xlfn.XLOOKUP(AL20,sortorder!$I$15:$I$20,sortorder!$J$15:$J$20)</f>
        <v>1</v>
      </c>
      <c r="AN20" t="s">
        <v>423</v>
      </c>
      <c r="AO20" t="s">
        <v>423</v>
      </c>
      <c r="AP20" t="s">
        <v>424</v>
      </c>
      <c r="AQ20" s="32">
        <v>1</v>
      </c>
      <c r="AR20" t="s">
        <v>2453</v>
      </c>
      <c r="AS20" t="s">
        <v>1758</v>
      </c>
      <c r="AT20" t="s">
        <v>1758</v>
      </c>
      <c r="AU20" t="s">
        <v>1758</v>
      </c>
      <c r="AW20" s="39" t="str">
        <f>IFERROR(_xlfn.XLOOKUP(Q20,wtd!$B:$B,wtd!$C:$C),"")</f>
        <v/>
      </c>
      <c r="AX20" s="144" t="b">
        <f>IFERROR(Q20=_xlfn.XLOOKUP(Q20,wtd!$B:$B,wtd!$B:$B),FALSE)</f>
        <v>0</v>
      </c>
      <c r="AY20" t="s">
        <v>3070</v>
      </c>
      <c r="AZ20">
        <v>2</v>
      </c>
      <c r="BA20">
        <v>1</v>
      </c>
      <c r="BC20" t="b">
        <v>0</v>
      </c>
      <c r="BD20" t="b">
        <v>0</v>
      </c>
      <c r="BE20" t="b">
        <v>0</v>
      </c>
      <c r="BF20" t="s">
        <v>5102</v>
      </c>
      <c r="BG20" t="s">
        <v>2464</v>
      </c>
      <c r="BH20" t="s">
        <v>2464</v>
      </c>
      <c r="BN20" s="232">
        <v>999</v>
      </c>
      <c r="BS20" t="s">
        <v>411</v>
      </c>
      <c r="BT20" t="s">
        <v>55</v>
      </c>
    </row>
    <row r="21" spans="1:72">
      <c r="A21">
        <v>20</v>
      </c>
      <c r="B21" s="161" t="str">
        <f>IFERROR(TEXT(AM21,"00"),"99")&amp;IFERROR(TEXT(X21,"00"),"99")&amp;IFERROR(TEXT(T21,"00"),"99")&amp;IFERROR(TEXT(BN21,"000"),"999")</f>
        <v>010223999</v>
      </c>
      <c r="C21" s="161" t="str">
        <f>IFERROR(TEXT(AM21,"00"),"99")&amp;IFERROR(TEXT(W21,"00"),"99")&amp;IFERROR(TEXT(S21,"000"),"999")</f>
        <v>0102170</v>
      </c>
      <c r="D21" s="29">
        <v>0</v>
      </c>
      <c r="E21" s="29">
        <v>0</v>
      </c>
      <c r="F21" s="29">
        <v>0</v>
      </c>
      <c r="I21" s="379" t="str">
        <f>IF(ISBLANK(H21), IF(OR(NOT(ISBLANK(M21)),NOT(ISBLANK(J21)), NOT(ISBLANK(O21))),"no oldname but should be",""),IF(H21=J21,"api",IF(H21=O21,"csv","no match or acsbgname")))</f>
        <v/>
      </c>
      <c r="M21" s="124"/>
      <c r="Q21" s="125" t="s">
        <v>2465</v>
      </c>
      <c r="R21" s="124" t="s">
        <v>2465</v>
      </c>
      <c r="S21" s="150">
        <f>IFERROR(_xlfn.XLOOKUP(U21,sortorder!$E$62:$E$134,sortorder!$F$62:$F$134),999)</f>
        <v>170</v>
      </c>
      <c r="T21" s="150">
        <f>IFERROR(_xlfn.XLOOKUP(U21,sortorder!$E$62:$E$134,sortorder!$D$62:$D$134),99)</f>
        <v>23</v>
      </c>
      <c r="U21" s="129" t="s">
        <v>1169</v>
      </c>
      <c r="V21" s="59" t="s">
        <v>1169</v>
      </c>
      <c r="W21" s="155">
        <f>IFERROR(_xlfn.XLOOKUP(Y21,sortorder!$E$4:$E$55,sortorder!$D$4:$D$55),99)</f>
        <v>2</v>
      </c>
      <c r="X21" s="155">
        <f>IFERROR(_xlfn.XLOOKUP(Y21,sortorder!$E$4:$E$55,sortorder!$D$4:$D$55),99)</f>
        <v>2</v>
      </c>
      <c r="Y21" s="22" t="s">
        <v>2452</v>
      </c>
      <c r="Z21" s="144">
        <f>IF(ISERROR(SEARCH(Z$1,$Q21)),0,1)</f>
        <v>1</v>
      </c>
      <c r="AA21" s="144">
        <f>IF(ISERROR(SEARCH(AA$1,$Q21)),0,1)</f>
        <v>0</v>
      </c>
      <c r="AB21" s="144">
        <f>IF(ISERROR(SEARCH(AB$1,$Q21)),0,1)</f>
        <v>0</v>
      </c>
      <c r="AC21" s="144">
        <f>IF(ISERROR(SEARCH(AC$1,$Q21)),0,1)</f>
        <v>0</v>
      </c>
      <c r="AD21" s="144">
        <f>IF(ISERROR(SEARCH(AD$1,$Q21)),0,1)</f>
        <v>1</v>
      </c>
      <c r="AE21" s="144">
        <f>IF(ISERROR(SEARCH(AE$1,$Q21)),0,1)</f>
        <v>0</v>
      </c>
      <c r="AF21" s="144">
        <f>IF(ISERROR(SEARCH(AF$1,$Q21)),0,1)</f>
        <v>0</v>
      </c>
      <c r="AG21" s="144">
        <f>IF(ISERROR(SEARCH(AG$1,$Q21)),0,1)</f>
        <v>0</v>
      </c>
      <c r="AH21" s="144">
        <f>IF(ISERROR(SEARCH(AH$1,$Q21)),0,1)</f>
        <v>0</v>
      </c>
      <c r="AJ21" s="124"/>
      <c r="AK21" t="s">
        <v>44</v>
      </c>
      <c r="AL21" s="41" t="s">
        <v>44</v>
      </c>
      <c r="AM21" s="216">
        <f>_xlfn.XLOOKUP(AL21,sortorder!$I$15:$I$20,sortorder!$J$15:$J$20)</f>
        <v>1</v>
      </c>
      <c r="AN21" t="s">
        <v>423</v>
      </c>
      <c r="AO21" t="s">
        <v>423</v>
      </c>
      <c r="AP21" t="s">
        <v>424</v>
      </c>
      <c r="AQ21" s="32">
        <v>1</v>
      </c>
      <c r="AR21" t="s">
        <v>2453</v>
      </c>
      <c r="AS21" t="s">
        <v>1758</v>
      </c>
      <c r="AT21" t="s">
        <v>1758</v>
      </c>
      <c r="AU21" t="s">
        <v>1758</v>
      </c>
      <c r="AW21" s="39" t="str">
        <f>IFERROR(_xlfn.XLOOKUP(Q21,wtd!$B:$B,wtd!$C:$C),"")</f>
        <v/>
      </c>
      <c r="AX21" s="144" t="b">
        <f>IFERROR(Q21=_xlfn.XLOOKUP(Q21,wtd!$B:$B,wtd!$B:$B),FALSE)</f>
        <v>0</v>
      </c>
      <c r="AY21" t="s">
        <v>3070</v>
      </c>
      <c r="AZ21">
        <v>2</v>
      </c>
      <c r="BA21">
        <v>1</v>
      </c>
      <c r="BC21" t="b">
        <v>0</v>
      </c>
      <c r="BD21" t="b">
        <v>0</v>
      </c>
      <c r="BE21" t="b">
        <v>0</v>
      </c>
      <c r="BF21" t="s">
        <v>2466</v>
      </c>
      <c r="BG21" t="s">
        <v>2466</v>
      </c>
      <c r="BH21" t="s">
        <v>2466</v>
      </c>
      <c r="BN21" s="232">
        <v>999</v>
      </c>
      <c r="BS21" t="s">
        <v>411</v>
      </c>
      <c r="BT21" t="s">
        <v>55</v>
      </c>
    </row>
    <row r="22" spans="1:72">
      <c r="A22">
        <v>21</v>
      </c>
      <c r="B22" s="161" t="str">
        <f>IFERROR(TEXT(AM22,"00"),"99")&amp;IFERROR(TEXT(X22,"00"),"99")&amp;IFERROR(TEXT(T22,"00"),"99")&amp;IFERROR(TEXT(BN22,"000"),"999")</f>
        <v>010224999</v>
      </c>
      <c r="C22" s="161" t="str">
        <f>IFERROR(TEXT(AM22,"00"),"99")&amp;IFERROR(TEXT(W22,"00"),"99")&amp;IFERROR(TEXT(S22,"000"),"999")</f>
        <v>0102168</v>
      </c>
      <c r="D22" s="29">
        <v>0</v>
      </c>
      <c r="E22" s="29">
        <v>0</v>
      </c>
      <c r="F22" s="29">
        <v>0</v>
      </c>
      <c r="I22" s="379" t="str">
        <f>IF(ISBLANK(H22), IF(OR(NOT(ISBLANK(M22)),NOT(ISBLANK(J22)), NOT(ISBLANK(O22))),"no oldname but should be",""),IF(H22=J22,"api",IF(H22=O22,"csv","no match or acsbgname")))</f>
        <v/>
      </c>
      <c r="Q22" s="64" t="s">
        <v>2467</v>
      </c>
      <c r="R22" t="s">
        <v>2467</v>
      </c>
      <c r="S22" s="150">
        <f>IFERROR(_xlfn.XLOOKUP(U22,sortorder!$E$62:$E$134,sortorder!$F$62:$F$134),999)</f>
        <v>168</v>
      </c>
      <c r="T22" s="150">
        <f>IFERROR(_xlfn.XLOOKUP(U22,sortorder!$E$62:$E$134,sortorder!$D$62:$D$134),99)</f>
        <v>24</v>
      </c>
      <c r="U22" s="129" t="s">
        <v>176</v>
      </c>
      <c r="V22" s="59" t="s">
        <v>176</v>
      </c>
      <c r="W22" s="155">
        <f>IFERROR(_xlfn.XLOOKUP(Y22,sortorder!$E$4:$E$55,sortorder!$D$4:$D$55),99)</f>
        <v>2</v>
      </c>
      <c r="X22" s="155">
        <f>IFERROR(_xlfn.XLOOKUP(Y22,sortorder!$E$4:$E$55,sortorder!$D$4:$D$55),99)</f>
        <v>2</v>
      </c>
      <c r="Y22" s="22" t="s">
        <v>2452</v>
      </c>
      <c r="Z22" s="144">
        <f>IF(ISERROR(SEARCH(Z$1,$Q22)),0,1)</f>
        <v>1</v>
      </c>
      <c r="AA22" s="144">
        <f>IF(ISERROR(SEARCH(AA$1,$Q22)),0,1)</f>
        <v>0</v>
      </c>
      <c r="AB22" s="144">
        <f>IF(ISERROR(SEARCH(AB$1,$Q22)),0,1)</f>
        <v>0</v>
      </c>
      <c r="AC22" s="144">
        <f>IF(ISERROR(SEARCH(AC$1,$Q22)),0,1)</f>
        <v>0</v>
      </c>
      <c r="AD22" s="144">
        <f>IF(ISERROR(SEARCH(AD$1,$Q22)),0,1)</f>
        <v>1</v>
      </c>
      <c r="AE22" s="144">
        <f>IF(ISERROR(SEARCH(AE$1,$Q22)),0,1)</f>
        <v>0</v>
      </c>
      <c r="AF22" s="144">
        <f>IF(ISERROR(SEARCH(AF$1,$Q22)),0,1)</f>
        <v>0</v>
      </c>
      <c r="AG22" s="144">
        <f>IF(ISERROR(SEARCH(AG$1,$Q22)),0,1)</f>
        <v>0</v>
      </c>
      <c r="AH22" s="144">
        <f>IF(ISERROR(SEARCH(AH$1,$Q22)),0,1)</f>
        <v>0</v>
      </c>
      <c r="AK22" t="s">
        <v>44</v>
      </c>
      <c r="AL22" s="41" t="s">
        <v>44</v>
      </c>
      <c r="AM22" s="216">
        <f>_xlfn.XLOOKUP(AL22,sortorder!$I$15:$I$20,sortorder!$J$15:$J$20)</f>
        <v>1</v>
      </c>
      <c r="AN22" t="s">
        <v>423</v>
      </c>
      <c r="AO22" t="s">
        <v>423</v>
      </c>
      <c r="AP22" t="s">
        <v>424</v>
      </c>
      <c r="AQ22" s="32">
        <v>1</v>
      </c>
      <c r="AR22" t="s">
        <v>2453</v>
      </c>
      <c r="AS22" t="s">
        <v>1758</v>
      </c>
      <c r="AT22" t="s">
        <v>1758</v>
      </c>
      <c r="AU22" t="s">
        <v>1758</v>
      </c>
      <c r="AW22" s="39" t="str">
        <f>IFERROR(_xlfn.XLOOKUP(Q22,wtd!$B:$B,wtd!$C:$C),"")</f>
        <v/>
      </c>
      <c r="AX22" s="144" t="b">
        <f>IFERROR(Q22=_xlfn.XLOOKUP(Q22,wtd!$B:$B,wtd!$B:$B),FALSE)</f>
        <v>0</v>
      </c>
      <c r="AY22" t="s">
        <v>3070</v>
      </c>
      <c r="AZ22">
        <v>2</v>
      </c>
      <c r="BA22">
        <v>1</v>
      </c>
      <c r="BC22" t="b">
        <v>0</v>
      </c>
      <c r="BD22" t="b">
        <v>0</v>
      </c>
      <c r="BE22" t="b">
        <v>0</v>
      </c>
      <c r="BF22" t="s">
        <v>5103</v>
      </c>
      <c r="BG22" t="s">
        <v>2468</v>
      </c>
      <c r="BH22" t="s">
        <v>2468</v>
      </c>
      <c r="BN22" s="232">
        <v>999</v>
      </c>
      <c r="BS22" t="s">
        <v>411</v>
      </c>
      <c r="BT22" t="s">
        <v>55</v>
      </c>
    </row>
    <row r="23" spans="1:72">
      <c r="A23">
        <v>22</v>
      </c>
      <c r="B23" s="161" t="str">
        <f>IFERROR(TEXT(AM23,"00"),"99")&amp;IFERROR(TEXT(X23,"00"),"99")&amp;IFERROR(TEXT(T23,"00"),"99")&amp;IFERROR(TEXT(BN23,"000"),"999")</f>
        <v>010225999</v>
      </c>
      <c r="C23" s="161" t="str">
        <f>IFERROR(TEXT(AM23,"00"),"99")&amp;IFERROR(TEXT(W23,"00"),"99")&amp;IFERROR(TEXT(S23,"000"),"999")</f>
        <v>0102169</v>
      </c>
      <c r="D23" s="29">
        <v>0</v>
      </c>
      <c r="E23" s="29">
        <v>0</v>
      </c>
      <c r="F23" s="29">
        <v>0</v>
      </c>
      <c r="I23" s="379" t="str">
        <f>IF(ISBLANK(H23), IF(OR(NOT(ISBLANK(M23)),NOT(ISBLANK(J23)), NOT(ISBLANK(O23))),"no oldname but should be",""),IF(H23=J23,"api",IF(H23=O23,"csv","no match or acsbgname")))</f>
        <v/>
      </c>
      <c r="M23" s="124"/>
      <c r="Q23" s="125" t="s">
        <v>2469</v>
      </c>
      <c r="R23" s="124" t="s">
        <v>2469</v>
      </c>
      <c r="S23" s="150">
        <f>IFERROR(_xlfn.XLOOKUP(U23,sortorder!$E$62:$E$134,sortorder!$F$62:$F$134),999)</f>
        <v>169</v>
      </c>
      <c r="T23" s="150">
        <f>IFERROR(_xlfn.XLOOKUP(U23,sortorder!$E$62:$E$134,sortorder!$D$62:$D$134),99)</f>
        <v>25</v>
      </c>
      <c r="U23" s="129" t="s">
        <v>168</v>
      </c>
      <c r="V23" s="59" t="s">
        <v>168</v>
      </c>
      <c r="W23" s="155">
        <f>IFERROR(_xlfn.XLOOKUP(Y23,sortorder!$E$4:$E$55,sortorder!$D$4:$D$55),99)</f>
        <v>2</v>
      </c>
      <c r="X23" s="155">
        <f>IFERROR(_xlfn.XLOOKUP(Y23,sortorder!$E$4:$E$55,sortorder!$D$4:$D$55),99)</f>
        <v>2</v>
      </c>
      <c r="Y23" s="22" t="s">
        <v>2452</v>
      </c>
      <c r="Z23" s="144">
        <f>IF(ISERROR(SEARCH(Z$1,$Q23)),0,1)</f>
        <v>1</v>
      </c>
      <c r="AA23" s="144">
        <f>IF(ISERROR(SEARCH(AA$1,$Q23)),0,1)</f>
        <v>0</v>
      </c>
      <c r="AB23" s="144">
        <f>IF(ISERROR(SEARCH(AB$1,$Q23)),0,1)</f>
        <v>0</v>
      </c>
      <c r="AC23" s="144">
        <f>IF(ISERROR(SEARCH(AC$1,$Q23)),0,1)</f>
        <v>0</v>
      </c>
      <c r="AD23" s="144">
        <f>IF(ISERROR(SEARCH(AD$1,$Q23)),0,1)</f>
        <v>1</v>
      </c>
      <c r="AE23" s="144">
        <f>IF(ISERROR(SEARCH(AE$1,$Q23)),0,1)</f>
        <v>0</v>
      </c>
      <c r="AF23" s="144">
        <f>IF(ISERROR(SEARCH(AF$1,$Q23)),0,1)</f>
        <v>0</v>
      </c>
      <c r="AG23" s="144">
        <f>IF(ISERROR(SEARCH(AG$1,$Q23)),0,1)</f>
        <v>0</v>
      </c>
      <c r="AH23" s="144">
        <f>IF(ISERROR(SEARCH(AH$1,$Q23)),0,1)</f>
        <v>0</v>
      </c>
      <c r="AJ23" s="124"/>
      <c r="AK23" t="s">
        <v>44</v>
      </c>
      <c r="AL23" s="41" t="s">
        <v>44</v>
      </c>
      <c r="AM23" s="216">
        <f>_xlfn.XLOOKUP(AL23,sortorder!$I$15:$I$20,sortorder!$J$15:$J$20)</f>
        <v>1</v>
      </c>
      <c r="AN23" t="s">
        <v>423</v>
      </c>
      <c r="AO23" t="s">
        <v>423</v>
      </c>
      <c r="AP23" t="s">
        <v>424</v>
      </c>
      <c r="AQ23" s="32">
        <v>1</v>
      </c>
      <c r="AR23" t="s">
        <v>2453</v>
      </c>
      <c r="AS23" t="s">
        <v>1758</v>
      </c>
      <c r="AT23" t="s">
        <v>1758</v>
      </c>
      <c r="AU23" t="s">
        <v>1758</v>
      </c>
      <c r="AW23" s="39" t="str">
        <f>IFERROR(_xlfn.XLOOKUP(Q23,wtd!$B:$B,wtd!$C:$C),"")</f>
        <v/>
      </c>
      <c r="AX23" s="144" t="b">
        <f>IFERROR(Q23=_xlfn.XLOOKUP(Q23,wtd!$B:$B,wtd!$B:$B),FALSE)</f>
        <v>0</v>
      </c>
      <c r="AY23" t="s">
        <v>3070</v>
      </c>
      <c r="AZ23">
        <v>2</v>
      </c>
      <c r="BA23">
        <v>1</v>
      </c>
      <c r="BC23" t="b">
        <v>0</v>
      </c>
      <c r="BD23" t="b">
        <v>0</v>
      </c>
      <c r="BE23" t="b">
        <v>0</v>
      </c>
      <c r="BF23" t="s">
        <v>5104</v>
      </c>
      <c r="BG23" t="s">
        <v>2470</v>
      </c>
      <c r="BH23" t="s">
        <v>2470</v>
      </c>
      <c r="BN23" s="232">
        <v>999</v>
      </c>
      <c r="BS23" t="s">
        <v>411</v>
      </c>
      <c r="BT23" t="s">
        <v>55</v>
      </c>
    </row>
    <row r="24" spans="1:72">
      <c r="A24">
        <v>23</v>
      </c>
      <c r="B24" s="161" t="str">
        <f>IFERROR(TEXT(AM24,"00"),"99")&amp;IFERROR(TEXT(X24,"00"),"99")&amp;IFERROR(TEXT(T24,"00"),"99")&amp;IFERROR(TEXT(BN24,"000"),"999")</f>
        <v>010226999</v>
      </c>
      <c r="C24" s="161" t="str">
        <f>IFERROR(TEXT(AM24,"00"),"99")&amp;IFERROR(TEXT(W24,"00"),"99")&amp;IFERROR(TEXT(S24,"000"),"999")</f>
        <v>0102163</v>
      </c>
      <c r="D24" s="29">
        <v>0</v>
      </c>
      <c r="E24" s="29">
        <v>0</v>
      </c>
      <c r="F24" s="29">
        <v>0</v>
      </c>
      <c r="I24" s="379" t="str">
        <f>IF(ISBLANK(H24), IF(OR(NOT(ISBLANK(M24)),NOT(ISBLANK(J24)), NOT(ISBLANK(O24))),"no oldname but should be",""),IF(H24=J24,"api",IF(H24=O24,"csv","no match or acsbgname")))</f>
        <v/>
      </c>
      <c r="Q24" s="64" t="s">
        <v>2471</v>
      </c>
      <c r="R24" t="s">
        <v>2471</v>
      </c>
      <c r="S24" s="150">
        <f>IFERROR(_xlfn.XLOOKUP(U24,sortorder!$E$62:$E$134,sortorder!$F$62:$F$134),999)</f>
        <v>163</v>
      </c>
      <c r="T24" s="150">
        <f>IFERROR(_xlfn.XLOOKUP(U24,sortorder!$E$62:$E$134,sortorder!$D$62:$D$134),99)</f>
        <v>26</v>
      </c>
      <c r="U24" s="129" t="s">
        <v>164</v>
      </c>
      <c r="V24" s="59" t="s">
        <v>164</v>
      </c>
      <c r="W24" s="155">
        <f>IFERROR(_xlfn.XLOOKUP(Y24,sortorder!$E$4:$E$55,sortorder!$D$4:$D$55),99)</f>
        <v>2</v>
      </c>
      <c r="X24" s="155">
        <f>IFERROR(_xlfn.XLOOKUP(Y24,sortorder!$E$4:$E$55,sortorder!$D$4:$D$55),99)</f>
        <v>2</v>
      </c>
      <c r="Y24" s="22" t="s">
        <v>2452</v>
      </c>
      <c r="Z24" s="144">
        <f>IF(ISERROR(SEARCH(Z$1,$Q24)),0,1)</f>
        <v>1</v>
      </c>
      <c r="AA24" s="144">
        <f>IF(ISERROR(SEARCH(AA$1,$Q24)),0,1)</f>
        <v>0</v>
      </c>
      <c r="AB24" s="144">
        <f>IF(ISERROR(SEARCH(AB$1,$Q24)),0,1)</f>
        <v>0</v>
      </c>
      <c r="AC24" s="144">
        <f>IF(ISERROR(SEARCH(AC$1,$Q24)),0,1)</f>
        <v>0</v>
      </c>
      <c r="AD24" s="144">
        <f>IF(ISERROR(SEARCH(AD$1,$Q24)),0,1)</f>
        <v>1</v>
      </c>
      <c r="AE24" s="144">
        <f>IF(ISERROR(SEARCH(AE$1,$Q24)),0,1)</f>
        <v>0</v>
      </c>
      <c r="AF24" s="144">
        <f>IF(ISERROR(SEARCH(AF$1,$Q24)),0,1)</f>
        <v>0</v>
      </c>
      <c r="AG24" s="144">
        <f>IF(ISERROR(SEARCH(AG$1,$Q24)),0,1)</f>
        <v>0</v>
      </c>
      <c r="AH24" s="144">
        <f>IF(ISERROR(SEARCH(AH$1,$Q24)),0,1)</f>
        <v>0</v>
      </c>
      <c r="AK24" t="s">
        <v>44</v>
      </c>
      <c r="AL24" s="41" t="s">
        <v>44</v>
      </c>
      <c r="AM24" s="216">
        <f>_xlfn.XLOOKUP(AL24,sortorder!$I$15:$I$20,sortorder!$J$15:$J$20)</f>
        <v>1</v>
      </c>
      <c r="AN24" t="s">
        <v>423</v>
      </c>
      <c r="AO24" t="s">
        <v>423</v>
      </c>
      <c r="AP24" t="s">
        <v>424</v>
      </c>
      <c r="AQ24" s="32">
        <v>1</v>
      </c>
      <c r="AR24" t="s">
        <v>2453</v>
      </c>
      <c r="AS24" t="s">
        <v>1758</v>
      </c>
      <c r="AT24" t="s">
        <v>1758</v>
      </c>
      <c r="AU24" t="s">
        <v>1758</v>
      </c>
      <c r="AW24" s="39" t="str">
        <f>IFERROR(_xlfn.XLOOKUP(Q24,wtd!$B:$B,wtd!$C:$C),"")</f>
        <v/>
      </c>
      <c r="AX24" s="144" t="b">
        <f>IFERROR(Q24=_xlfn.XLOOKUP(Q24,wtd!$B:$B,wtd!$B:$B),FALSE)</f>
        <v>0</v>
      </c>
      <c r="AY24" t="s">
        <v>3070</v>
      </c>
      <c r="AZ24">
        <v>2</v>
      </c>
      <c r="BA24">
        <v>1</v>
      </c>
      <c r="BC24" t="b">
        <v>0</v>
      </c>
      <c r="BD24" t="b">
        <v>0</v>
      </c>
      <c r="BE24" t="b">
        <v>0</v>
      </c>
      <c r="BF24" t="s">
        <v>5271</v>
      </c>
      <c r="BG24" t="s">
        <v>2472</v>
      </c>
      <c r="BH24" t="s">
        <v>2472</v>
      </c>
      <c r="BN24" s="232">
        <v>999</v>
      </c>
      <c r="BS24" t="s">
        <v>411</v>
      </c>
      <c r="BT24" t="s">
        <v>55</v>
      </c>
    </row>
    <row r="25" spans="1:72">
      <c r="A25">
        <v>24</v>
      </c>
      <c r="B25" s="161" t="str">
        <f>IFERROR(TEXT(AM25,"00"),"99")&amp;IFERROR(TEXT(X25,"00"),"99")&amp;IFERROR(TEXT(T25,"00"),"99")&amp;IFERROR(TEXT(BN25,"000"),"999")</f>
        <v>010316999</v>
      </c>
      <c r="C25" s="161" t="str">
        <f>IFERROR(TEXT(AM25,"00"),"99")&amp;IFERROR(TEXT(W25,"00"),"99")&amp;IFERROR(TEXT(S25,"000"),"999")</f>
        <v>0103161</v>
      </c>
      <c r="D25" s="29">
        <v>0</v>
      </c>
      <c r="E25" s="29">
        <v>0</v>
      </c>
      <c r="F25" s="29">
        <v>0</v>
      </c>
      <c r="I25" s="379" t="str">
        <f>IF(ISBLANK(H25), IF(OR(NOT(ISBLANK(M25)),NOT(ISBLANK(J25)), NOT(ISBLANK(O25))),"no oldname but should be",""),IF(H25=J25,"api",IF(H25=O25,"csv","no match or acsbgname")))</f>
        <v/>
      </c>
      <c r="Q25" s="64" t="s">
        <v>2509</v>
      </c>
      <c r="R25" t="s">
        <v>2509</v>
      </c>
      <c r="S25" s="150">
        <f>IFERROR(_xlfn.XLOOKUP(U25,sortorder!$E$62:$E$134,sortorder!$F$62:$F$134),999)</f>
        <v>161</v>
      </c>
      <c r="T25" s="150">
        <f>IFERROR(_xlfn.XLOOKUP(U25,sortorder!$E$62:$E$134,sortorder!$D$62:$D$134),99)</f>
        <v>16</v>
      </c>
      <c r="U25" s="129" t="s">
        <v>189</v>
      </c>
      <c r="V25" s="59" t="s">
        <v>189</v>
      </c>
      <c r="W25" s="155">
        <f>IFERROR(_xlfn.XLOOKUP(Y25,sortorder!$E$4:$E$55,sortorder!$D$4:$D$55),99)</f>
        <v>3</v>
      </c>
      <c r="X25" s="155">
        <f>IFERROR(_xlfn.XLOOKUP(Y25,sortorder!$E$4:$E$55,sortorder!$D$4:$D$55),99)</f>
        <v>3</v>
      </c>
      <c r="Y25" s="22" t="s">
        <v>2510</v>
      </c>
      <c r="Z25" s="144">
        <f>IF(ISERROR(SEARCH(Z$1,$Q25)),0,1)</f>
        <v>1</v>
      </c>
      <c r="AA25" s="144">
        <f>IF(ISERROR(SEARCH(AA$1,$Q25)),0,1)</f>
        <v>1</v>
      </c>
      <c r="AB25" s="144">
        <f>IF(ISERROR(SEARCH(AB$1,$Q25)),0,1)</f>
        <v>0</v>
      </c>
      <c r="AC25" s="144">
        <f>IF(ISERROR(SEARCH(AC$1,$Q25)),0,1)</f>
        <v>0</v>
      </c>
      <c r="AD25" s="144">
        <f>IF(ISERROR(SEARCH(AD$1,$Q25)),0,1)</f>
        <v>1</v>
      </c>
      <c r="AE25" s="144">
        <f>IF(ISERROR(SEARCH(AE$1,$Q25)),0,1)</f>
        <v>0</v>
      </c>
      <c r="AF25" s="144">
        <f>IF(ISERROR(SEARCH(AF$1,$Q25)),0,1)</f>
        <v>0</v>
      </c>
      <c r="AG25" s="144">
        <f>IF(ISERROR(SEARCH(AG$1,$Q25)),0,1)</f>
        <v>0</v>
      </c>
      <c r="AH25" s="144">
        <f>IF(ISERROR(SEARCH(AH$1,$Q25)),0,1)</f>
        <v>0</v>
      </c>
      <c r="AK25" t="s">
        <v>44</v>
      </c>
      <c r="AL25" s="41" t="s">
        <v>44</v>
      </c>
      <c r="AM25" s="216">
        <f>_xlfn.XLOOKUP(AL25,sortorder!$I$15:$I$20,sortorder!$J$15:$J$20)</f>
        <v>1</v>
      </c>
      <c r="AN25" t="s">
        <v>1804</v>
      </c>
      <c r="AO25" t="s">
        <v>1804</v>
      </c>
      <c r="AP25" t="s">
        <v>1805</v>
      </c>
      <c r="AQ25" s="32">
        <v>3</v>
      </c>
      <c r="AR25" t="s">
        <v>2511</v>
      </c>
      <c r="AS25" t="s">
        <v>1758</v>
      </c>
      <c r="AT25" t="s">
        <v>1758</v>
      </c>
      <c r="AU25" t="s">
        <v>1758</v>
      </c>
      <c r="AW25" s="39" t="str">
        <f>IFERROR(_xlfn.XLOOKUP(Q25,wtd!$B:$B,wtd!$C:$C),"")</f>
        <v/>
      </c>
      <c r="AX25" s="144" t="b">
        <f>IFERROR(Q25=_xlfn.XLOOKUP(Q25,wtd!$B:$B,wtd!$B:$B),FALSE)</f>
        <v>0</v>
      </c>
      <c r="AY25" t="s">
        <v>3070</v>
      </c>
      <c r="AZ25">
        <v>2</v>
      </c>
      <c r="BA25">
        <v>1</v>
      </c>
      <c r="BC25" t="b">
        <v>0</v>
      </c>
      <c r="BD25" t="b">
        <v>0</v>
      </c>
      <c r="BE25" t="b">
        <v>0</v>
      </c>
      <c r="BF25" t="s">
        <v>2512</v>
      </c>
      <c r="BG25" t="s">
        <v>2512</v>
      </c>
      <c r="BH25" t="s">
        <v>2512</v>
      </c>
      <c r="BN25" s="232">
        <v>999</v>
      </c>
      <c r="BS25" t="s">
        <v>411</v>
      </c>
      <c r="BT25" t="s">
        <v>55</v>
      </c>
    </row>
    <row r="26" spans="1:72">
      <c r="A26">
        <v>25</v>
      </c>
      <c r="B26" s="161" t="str">
        <f>IFERROR(TEXT(AM26,"00"),"99")&amp;IFERROR(TEXT(X26,"00"),"99")&amp;IFERROR(TEXT(T26,"00"),"99")&amp;IFERROR(TEXT(BN26,"000"),"999")</f>
        <v>010317999</v>
      </c>
      <c r="C26" s="161" t="str">
        <f>IFERROR(TEXT(AM26,"00"),"99")&amp;IFERROR(TEXT(W26,"00"),"99")&amp;IFERROR(TEXT(S26,"000"),"999")</f>
        <v>0103162</v>
      </c>
      <c r="D26" s="29">
        <v>0</v>
      </c>
      <c r="E26" s="29">
        <v>0</v>
      </c>
      <c r="F26" s="29">
        <v>0</v>
      </c>
      <c r="I26" s="379" t="str">
        <f>IF(ISBLANK(H26), IF(OR(NOT(ISBLANK(M26)),NOT(ISBLANK(J26)), NOT(ISBLANK(O26))),"no oldname but should be",""),IF(H26=J26,"api",IF(H26=O26,"csv","no match or acsbgname")))</f>
        <v/>
      </c>
      <c r="Q26" s="64" t="s">
        <v>2513</v>
      </c>
      <c r="R26" t="s">
        <v>2513</v>
      </c>
      <c r="S26" s="150">
        <f>IFERROR(_xlfn.XLOOKUP(U26,sortorder!$E$62:$E$134,sortorder!$F$62:$F$134),999)</f>
        <v>162</v>
      </c>
      <c r="T26" s="150">
        <f>IFERROR(_xlfn.XLOOKUP(U26,sortorder!$E$62:$E$134,sortorder!$D$62:$D$134),99)</f>
        <v>17</v>
      </c>
      <c r="U26" s="129" t="s">
        <v>1121</v>
      </c>
      <c r="V26" s="59" t="s">
        <v>1121</v>
      </c>
      <c r="W26" s="155">
        <f>IFERROR(_xlfn.XLOOKUP(Y26,sortorder!$E$4:$E$55,sortorder!$D$4:$D$55),99)</f>
        <v>3</v>
      </c>
      <c r="X26" s="155">
        <f>IFERROR(_xlfn.XLOOKUP(Y26,sortorder!$E$4:$E$55,sortorder!$D$4:$D$55),99)</f>
        <v>3</v>
      </c>
      <c r="Y26" s="22" t="s">
        <v>2510</v>
      </c>
      <c r="Z26" s="144">
        <f>IF(ISERROR(SEARCH(Z$1,$Q26)),0,1)</f>
        <v>1</v>
      </c>
      <c r="AA26" s="144">
        <f>IF(ISERROR(SEARCH(AA$1,$Q26)),0,1)</f>
        <v>1</v>
      </c>
      <c r="AB26" s="144">
        <f>IF(ISERROR(SEARCH(AB$1,$Q26)),0,1)</f>
        <v>0</v>
      </c>
      <c r="AC26" s="144">
        <f>IF(ISERROR(SEARCH(AC$1,$Q26)),0,1)</f>
        <v>0</v>
      </c>
      <c r="AD26" s="144">
        <f>IF(ISERROR(SEARCH(AD$1,$Q26)),0,1)</f>
        <v>1</v>
      </c>
      <c r="AE26" s="144">
        <f>IF(ISERROR(SEARCH(AE$1,$Q26)),0,1)</f>
        <v>0</v>
      </c>
      <c r="AF26" s="144">
        <f>IF(ISERROR(SEARCH(AF$1,$Q26)),0,1)</f>
        <v>0</v>
      </c>
      <c r="AG26" s="144">
        <f>IF(ISERROR(SEARCH(AG$1,$Q26)),0,1)</f>
        <v>0</v>
      </c>
      <c r="AH26" s="144">
        <f>IF(ISERROR(SEARCH(AH$1,$Q26)),0,1)</f>
        <v>1</v>
      </c>
      <c r="AK26" t="s">
        <v>44</v>
      </c>
      <c r="AL26" s="41" t="s">
        <v>44</v>
      </c>
      <c r="AM26" s="216">
        <f>_xlfn.XLOOKUP(AL26,sortorder!$I$15:$I$20,sortorder!$J$15:$J$20)</f>
        <v>1</v>
      </c>
      <c r="AN26" t="s">
        <v>1804</v>
      </c>
      <c r="AO26" t="s">
        <v>1804</v>
      </c>
      <c r="AP26" t="s">
        <v>1805</v>
      </c>
      <c r="AQ26" s="32">
        <v>3</v>
      </c>
      <c r="AR26" t="s">
        <v>2511</v>
      </c>
      <c r="AS26" t="s">
        <v>1758</v>
      </c>
      <c r="AT26" t="s">
        <v>1758</v>
      </c>
      <c r="AU26" t="s">
        <v>1758</v>
      </c>
      <c r="AW26" s="39" t="str">
        <f>IFERROR(_xlfn.XLOOKUP(Q26,wtd!$B:$B,wtd!$C:$C),"")</f>
        <v/>
      </c>
      <c r="AX26" s="144" t="b">
        <f>IFERROR(Q26=_xlfn.XLOOKUP(Q26,wtd!$B:$B,wtd!$B:$B),FALSE)</f>
        <v>0</v>
      </c>
      <c r="AY26" t="s">
        <v>3070</v>
      </c>
      <c r="AZ26">
        <v>2</v>
      </c>
      <c r="BA26">
        <v>1</v>
      </c>
      <c r="BC26" t="b">
        <v>0</v>
      </c>
      <c r="BD26" t="b">
        <v>0</v>
      </c>
      <c r="BE26" t="b">
        <v>0</v>
      </c>
      <c r="BF26" t="s">
        <v>5032</v>
      </c>
      <c r="BG26" t="s">
        <v>2514</v>
      </c>
      <c r="BH26" t="s">
        <v>2514</v>
      </c>
      <c r="BN26" s="232">
        <v>999</v>
      </c>
      <c r="BS26" t="s">
        <v>411</v>
      </c>
      <c r="BT26" t="s">
        <v>55</v>
      </c>
    </row>
    <row r="27" spans="1:72">
      <c r="A27">
        <v>26</v>
      </c>
      <c r="B27" s="161" t="str">
        <f>IFERROR(TEXT(AM27,"00"),"99")&amp;IFERROR(TEXT(X27,"00"),"99")&amp;IFERROR(TEXT(T27,"00"),"99")&amp;IFERROR(TEXT(BN27,"000"),"999")</f>
        <v>010318999</v>
      </c>
      <c r="C27" s="161" t="str">
        <f>IFERROR(TEXT(AM27,"00"),"99")&amp;IFERROR(TEXT(W27,"00"),"99")&amp;IFERROR(TEXT(S27,"000"),"999")</f>
        <v>0103164</v>
      </c>
      <c r="D27" s="29">
        <v>0</v>
      </c>
      <c r="E27" s="29">
        <v>0</v>
      </c>
      <c r="F27" s="29">
        <v>0</v>
      </c>
      <c r="I27" s="379" t="str">
        <f>IF(ISBLANK(H27), IF(OR(NOT(ISBLANK(M27)),NOT(ISBLANK(J27)), NOT(ISBLANK(O27))),"no oldname but should be",""),IF(H27=J27,"api",IF(H27=O27,"csv","no match or acsbgname")))</f>
        <v/>
      </c>
      <c r="Q27" s="64" t="s">
        <v>2515</v>
      </c>
      <c r="R27" t="s">
        <v>2515</v>
      </c>
      <c r="S27" s="150">
        <f>IFERROR(_xlfn.XLOOKUP(U27,sortorder!$E$62:$E$134,sortorder!$F$62:$F$134),999)</f>
        <v>164</v>
      </c>
      <c r="T27" s="150">
        <f>IFERROR(_xlfn.XLOOKUP(U27,sortorder!$E$62:$E$134,sortorder!$D$62:$D$134),99)</f>
        <v>18</v>
      </c>
      <c r="U27" s="129" t="s">
        <v>155</v>
      </c>
      <c r="V27" s="59" t="s">
        <v>155</v>
      </c>
      <c r="W27" s="155">
        <f>IFERROR(_xlfn.XLOOKUP(Y27,sortorder!$E$4:$E$55,sortorder!$D$4:$D$55),99)</f>
        <v>3</v>
      </c>
      <c r="X27" s="155">
        <f>IFERROR(_xlfn.XLOOKUP(Y27,sortorder!$E$4:$E$55,sortorder!$D$4:$D$55),99)</f>
        <v>3</v>
      </c>
      <c r="Y27" s="22" t="s">
        <v>2510</v>
      </c>
      <c r="Z27" s="144">
        <f>IF(ISERROR(SEARCH(Z$1,$Q27)),0,1)</f>
        <v>1</v>
      </c>
      <c r="AA27" s="144">
        <f>IF(ISERROR(SEARCH(AA$1,$Q27)),0,1)</f>
        <v>1</v>
      </c>
      <c r="AB27" s="144">
        <f>IF(ISERROR(SEARCH(AB$1,$Q27)),0,1)</f>
        <v>0</v>
      </c>
      <c r="AC27" s="144">
        <f>IF(ISERROR(SEARCH(AC$1,$Q27)),0,1)</f>
        <v>0</v>
      </c>
      <c r="AD27" s="144">
        <f>IF(ISERROR(SEARCH(AD$1,$Q27)),0,1)</f>
        <v>1</v>
      </c>
      <c r="AE27" s="144">
        <f>IF(ISERROR(SEARCH(AE$1,$Q27)),0,1)</f>
        <v>0</v>
      </c>
      <c r="AF27" s="144">
        <f>IF(ISERROR(SEARCH(AF$1,$Q27)),0,1)</f>
        <v>0</v>
      </c>
      <c r="AG27" s="144">
        <f>IF(ISERROR(SEARCH(AG$1,$Q27)),0,1)</f>
        <v>0</v>
      </c>
      <c r="AH27" s="144">
        <f>IF(ISERROR(SEARCH(AH$1,$Q27)),0,1)</f>
        <v>0</v>
      </c>
      <c r="AK27" t="s">
        <v>44</v>
      </c>
      <c r="AL27" s="41" t="s">
        <v>44</v>
      </c>
      <c r="AM27" s="216">
        <f>_xlfn.XLOOKUP(AL27,sortorder!$I$15:$I$20,sortorder!$J$15:$J$20)</f>
        <v>1</v>
      </c>
      <c r="AN27" t="s">
        <v>1804</v>
      </c>
      <c r="AO27" t="s">
        <v>1804</v>
      </c>
      <c r="AP27" t="s">
        <v>1805</v>
      </c>
      <c r="AQ27" s="32">
        <v>3</v>
      </c>
      <c r="AR27" t="s">
        <v>2511</v>
      </c>
      <c r="AS27" t="s">
        <v>1758</v>
      </c>
      <c r="AT27" t="s">
        <v>1758</v>
      </c>
      <c r="AU27" t="s">
        <v>1758</v>
      </c>
      <c r="AW27" s="39" t="str">
        <f>IFERROR(_xlfn.XLOOKUP(Q27,wtd!$B:$B,wtd!$C:$C),"")</f>
        <v/>
      </c>
      <c r="AX27" s="144" t="b">
        <f>IFERROR(Q27=_xlfn.XLOOKUP(Q27,wtd!$B:$B,wtd!$B:$B),FALSE)</f>
        <v>0</v>
      </c>
      <c r="AY27" t="s">
        <v>3070</v>
      </c>
      <c r="AZ27">
        <v>2</v>
      </c>
      <c r="BA27">
        <v>1</v>
      </c>
      <c r="BC27" t="b">
        <v>0</v>
      </c>
      <c r="BD27" t="b">
        <v>0</v>
      </c>
      <c r="BE27" t="b">
        <v>0</v>
      </c>
      <c r="BF27" t="s">
        <v>5105</v>
      </c>
      <c r="BG27" t="s">
        <v>2516</v>
      </c>
      <c r="BH27" t="s">
        <v>2516</v>
      </c>
      <c r="BN27" s="232">
        <v>999</v>
      </c>
      <c r="BS27" t="s">
        <v>411</v>
      </c>
      <c r="BT27" t="s">
        <v>55</v>
      </c>
    </row>
    <row r="28" spans="1:72">
      <c r="A28">
        <v>27</v>
      </c>
      <c r="B28" s="161" t="str">
        <f>IFERROR(TEXT(AM28,"00"),"99")&amp;IFERROR(TEXT(X28,"00"),"99")&amp;IFERROR(TEXT(T28,"00"),"99")&amp;IFERROR(TEXT(BN28,"000"),"999")</f>
        <v>010319999</v>
      </c>
      <c r="C28" s="161" t="str">
        <f>IFERROR(TEXT(AM28,"00"),"99")&amp;IFERROR(TEXT(W28,"00"),"99")&amp;IFERROR(TEXT(S28,"000"),"999")</f>
        <v>0103166</v>
      </c>
      <c r="D28" s="29">
        <v>0</v>
      </c>
      <c r="E28" s="29">
        <v>0</v>
      </c>
      <c r="F28" s="29">
        <v>0</v>
      </c>
      <c r="I28" s="379" t="str">
        <f>IF(ISBLANK(H28), IF(OR(NOT(ISBLANK(M28)),NOT(ISBLANK(J28)), NOT(ISBLANK(O28))),"no oldname but should be",""),IF(H28=J28,"api",IF(H28=O28,"csv","no match or acsbgname")))</f>
        <v/>
      </c>
      <c r="Q28" s="64" t="s">
        <v>2517</v>
      </c>
      <c r="R28" t="s">
        <v>2517</v>
      </c>
      <c r="S28" s="150">
        <f>IFERROR(_xlfn.XLOOKUP(U28,sortorder!$E$62:$E$134,sortorder!$F$62:$F$134),999)</f>
        <v>166</v>
      </c>
      <c r="T28" s="150">
        <f>IFERROR(_xlfn.XLOOKUP(U28,sortorder!$E$62:$E$134,sortorder!$D$62:$D$134),99)</f>
        <v>19</v>
      </c>
      <c r="U28" s="129" t="s">
        <v>150</v>
      </c>
      <c r="V28" s="59" t="s">
        <v>150</v>
      </c>
      <c r="W28" s="155">
        <f>IFERROR(_xlfn.XLOOKUP(Y28,sortorder!$E$4:$E$55,sortorder!$D$4:$D$55),99)</f>
        <v>3</v>
      </c>
      <c r="X28" s="155">
        <f>IFERROR(_xlfn.XLOOKUP(Y28,sortorder!$E$4:$E$55,sortorder!$D$4:$D$55),99)</f>
        <v>3</v>
      </c>
      <c r="Y28" s="22" t="s">
        <v>2510</v>
      </c>
      <c r="Z28" s="144">
        <f>IF(ISERROR(SEARCH(Z$1,$Q28)),0,1)</f>
        <v>1</v>
      </c>
      <c r="AA28" s="144">
        <f>IF(ISERROR(SEARCH(AA$1,$Q28)),0,1)</f>
        <v>1</v>
      </c>
      <c r="AB28" s="144">
        <f>IF(ISERROR(SEARCH(AB$1,$Q28)),0,1)</f>
        <v>0</v>
      </c>
      <c r="AC28" s="144">
        <f>IF(ISERROR(SEARCH(AC$1,$Q28)),0,1)</f>
        <v>0</v>
      </c>
      <c r="AD28" s="144">
        <f>IF(ISERROR(SEARCH(AD$1,$Q28)),0,1)</f>
        <v>1</v>
      </c>
      <c r="AE28" s="144">
        <f>IF(ISERROR(SEARCH(AE$1,$Q28)),0,1)</f>
        <v>0</v>
      </c>
      <c r="AF28" s="144">
        <f>IF(ISERROR(SEARCH(AF$1,$Q28)),0,1)</f>
        <v>0</v>
      </c>
      <c r="AG28" s="144">
        <f>IF(ISERROR(SEARCH(AG$1,$Q28)),0,1)</f>
        <v>0</v>
      </c>
      <c r="AH28" s="144">
        <f>IF(ISERROR(SEARCH(AH$1,$Q28)),0,1)</f>
        <v>0</v>
      </c>
      <c r="AK28" t="s">
        <v>44</v>
      </c>
      <c r="AL28" s="41" t="s">
        <v>44</v>
      </c>
      <c r="AM28" s="216">
        <f>_xlfn.XLOOKUP(AL28,sortorder!$I$15:$I$20,sortorder!$J$15:$J$20)</f>
        <v>1</v>
      </c>
      <c r="AN28" t="s">
        <v>1804</v>
      </c>
      <c r="AO28" t="s">
        <v>1804</v>
      </c>
      <c r="AP28" t="s">
        <v>1805</v>
      </c>
      <c r="AQ28" s="32">
        <v>3</v>
      </c>
      <c r="AR28" t="s">
        <v>2511</v>
      </c>
      <c r="AS28" t="s">
        <v>1758</v>
      </c>
      <c r="AT28" t="s">
        <v>1758</v>
      </c>
      <c r="AU28" t="s">
        <v>1758</v>
      </c>
      <c r="AW28" s="39" t="str">
        <f>IFERROR(_xlfn.XLOOKUP(Q28,wtd!$B:$B,wtd!$C:$C),"")</f>
        <v/>
      </c>
      <c r="AX28" s="144" t="b">
        <f>IFERROR(Q28=_xlfn.XLOOKUP(Q28,wtd!$B:$B,wtd!$B:$B),FALSE)</f>
        <v>0</v>
      </c>
      <c r="AY28" t="s">
        <v>3070</v>
      </c>
      <c r="AZ28">
        <v>2</v>
      </c>
      <c r="BA28">
        <v>1</v>
      </c>
      <c r="BC28" t="b">
        <v>0</v>
      </c>
      <c r="BD28" t="b">
        <v>0</v>
      </c>
      <c r="BE28" t="b">
        <v>0</v>
      </c>
      <c r="BF28" t="s">
        <v>5106</v>
      </c>
      <c r="BG28" t="s">
        <v>2518</v>
      </c>
      <c r="BH28" t="s">
        <v>2518</v>
      </c>
      <c r="BN28" s="232">
        <v>999</v>
      </c>
      <c r="BS28" t="s">
        <v>411</v>
      </c>
      <c r="BT28" t="s">
        <v>55</v>
      </c>
    </row>
    <row r="29" spans="1:72">
      <c r="A29">
        <v>28</v>
      </c>
      <c r="B29" s="161" t="str">
        <f>IFERROR(TEXT(AM29,"00"),"99")&amp;IFERROR(TEXT(X29,"00"),"99")&amp;IFERROR(TEXT(T29,"00"),"99")&amp;IFERROR(TEXT(BN29,"000"),"999")</f>
        <v>010320999</v>
      </c>
      <c r="C29" s="161" t="str">
        <f>IFERROR(TEXT(AM29,"00"),"99")&amp;IFERROR(TEXT(W29,"00"),"99")&amp;IFERROR(TEXT(S29,"000"),"999")</f>
        <v>0103165</v>
      </c>
      <c r="D29" s="29">
        <v>0</v>
      </c>
      <c r="E29" s="29">
        <v>0</v>
      </c>
      <c r="F29" s="29">
        <v>0</v>
      </c>
      <c r="I29" s="379" t="str">
        <f>IF(ISBLANK(H29), IF(OR(NOT(ISBLANK(M29)),NOT(ISBLANK(J29)), NOT(ISBLANK(O29))),"no oldname but should be",""),IF(H29=J29,"api",IF(H29=O29,"csv","no match or acsbgname")))</f>
        <v/>
      </c>
      <c r="Q29" s="64" t="s">
        <v>2519</v>
      </c>
      <c r="R29" t="s">
        <v>2519</v>
      </c>
      <c r="S29" s="150">
        <f>IFERROR(_xlfn.XLOOKUP(U29,sortorder!$E$62:$E$134,sortorder!$F$62:$F$134),999)</f>
        <v>165</v>
      </c>
      <c r="T29" s="150">
        <f>IFERROR(_xlfn.XLOOKUP(U29,sortorder!$E$62:$E$134,sortorder!$D$62:$D$134),99)</f>
        <v>20</v>
      </c>
      <c r="U29" s="129" t="s">
        <v>396</v>
      </c>
      <c r="V29" s="59" t="s">
        <v>396</v>
      </c>
      <c r="W29" s="155">
        <f>IFERROR(_xlfn.XLOOKUP(Y29,sortorder!$E$4:$E$55,sortorder!$D$4:$D$55),99)</f>
        <v>3</v>
      </c>
      <c r="X29" s="155">
        <f>IFERROR(_xlfn.XLOOKUP(Y29,sortorder!$E$4:$E$55,sortorder!$D$4:$D$55),99)</f>
        <v>3</v>
      </c>
      <c r="Y29" s="22" t="s">
        <v>2510</v>
      </c>
      <c r="Z29" s="144">
        <f>IF(ISERROR(SEARCH(Z$1,$Q29)),0,1)</f>
        <v>1</v>
      </c>
      <c r="AA29" s="144">
        <f>IF(ISERROR(SEARCH(AA$1,$Q29)),0,1)</f>
        <v>1</v>
      </c>
      <c r="AB29" s="144">
        <f>IF(ISERROR(SEARCH(AB$1,$Q29)),0,1)</f>
        <v>0</v>
      </c>
      <c r="AC29" s="144">
        <f>IF(ISERROR(SEARCH(AC$1,$Q29)),0,1)</f>
        <v>0</v>
      </c>
      <c r="AD29" s="144">
        <f>IF(ISERROR(SEARCH(AD$1,$Q29)),0,1)</f>
        <v>1</v>
      </c>
      <c r="AE29" s="144">
        <f>IF(ISERROR(SEARCH(AE$1,$Q29)),0,1)</f>
        <v>0</v>
      </c>
      <c r="AF29" s="144">
        <f>IF(ISERROR(SEARCH(AF$1,$Q29)),0,1)</f>
        <v>0</v>
      </c>
      <c r="AG29" s="144">
        <f>IF(ISERROR(SEARCH(AG$1,$Q29)),0,1)</f>
        <v>0</v>
      </c>
      <c r="AH29" s="144">
        <f>IF(ISERROR(SEARCH(AH$1,$Q29)),0,1)</f>
        <v>0</v>
      </c>
      <c r="AK29" t="s">
        <v>44</v>
      </c>
      <c r="AL29" s="41" t="s">
        <v>44</v>
      </c>
      <c r="AM29" s="216">
        <f>_xlfn.XLOOKUP(AL29,sortorder!$I$15:$I$20,sortorder!$J$15:$J$20)</f>
        <v>1</v>
      </c>
      <c r="AN29" t="s">
        <v>1804</v>
      </c>
      <c r="AO29" t="s">
        <v>1804</v>
      </c>
      <c r="AP29" t="s">
        <v>1805</v>
      </c>
      <c r="AQ29" s="32">
        <v>3</v>
      </c>
      <c r="AR29" t="s">
        <v>2511</v>
      </c>
      <c r="AS29" t="s">
        <v>1758</v>
      </c>
      <c r="AT29" t="s">
        <v>1758</v>
      </c>
      <c r="AU29" t="s">
        <v>1758</v>
      </c>
      <c r="AW29" s="39" t="str">
        <f>IFERROR(_xlfn.XLOOKUP(Q29,wtd!$B:$B,wtd!$C:$C),"")</f>
        <v/>
      </c>
      <c r="AX29" s="144" t="b">
        <f>IFERROR(Q29=_xlfn.XLOOKUP(Q29,wtd!$B:$B,wtd!$B:$B),FALSE)</f>
        <v>0</v>
      </c>
      <c r="AY29" t="s">
        <v>3070</v>
      </c>
      <c r="AZ29">
        <v>2</v>
      </c>
      <c r="BA29">
        <v>1</v>
      </c>
      <c r="BC29" t="b">
        <v>0</v>
      </c>
      <c r="BD29" t="b">
        <v>0</v>
      </c>
      <c r="BE29" t="b">
        <v>0</v>
      </c>
      <c r="BF29" t="s">
        <v>5107</v>
      </c>
      <c r="BG29" t="s">
        <v>2520</v>
      </c>
      <c r="BH29" t="s">
        <v>2520</v>
      </c>
      <c r="BN29" s="232">
        <v>999</v>
      </c>
      <c r="BS29" t="s">
        <v>411</v>
      </c>
      <c r="BT29" t="s">
        <v>55</v>
      </c>
    </row>
    <row r="30" spans="1:72">
      <c r="A30">
        <v>29</v>
      </c>
      <c r="B30" s="161" t="str">
        <f>IFERROR(TEXT(AM30,"00"),"99")&amp;IFERROR(TEXT(X30,"00"),"99")&amp;IFERROR(TEXT(T30,"00"),"99")&amp;IFERROR(TEXT(BN30,"000"),"999")</f>
        <v>010322999</v>
      </c>
      <c r="C30" s="161" t="str">
        <f>IFERROR(TEXT(AM30,"00"),"99")&amp;IFERROR(TEXT(W30,"00"),"99")&amp;IFERROR(TEXT(S30,"000"),"999")</f>
        <v>0103167</v>
      </c>
      <c r="D30" s="29">
        <v>0</v>
      </c>
      <c r="E30" s="29">
        <v>0</v>
      </c>
      <c r="F30" s="29">
        <v>0</v>
      </c>
      <c r="I30" s="379" t="str">
        <f>IF(ISBLANK(H30), IF(OR(NOT(ISBLANK(M30)),NOT(ISBLANK(J30)), NOT(ISBLANK(O30))),"no oldname but should be",""),IF(H30=J30,"api",IF(H30=O30,"csv","no match or acsbgname")))</f>
        <v/>
      </c>
      <c r="Q30" s="64" t="s">
        <v>2521</v>
      </c>
      <c r="R30" t="s">
        <v>2521</v>
      </c>
      <c r="S30" s="150">
        <f>IFERROR(_xlfn.XLOOKUP(U30,sortorder!$E$62:$E$134,sortorder!$F$62:$F$134),999)</f>
        <v>167</v>
      </c>
      <c r="T30" s="150">
        <f>IFERROR(_xlfn.XLOOKUP(U30,sortorder!$E$62:$E$134,sortorder!$D$62:$D$134),99)</f>
        <v>22</v>
      </c>
      <c r="U30" s="129" t="s">
        <v>51</v>
      </c>
      <c r="V30" s="59" t="s">
        <v>51</v>
      </c>
      <c r="W30" s="155">
        <f>IFERROR(_xlfn.XLOOKUP(Y30,sortorder!$E$4:$E$55,sortorder!$D$4:$D$55),99)</f>
        <v>3</v>
      </c>
      <c r="X30" s="155">
        <f>IFERROR(_xlfn.XLOOKUP(Y30,sortorder!$E$4:$E$55,sortorder!$D$4:$D$55),99)</f>
        <v>3</v>
      </c>
      <c r="Y30" s="22" t="s">
        <v>2510</v>
      </c>
      <c r="Z30" s="144">
        <f>IF(ISERROR(SEARCH(Z$1,$Q30)),0,1)</f>
        <v>1</v>
      </c>
      <c r="AA30" s="144">
        <f>IF(ISERROR(SEARCH(AA$1,$Q30)),0,1)</f>
        <v>1</v>
      </c>
      <c r="AB30" s="144">
        <f>IF(ISERROR(SEARCH(AB$1,$Q30)),0,1)</f>
        <v>0</v>
      </c>
      <c r="AC30" s="144">
        <f>IF(ISERROR(SEARCH(AC$1,$Q30)),0,1)</f>
        <v>0</v>
      </c>
      <c r="AD30" s="144">
        <f>IF(ISERROR(SEARCH(AD$1,$Q30)),0,1)</f>
        <v>1</v>
      </c>
      <c r="AE30" s="144">
        <f>IF(ISERROR(SEARCH(AE$1,$Q30)),0,1)</f>
        <v>0</v>
      </c>
      <c r="AF30" s="144">
        <f>IF(ISERROR(SEARCH(AF$1,$Q30)),0,1)</f>
        <v>0</v>
      </c>
      <c r="AG30" s="144">
        <f>IF(ISERROR(SEARCH(AG$1,$Q30)),0,1)</f>
        <v>0</v>
      </c>
      <c r="AH30" s="144">
        <f>IF(ISERROR(SEARCH(AH$1,$Q30)),0,1)</f>
        <v>0</v>
      </c>
      <c r="AK30" t="s">
        <v>44</v>
      </c>
      <c r="AL30" s="41" t="s">
        <v>44</v>
      </c>
      <c r="AM30" s="216">
        <f>_xlfn.XLOOKUP(AL30,sortorder!$I$15:$I$20,sortorder!$J$15:$J$20)</f>
        <v>1</v>
      </c>
      <c r="AN30" t="s">
        <v>1804</v>
      </c>
      <c r="AO30" t="s">
        <v>1804</v>
      </c>
      <c r="AP30" t="s">
        <v>1805</v>
      </c>
      <c r="AQ30" s="32">
        <v>3</v>
      </c>
      <c r="AR30" t="s">
        <v>2511</v>
      </c>
      <c r="AS30" t="s">
        <v>1758</v>
      </c>
      <c r="AT30" t="s">
        <v>1758</v>
      </c>
      <c r="AU30" t="s">
        <v>1758</v>
      </c>
      <c r="AW30" s="39" t="str">
        <f>IFERROR(_xlfn.XLOOKUP(Q30,wtd!$B:$B,wtd!$C:$C),"")</f>
        <v/>
      </c>
      <c r="AX30" s="144" t="b">
        <f>IFERROR(Q30=_xlfn.XLOOKUP(Q30,wtd!$B:$B,wtd!$B:$B),FALSE)</f>
        <v>0</v>
      </c>
      <c r="AY30" t="s">
        <v>3070</v>
      </c>
      <c r="AZ30">
        <v>2</v>
      </c>
      <c r="BA30">
        <v>1</v>
      </c>
      <c r="BC30" t="b">
        <v>0</v>
      </c>
      <c r="BD30" t="b">
        <v>0</v>
      </c>
      <c r="BE30" t="b">
        <v>0</v>
      </c>
      <c r="BF30" t="s">
        <v>5108</v>
      </c>
      <c r="BG30" t="s">
        <v>2522</v>
      </c>
      <c r="BH30" t="s">
        <v>2522</v>
      </c>
      <c r="BN30" s="232">
        <v>999</v>
      </c>
      <c r="BS30" t="s">
        <v>411</v>
      </c>
      <c r="BT30" t="s">
        <v>55</v>
      </c>
    </row>
    <row r="31" spans="1:72">
      <c r="A31">
        <v>30</v>
      </c>
      <c r="B31" s="161" t="str">
        <f>IFERROR(TEXT(AM31,"00"),"99")&amp;IFERROR(TEXT(X31,"00"),"99")&amp;IFERROR(TEXT(T31,"00"),"99")&amp;IFERROR(TEXT(BN31,"000"),"999")</f>
        <v>010323999</v>
      </c>
      <c r="C31" s="161" t="str">
        <f>IFERROR(TEXT(AM31,"00"),"99")&amp;IFERROR(TEXT(W31,"00"),"99")&amp;IFERROR(TEXT(S31,"000"),"999")</f>
        <v>0103170</v>
      </c>
      <c r="D31" s="29">
        <v>0</v>
      </c>
      <c r="E31" s="29">
        <v>0</v>
      </c>
      <c r="F31" s="29">
        <v>0</v>
      </c>
      <c r="I31" s="379" t="str">
        <f>IF(ISBLANK(H31), IF(OR(NOT(ISBLANK(M31)),NOT(ISBLANK(J31)), NOT(ISBLANK(O31))),"no oldname but should be",""),IF(H31=J31,"api",IF(H31=O31,"csv","no match or acsbgname")))</f>
        <v/>
      </c>
      <c r="M31" s="124"/>
      <c r="Q31" s="125" t="s">
        <v>2523</v>
      </c>
      <c r="R31" s="124" t="s">
        <v>2523</v>
      </c>
      <c r="S31" s="150">
        <f>IFERROR(_xlfn.XLOOKUP(U31,sortorder!$E$62:$E$134,sortorder!$F$62:$F$134),999)</f>
        <v>170</v>
      </c>
      <c r="T31" s="150">
        <f>IFERROR(_xlfn.XLOOKUP(U31,sortorder!$E$62:$E$134,sortorder!$D$62:$D$134),99)</f>
        <v>23</v>
      </c>
      <c r="U31" s="129" t="s">
        <v>1169</v>
      </c>
      <c r="V31" s="59" t="s">
        <v>1169</v>
      </c>
      <c r="W31" s="155">
        <f>IFERROR(_xlfn.XLOOKUP(Y31,sortorder!$E$4:$E$55,sortorder!$D$4:$D$55),99)</f>
        <v>3</v>
      </c>
      <c r="X31" s="155">
        <f>IFERROR(_xlfn.XLOOKUP(Y31,sortorder!$E$4:$E$55,sortorder!$D$4:$D$55),99)</f>
        <v>3</v>
      </c>
      <c r="Y31" s="22" t="s">
        <v>2510</v>
      </c>
      <c r="Z31" s="144">
        <f>IF(ISERROR(SEARCH(Z$1,$Q31)),0,1)</f>
        <v>1</v>
      </c>
      <c r="AA31" s="144">
        <f>IF(ISERROR(SEARCH(AA$1,$Q31)),0,1)</f>
        <v>1</v>
      </c>
      <c r="AB31" s="144">
        <f>IF(ISERROR(SEARCH(AB$1,$Q31)),0,1)</f>
        <v>0</v>
      </c>
      <c r="AC31" s="144">
        <f>IF(ISERROR(SEARCH(AC$1,$Q31)),0,1)</f>
        <v>0</v>
      </c>
      <c r="AD31" s="144">
        <f>IF(ISERROR(SEARCH(AD$1,$Q31)),0,1)</f>
        <v>1</v>
      </c>
      <c r="AE31" s="144">
        <f>IF(ISERROR(SEARCH(AE$1,$Q31)),0,1)</f>
        <v>0</v>
      </c>
      <c r="AF31" s="144">
        <f>IF(ISERROR(SEARCH(AF$1,$Q31)),0,1)</f>
        <v>0</v>
      </c>
      <c r="AG31" s="144">
        <f>IF(ISERROR(SEARCH(AG$1,$Q31)),0,1)</f>
        <v>0</v>
      </c>
      <c r="AH31" s="144">
        <f>IF(ISERROR(SEARCH(AH$1,$Q31)),0,1)</f>
        <v>0</v>
      </c>
      <c r="AJ31" s="124"/>
      <c r="AK31" t="s">
        <v>44</v>
      </c>
      <c r="AL31" s="41" t="s">
        <v>44</v>
      </c>
      <c r="AM31" s="216">
        <f>_xlfn.XLOOKUP(AL31,sortorder!$I$15:$I$20,sortorder!$J$15:$J$20)</f>
        <v>1</v>
      </c>
      <c r="AN31" t="s">
        <v>1804</v>
      </c>
      <c r="AO31" t="s">
        <v>1804</v>
      </c>
      <c r="AP31" t="s">
        <v>1805</v>
      </c>
      <c r="AQ31" s="32">
        <v>3</v>
      </c>
      <c r="AR31" t="s">
        <v>2511</v>
      </c>
      <c r="AS31" t="s">
        <v>1758</v>
      </c>
      <c r="AT31" t="s">
        <v>1758</v>
      </c>
      <c r="AU31" t="s">
        <v>1758</v>
      </c>
      <c r="AW31" s="39" t="str">
        <f>IFERROR(_xlfn.XLOOKUP(Q31,wtd!$B:$B,wtd!$C:$C),"")</f>
        <v/>
      </c>
      <c r="AX31" s="144" t="b">
        <f>IFERROR(Q31=_xlfn.XLOOKUP(Q31,wtd!$B:$B,wtd!$B:$B),FALSE)</f>
        <v>0</v>
      </c>
      <c r="AY31" t="s">
        <v>3070</v>
      </c>
      <c r="AZ31">
        <v>2</v>
      </c>
      <c r="BA31">
        <v>1</v>
      </c>
      <c r="BC31" t="b">
        <v>0</v>
      </c>
      <c r="BD31" t="b">
        <v>0</v>
      </c>
      <c r="BE31" t="b">
        <v>0</v>
      </c>
      <c r="BF31" t="s">
        <v>2524</v>
      </c>
      <c r="BG31" t="s">
        <v>2524</v>
      </c>
      <c r="BH31" t="s">
        <v>2524</v>
      </c>
      <c r="BN31" s="232">
        <v>999</v>
      </c>
      <c r="BS31" t="s">
        <v>411</v>
      </c>
      <c r="BT31" t="s">
        <v>55</v>
      </c>
    </row>
    <row r="32" spans="1:72">
      <c r="A32">
        <v>31</v>
      </c>
      <c r="B32" s="161" t="str">
        <f>IFERROR(TEXT(AM32,"00"),"99")&amp;IFERROR(TEXT(X32,"00"),"99")&amp;IFERROR(TEXT(T32,"00"),"99")&amp;IFERROR(TEXT(BN32,"000"),"999")</f>
        <v>010324999</v>
      </c>
      <c r="C32" s="161" t="str">
        <f>IFERROR(TEXT(AM32,"00"),"99")&amp;IFERROR(TEXT(W32,"00"),"99")&amp;IFERROR(TEXT(S32,"000"),"999")</f>
        <v>0103168</v>
      </c>
      <c r="D32" s="29">
        <v>0</v>
      </c>
      <c r="E32" s="29">
        <v>0</v>
      </c>
      <c r="F32" s="29">
        <v>0</v>
      </c>
      <c r="I32" s="379" t="str">
        <f>IF(ISBLANK(H32), IF(OR(NOT(ISBLANK(M32)),NOT(ISBLANK(J32)), NOT(ISBLANK(O32))),"no oldname but should be",""),IF(H32=J32,"api",IF(H32=O32,"csv","no match or acsbgname")))</f>
        <v/>
      </c>
      <c r="M32" s="124"/>
      <c r="Q32" s="125" t="s">
        <v>2525</v>
      </c>
      <c r="R32" s="124" t="s">
        <v>2525</v>
      </c>
      <c r="S32" s="150">
        <f>IFERROR(_xlfn.XLOOKUP(U32,sortorder!$E$62:$E$134,sortorder!$F$62:$F$134),999)</f>
        <v>168</v>
      </c>
      <c r="T32" s="150">
        <f>IFERROR(_xlfn.XLOOKUP(U32,sortorder!$E$62:$E$134,sortorder!$D$62:$D$134),99)</f>
        <v>24</v>
      </c>
      <c r="U32" s="129" t="s">
        <v>176</v>
      </c>
      <c r="V32" s="59" t="s">
        <v>176</v>
      </c>
      <c r="W32" s="155">
        <f>IFERROR(_xlfn.XLOOKUP(Y32,sortorder!$E$4:$E$55,sortorder!$D$4:$D$55),99)</f>
        <v>3</v>
      </c>
      <c r="X32" s="155">
        <f>IFERROR(_xlfn.XLOOKUP(Y32,sortorder!$E$4:$E$55,sortorder!$D$4:$D$55),99)</f>
        <v>3</v>
      </c>
      <c r="Y32" s="22" t="s">
        <v>2510</v>
      </c>
      <c r="Z32" s="144">
        <f>IF(ISERROR(SEARCH(Z$1,$Q32)),0,1)</f>
        <v>1</v>
      </c>
      <c r="AA32" s="144">
        <f>IF(ISERROR(SEARCH(AA$1,$Q32)),0,1)</f>
        <v>1</v>
      </c>
      <c r="AB32" s="144">
        <f>IF(ISERROR(SEARCH(AB$1,$Q32)),0,1)</f>
        <v>0</v>
      </c>
      <c r="AC32" s="144">
        <f>IF(ISERROR(SEARCH(AC$1,$Q32)),0,1)</f>
        <v>0</v>
      </c>
      <c r="AD32" s="144">
        <f>IF(ISERROR(SEARCH(AD$1,$Q32)),0,1)</f>
        <v>1</v>
      </c>
      <c r="AE32" s="144">
        <f>IF(ISERROR(SEARCH(AE$1,$Q32)),0,1)</f>
        <v>0</v>
      </c>
      <c r="AF32" s="144">
        <f>IF(ISERROR(SEARCH(AF$1,$Q32)),0,1)</f>
        <v>0</v>
      </c>
      <c r="AG32" s="144">
        <f>IF(ISERROR(SEARCH(AG$1,$Q32)),0,1)</f>
        <v>0</v>
      </c>
      <c r="AH32" s="144">
        <f>IF(ISERROR(SEARCH(AH$1,$Q32)),0,1)</f>
        <v>0</v>
      </c>
      <c r="AJ32" s="124"/>
      <c r="AK32" t="s">
        <v>44</v>
      </c>
      <c r="AL32" s="41" t="s">
        <v>44</v>
      </c>
      <c r="AM32" s="216">
        <f>_xlfn.XLOOKUP(AL32,sortorder!$I$15:$I$20,sortorder!$J$15:$J$20)</f>
        <v>1</v>
      </c>
      <c r="AN32" t="s">
        <v>1804</v>
      </c>
      <c r="AO32" t="s">
        <v>1804</v>
      </c>
      <c r="AP32" t="s">
        <v>1805</v>
      </c>
      <c r="AQ32" s="32">
        <v>3</v>
      </c>
      <c r="AR32" t="s">
        <v>2511</v>
      </c>
      <c r="AS32" t="s">
        <v>1758</v>
      </c>
      <c r="AT32" t="s">
        <v>1758</v>
      </c>
      <c r="AU32" t="s">
        <v>1758</v>
      </c>
      <c r="AW32" s="39" t="str">
        <f>IFERROR(_xlfn.XLOOKUP(Q32,wtd!$B:$B,wtd!$C:$C),"")</f>
        <v/>
      </c>
      <c r="AX32" s="144" t="b">
        <f>IFERROR(Q32=_xlfn.XLOOKUP(Q32,wtd!$B:$B,wtd!$B:$B),FALSE)</f>
        <v>0</v>
      </c>
      <c r="AY32" t="s">
        <v>3070</v>
      </c>
      <c r="AZ32">
        <v>2</v>
      </c>
      <c r="BA32">
        <v>1</v>
      </c>
      <c r="BC32" t="b">
        <v>0</v>
      </c>
      <c r="BD32" t="b">
        <v>0</v>
      </c>
      <c r="BE32" t="b">
        <v>0</v>
      </c>
      <c r="BF32" t="s">
        <v>5109</v>
      </c>
      <c r="BG32" t="s">
        <v>2526</v>
      </c>
      <c r="BH32" t="s">
        <v>2526</v>
      </c>
      <c r="BN32" s="232">
        <v>999</v>
      </c>
      <c r="BS32" t="s">
        <v>411</v>
      </c>
      <c r="BT32" t="s">
        <v>55</v>
      </c>
    </row>
    <row r="33" spans="1:72">
      <c r="A33">
        <v>32</v>
      </c>
      <c r="B33" s="161" t="str">
        <f>IFERROR(TEXT(AM33,"00"),"99")&amp;IFERROR(TEXT(X33,"00"),"99")&amp;IFERROR(TEXT(T33,"00"),"99")&amp;IFERROR(TEXT(BN33,"000"),"999")</f>
        <v>010325999</v>
      </c>
      <c r="C33" s="161" t="str">
        <f>IFERROR(TEXT(AM33,"00"),"99")&amp;IFERROR(TEXT(W33,"00"),"99")&amp;IFERROR(TEXT(S33,"000"),"999")</f>
        <v>0103169</v>
      </c>
      <c r="D33" s="29">
        <v>0</v>
      </c>
      <c r="E33" s="29">
        <v>0</v>
      </c>
      <c r="F33" s="29">
        <v>0</v>
      </c>
      <c r="I33" s="379" t="str">
        <f>IF(ISBLANK(H33), IF(OR(NOT(ISBLANK(M33)),NOT(ISBLANK(J33)), NOT(ISBLANK(O33))),"no oldname but should be",""),IF(H33=J33,"api",IF(H33=O33,"csv","no match or acsbgname")))</f>
        <v/>
      </c>
      <c r="M33" s="124"/>
      <c r="Q33" s="125" t="s">
        <v>2527</v>
      </c>
      <c r="R33" s="124" t="s">
        <v>2527</v>
      </c>
      <c r="S33" s="150">
        <f>IFERROR(_xlfn.XLOOKUP(U33,sortorder!$E$62:$E$134,sortorder!$F$62:$F$134),999)</f>
        <v>169</v>
      </c>
      <c r="T33" s="150">
        <f>IFERROR(_xlfn.XLOOKUP(U33,sortorder!$E$62:$E$134,sortorder!$D$62:$D$134),99)</f>
        <v>25</v>
      </c>
      <c r="U33" s="129" t="s">
        <v>168</v>
      </c>
      <c r="V33" s="59" t="s">
        <v>168</v>
      </c>
      <c r="W33" s="155">
        <f>IFERROR(_xlfn.XLOOKUP(Y33,sortorder!$E$4:$E$55,sortorder!$D$4:$D$55),99)</f>
        <v>3</v>
      </c>
      <c r="X33" s="155">
        <f>IFERROR(_xlfn.XLOOKUP(Y33,sortorder!$E$4:$E$55,sortorder!$D$4:$D$55),99)</f>
        <v>3</v>
      </c>
      <c r="Y33" s="22" t="s">
        <v>2510</v>
      </c>
      <c r="Z33" s="144">
        <f>IF(ISERROR(SEARCH(Z$1,$Q33)),0,1)</f>
        <v>1</v>
      </c>
      <c r="AA33" s="144">
        <f>IF(ISERROR(SEARCH(AA$1,$Q33)),0,1)</f>
        <v>1</v>
      </c>
      <c r="AB33" s="144">
        <f>IF(ISERROR(SEARCH(AB$1,$Q33)),0,1)</f>
        <v>0</v>
      </c>
      <c r="AC33" s="144">
        <f>IF(ISERROR(SEARCH(AC$1,$Q33)),0,1)</f>
        <v>0</v>
      </c>
      <c r="AD33" s="144">
        <f>IF(ISERROR(SEARCH(AD$1,$Q33)),0,1)</f>
        <v>1</v>
      </c>
      <c r="AE33" s="144">
        <f>IF(ISERROR(SEARCH(AE$1,$Q33)),0,1)</f>
        <v>0</v>
      </c>
      <c r="AF33" s="144">
        <f>IF(ISERROR(SEARCH(AF$1,$Q33)),0,1)</f>
        <v>0</v>
      </c>
      <c r="AG33" s="144">
        <f>IF(ISERROR(SEARCH(AG$1,$Q33)),0,1)</f>
        <v>0</v>
      </c>
      <c r="AH33" s="144">
        <f>IF(ISERROR(SEARCH(AH$1,$Q33)),0,1)</f>
        <v>0</v>
      </c>
      <c r="AJ33" s="124"/>
      <c r="AK33" t="s">
        <v>44</v>
      </c>
      <c r="AL33" s="41" t="s">
        <v>44</v>
      </c>
      <c r="AM33" s="216">
        <f>_xlfn.XLOOKUP(AL33,sortorder!$I$15:$I$20,sortorder!$J$15:$J$20)</f>
        <v>1</v>
      </c>
      <c r="AN33" t="s">
        <v>1804</v>
      </c>
      <c r="AO33" t="s">
        <v>1804</v>
      </c>
      <c r="AP33" t="s">
        <v>1805</v>
      </c>
      <c r="AQ33" s="32">
        <v>3</v>
      </c>
      <c r="AR33" t="s">
        <v>2511</v>
      </c>
      <c r="AS33" t="s">
        <v>1758</v>
      </c>
      <c r="AT33" t="s">
        <v>1758</v>
      </c>
      <c r="AU33" t="s">
        <v>1758</v>
      </c>
      <c r="AW33" s="39" t="str">
        <f>IFERROR(_xlfn.XLOOKUP(Q33,wtd!$B:$B,wtd!$C:$C),"")</f>
        <v/>
      </c>
      <c r="AX33" s="144" t="b">
        <f>IFERROR(Q33=_xlfn.XLOOKUP(Q33,wtd!$B:$B,wtd!$B:$B),FALSE)</f>
        <v>0</v>
      </c>
      <c r="AY33" t="s">
        <v>3070</v>
      </c>
      <c r="AZ33">
        <v>2</v>
      </c>
      <c r="BA33">
        <v>1</v>
      </c>
      <c r="BC33" t="b">
        <v>0</v>
      </c>
      <c r="BD33" t="b">
        <v>0</v>
      </c>
      <c r="BE33" t="b">
        <v>0</v>
      </c>
      <c r="BF33" t="s">
        <v>5110</v>
      </c>
      <c r="BG33" t="s">
        <v>2528</v>
      </c>
      <c r="BH33" t="s">
        <v>2528</v>
      </c>
      <c r="BN33" s="232">
        <v>999</v>
      </c>
      <c r="BS33" t="s">
        <v>411</v>
      </c>
      <c r="BT33" t="s">
        <v>55</v>
      </c>
    </row>
    <row r="34" spans="1:72">
      <c r="A34">
        <v>33</v>
      </c>
      <c r="B34" s="161" t="str">
        <f>IFERROR(TEXT(AM34,"00"),"99")&amp;IFERROR(TEXT(X34,"00"),"99")&amp;IFERROR(TEXT(T34,"00"),"99")&amp;IFERROR(TEXT(BN34,"000"),"999")</f>
        <v>010326999</v>
      </c>
      <c r="C34" s="161" t="str">
        <f>IFERROR(TEXT(AM34,"00"),"99")&amp;IFERROR(TEXT(W34,"00"),"99")&amp;IFERROR(TEXT(S34,"000"),"999")</f>
        <v>0103163</v>
      </c>
      <c r="D34" s="29">
        <v>0</v>
      </c>
      <c r="E34" s="29">
        <v>0</v>
      </c>
      <c r="F34" s="29">
        <v>0</v>
      </c>
      <c r="I34" s="379" t="str">
        <f>IF(ISBLANK(H34), IF(OR(NOT(ISBLANK(M34)),NOT(ISBLANK(J34)), NOT(ISBLANK(O34))),"no oldname but should be",""),IF(H34=J34,"api",IF(H34=O34,"csv","no match or acsbgname")))</f>
        <v/>
      </c>
      <c r="Q34" s="64" t="s">
        <v>2529</v>
      </c>
      <c r="R34" t="s">
        <v>2529</v>
      </c>
      <c r="S34" s="150">
        <f>IFERROR(_xlfn.XLOOKUP(U34,sortorder!$E$62:$E$134,sortorder!$F$62:$F$134),999)</f>
        <v>163</v>
      </c>
      <c r="T34" s="150">
        <f>IFERROR(_xlfn.XLOOKUP(U34,sortorder!$E$62:$E$134,sortorder!$D$62:$D$134),99)</f>
        <v>26</v>
      </c>
      <c r="U34" s="129" t="s">
        <v>164</v>
      </c>
      <c r="V34" s="59" t="s">
        <v>164</v>
      </c>
      <c r="W34" s="155">
        <f>IFERROR(_xlfn.XLOOKUP(Y34,sortorder!$E$4:$E$55,sortorder!$D$4:$D$55),99)</f>
        <v>3</v>
      </c>
      <c r="X34" s="155">
        <f>IFERROR(_xlfn.XLOOKUP(Y34,sortorder!$E$4:$E$55,sortorder!$D$4:$D$55),99)</f>
        <v>3</v>
      </c>
      <c r="Y34" s="22" t="s">
        <v>2510</v>
      </c>
      <c r="Z34" s="144">
        <f>IF(ISERROR(SEARCH(Z$1,$Q34)),0,1)</f>
        <v>1</v>
      </c>
      <c r="AA34" s="144">
        <f>IF(ISERROR(SEARCH(AA$1,$Q34)),0,1)</f>
        <v>1</v>
      </c>
      <c r="AB34" s="144">
        <f>IF(ISERROR(SEARCH(AB$1,$Q34)),0,1)</f>
        <v>0</v>
      </c>
      <c r="AC34" s="144">
        <f>IF(ISERROR(SEARCH(AC$1,$Q34)),0,1)</f>
        <v>0</v>
      </c>
      <c r="AD34" s="144">
        <f>IF(ISERROR(SEARCH(AD$1,$Q34)),0,1)</f>
        <v>1</v>
      </c>
      <c r="AE34" s="144">
        <f>IF(ISERROR(SEARCH(AE$1,$Q34)),0,1)</f>
        <v>0</v>
      </c>
      <c r="AF34" s="144">
        <f>IF(ISERROR(SEARCH(AF$1,$Q34)),0,1)</f>
        <v>0</v>
      </c>
      <c r="AG34" s="144">
        <f>IF(ISERROR(SEARCH(AG$1,$Q34)),0,1)</f>
        <v>0</v>
      </c>
      <c r="AH34" s="144">
        <f>IF(ISERROR(SEARCH(AH$1,$Q34)),0,1)</f>
        <v>0</v>
      </c>
      <c r="AK34" t="s">
        <v>44</v>
      </c>
      <c r="AL34" s="41" t="s">
        <v>44</v>
      </c>
      <c r="AM34" s="216">
        <f>_xlfn.XLOOKUP(AL34,sortorder!$I$15:$I$20,sortorder!$J$15:$J$20)</f>
        <v>1</v>
      </c>
      <c r="AN34" t="s">
        <v>1804</v>
      </c>
      <c r="AO34" t="s">
        <v>1804</v>
      </c>
      <c r="AP34" t="s">
        <v>1805</v>
      </c>
      <c r="AQ34" s="32">
        <v>3</v>
      </c>
      <c r="AR34" t="s">
        <v>2511</v>
      </c>
      <c r="AS34" t="s">
        <v>1758</v>
      </c>
      <c r="AT34" t="s">
        <v>1758</v>
      </c>
      <c r="AU34" t="s">
        <v>1758</v>
      </c>
      <c r="AW34" s="39" t="str">
        <f>IFERROR(_xlfn.XLOOKUP(Q34,wtd!$B:$B,wtd!$C:$C),"")</f>
        <v/>
      </c>
      <c r="AX34" s="144" t="b">
        <f>IFERROR(Q34=_xlfn.XLOOKUP(Q34,wtd!$B:$B,wtd!$B:$B),FALSE)</f>
        <v>0</v>
      </c>
      <c r="AY34" t="s">
        <v>3070</v>
      </c>
      <c r="AZ34">
        <v>2</v>
      </c>
      <c r="BA34">
        <v>1</v>
      </c>
      <c r="BC34" t="b">
        <v>0</v>
      </c>
      <c r="BD34" t="b">
        <v>0</v>
      </c>
      <c r="BE34" t="b">
        <v>0</v>
      </c>
      <c r="BF34" t="s">
        <v>5272</v>
      </c>
      <c r="BG34" t="s">
        <v>2530</v>
      </c>
      <c r="BH34" t="s">
        <v>2530</v>
      </c>
      <c r="BN34" s="232">
        <v>999</v>
      </c>
      <c r="BS34" t="s">
        <v>411</v>
      </c>
      <c r="BT34" t="s">
        <v>55</v>
      </c>
    </row>
    <row r="35" spans="1:72">
      <c r="A35">
        <v>34</v>
      </c>
      <c r="B35" s="161" t="str">
        <f>IFERROR(TEXT(AM35,"00"),"99")&amp;IFERROR(TEXT(X35,"00"),"99")&amp;IFERROR(TEXT(T35,"00"),"99")&amp;IFERROR(TEXT(BN35,"000"),"999")</f>
        <v>010416193</v>
      </c>
      <c r="C35" s="161" t="str">
        <f>IFERROR(TEXT(AM35,"00"),"99")&amp;IFERROR(TEXT(W35,"00"),"99")&amp;IFERROR(TEXT(S35,"000"),"999")</f>
        <v>0104161</v>
      </c>
      <c r="D35" s="29">
        <v>1</v>
      </c>
      <c r="E35" s="29">
        <v>1</v>
      </c>
      <c r="F35" s="29">
        <v>0</v>
      </c>
      <c r="G35" s="29"/>
      <c r="H35" t="s">
        <v>1098</v>
      </c>
      <c r="I35" s="379" t="str">
        <f>IF(ISBLANK(H35), IF(OR(NOT(ISBLANK(M35)),NOT(ISBLANK(J35)), NOT(ISBLANK(O35))),"no oldname but should be",""),IF(H35=J35,"api",IF(H35=O35,"csv","no match or acsbgname")))</f>
        <v>api</v>
      </c>
      <c r="J35" t="s">
        <v>1098</v>
      </c>
      <c r="K35" t="s">
        <v>1098</v>
      </c>
      <c r="N35" t="s">
        <v>1099</v>
      </c>
      <c r="O35" t="s">
        <v>1099</v>
      </c>
      <c r="P35" t="s">
        <v>1099</v>
      </c>
      <c r="Q35" s="64" t="s">
        <v>1097</v>
      </c>
      <c r="R35" t="s">
        <v>1097</v>
      </c>
      <c r="S35" s="150">
        <f>IFERROR(_xlfn.XLOOKUP(U35,sortorder!$E$62:$E$134,sortorder!$F$62:$F$134),999)</f>
        <v>161</v>
      </c>
      <c r="T35" s="150">
        <f>IFERROR(_xlfn.XLOOKUP(U35,sortorder!$E$62:$E$134,sortorder!$D$62:$D$134),99)</f>
        <v>16</v>
      </c>
      <c r="U35" s="129" t="s">
        <v>189</v>
      </c>
      <c r="V35" s="59" t="s">
        <v>189</v>
      </c>
      <c r="W35" s="155">
        <f>IFERROR(_xlfn.XLOOKUP(Y35,sortorder!$E$4:$E$55,sortorder!$D$4:$D$55),99)</f>
        <v>4</v>
      </c>
      <c r="X35" s="155">
        <f>IFERROR(_xlfn.XLOOKUP(Y35,sortorder!$E$4:$E$55,sortorder!$D$4:$D$55),99)</f>
        <v>4</v>
      </c>
      <c r="Y35" s="22" t="s">
        <v>1100</v>
      </c>
      <c r="Z35" s="144">
        <f>IF(ISERROR(SEARCH(Z$1,$Q35)),0,1)</f>
        <v>0</v>
      </c>
      <c r="AA35" s="144">
        <f>IF(ISERROR(SEARCH(AA$1,$Q35)),0,1)</f>
        <v>0</v>
      </c>
      <c r="AB35" s="144">
        <f>IF(ISERROR(SEARCH(AB$1,$Q35)),0,1)</f>
        <v>1</v>
      </c>
      <c r="AC35" s="144">
        <f>IF(ISERROR(SEARCH(AC$1,$Q35)),0,1)</f>
        <v>0</v>
      </c>
      <c r="AD35" s="144">
        <f>IF(ISERROR(SEARCH(AD$1,$Q35)),0,1)</f>
        <v>0</v>
      </c>
      <c r="AE35" s="144">
        <f>IF(ISERROR(SEARCH(AE$1,$Q35)),0,1)</f>
        <v>0</v>
      </c>
      <c r="AF35" s="144">
        <f>IF(ISERROR(SEARCH(AF$1,$Q35)),0,1)</f>
        <v>0</v>
      </c>
      <c r="AG35" s="144">
        <f>IF(ISERROR(SEARCH(AG$1,$Q35)),0,1)</f>
        <v>0</v>
      </c>
      <c r="AH35" s="144">
        <f>IF(ISERROR(SEARCH(AH$1,$Q35)),0,1)</f>
        <v>0</v>
      </c>
      <c r="AI35" t="s">
        <v>1075</v>
      </c>
      <c r="AJ35" t="s">
        <v>1104</v>
      </c>
      <c r="AK35" t="s">
        <v>44</v>
      </c>
      <c r="AL35" s="41" t="s">
        <v>44</v>
      </c>
      <c r="AM35" s="216">
        <f>_xlfn.XLOOKUP(AL35,sortorder!$I$15:$I$20,sortorder!$J$15:$J$20)</f>
        <v>1</v>
      </c>
      <c r="AN35" t="s">
        <v>423</v>
      </c>
      <c r="AO35" t="s">
        <v>423</v>
      </c>
      <c r="AP35" t="s">
        <v>424</v>
      </c>
      <c r="AQ35" s="32">
        <v>1</v>
      </c>
      <c r="AR35" t="s">
        <v>1101</v>
      </c>
      <c r="AS35" t="s">
        <v>1111</v>
      </c>
      <c r="AT35" t="s">
        <v>1102</v>
      </c>
      <c r="AU35" t="s">
        <v>1111</v>
      </c>
      <c r="AW35" s="39" t="str">
        <f>IFERROR(_xlfn.XLOOKUP(Q35,wtd!$B:$B,wtd!$C:$C),"")</f>
        <v/>
      </c>
      <c r="AX35" s="144" t="b">
        <f>IFERROR(Q35=_xlfn.XLOOKUP(Q35,wtd!$B:$B,wtd!$B:$B),FALSE)</f>
        <v>0</v>
      </c>
      <c r="AY35" t="s">
        <v>1103</v>
      </c>
      <c r="AZ35">
        <v>2</v>
      </c>
      <c r="BA35">
        <v>0</v>
      </c>
      <c r="BC35" t="b">
        <v>0</v>
      </c>
      <c r="BD35" t="b">
        <v>0</v>
      </c>
      <c r="BE35" t="b">
        <v>0</v>
      </c>
      <c r="BF35" t="s">
        <v>1105</v>
      </c>
      <c r="BG35" t="s">
        <v>1106</v>
      </c>
      <c r="BH35" t="s">
        <v>1106</v>
      </c>
      <c r="BI35" t="s">
        <v>1107</v>
      </c>
      <c r="BK35" t="s">
        <v>1108</v>
      </c>
      <c r="BL35" t="s">
        <v>1109</v>
      </c>
      <c r="BN35" s="229">
        <v>193</v>
      </c>
      <c r="BP35" t="s">
        <v>1110</v>
      </c>
      <c r="BQ35" t="s">
        <v>394</v>
      </c>
      <c r="BR35" t="s">
        <v>1099</v>
      </c>
      <c r="BS35" t="s">
        <v>411</v>
      </c>
    </row>
    <row r="36" spans="1:72">
      <c r="A36">
        <v>35</v>
      </c>
      <c r="B36" s="161" t="str">
        <f>IFERROR(TEXT(AM36,"00"),"99")&amp;IFERROR(TEXT(X36,"00"),"99")&amp;IFERROR(TEXT(T36,"00"),"99")&amp;IFERROR(TEXT(BN36,"000"),"999")</f>
        <v>010417194</v>
      </c>
      <c r="C36" s="161" t="str">
        <f>IFERROR(TEXT(AM36,"00"),"99")&amp;IFERROR(TEXT(W36,"00"),"99")&amp;IFERROR(TEXT(S36,"000"),"999")</f>
        <v>0104162</v>
      </c>
      <c r="D36" s="29">
        <v>1</v>
      </c>
      <c r="E36" s="29">
        <v>1</v>
      </c>
      <c r="F36" s="29">
        <v>0</v>
      </c>
      <c r="G36" s="29"/>
      <c r="H36" t="s">
        <v>1113</v>
      </c>
      <c r="I36" s="379" t="str">
        <f>IF(ISBLANK(H36), IF(OR(NOT(ISBLANK(M36)),NOT(ISBLANK(J36)), NOT(ISBLANK(O36))),"no oldname but should be",""),IF(H36=J36,"api",IF(H36=O36,"csv","no match or acsbgname")))</f>
        <v>api</v>
      </c>
      <c r="J36" t="s">
        <v>1113</v>
      </c>
      <c r="K36" t="s">
        <v>1113</v>
      </c>
      <c r="N36" t="s">
        <v>1114</v>
      </c>
      <c r="O36" t="s">
        <v>1114</v>
      </c>
      <c r="P36" t="s">
        <v>1114</v>
      </c>
      <c r="Q36" s="64" t="s">
        <v>1112</v>
      </c>
      <c r="R36" t="s">
        <v>1112</v>
      </c>
      <c r="S36" s="150">
        <f>IFERROR(_xlfn.XLOOKUP(U36,sortorder!$E$62:$E$134,sortorder!$F$62:$F$134),999)</f>
        <v>162</v>
      </c>
      <c r="T36" s="150">
        <f>IFERROR(_xlfn.XLOOKUP(U36,sortorder!$E$62:$E$134,sortorder!$D$62:$D$134),99)</f>
        <v>17</v>
      </c>
      <c r="U36" s="129" t="s">
        <v>1121</v>
      </c>
      <c r="V36" s="59" t="s">
        <v>1121</v>
      </c>
      <c r="W36" s="155">
        <f>IFERROR(_xlfn.XLOOKUP(Y36,sortorder!$E$4:$E$55,sortorder!$D$4:$D$55),99)</f>
        <v>4</v>
      </c>
      <c r="X36" s="155">
        <f>IFERROR(_xlfn.XLOOKUP(Y36,sortorder!$E$4:$E$55,sortorder!$D$4:$D$55),99)</f>
        <v>4</v>
      </c>
      <c r="Y36" s="22" t="s">
        <v>1100</v>
      </c>
      <c r="Z36" s="144">
        <f>IF(ISERROR(SEARCH(Z$1,$Q36)),0,1)</f>
        <v>0</v>
      </c>
      <c r="AA36" s="144">
        <f>IF(ISERROR(SEARCH(AA$1,$Q36)),0,1)</f>
        <v>0</v>
      </c>
      <c r="AB36" s="144">
        <f>IF(ISERROR(SEARCH(AB$1,$Q36)),0,1)</f>
        <v>1</v>
      </c>
      <c r="AC36" s="144">
        <f>IF(ISERROR(SEARCH(AC$1,$Q36)),0,1)</f>
        <v>0</v>
      </c>
      <c r="AD36" s="144">
        <f>IF(ISERROR(SEARCH(AD$1,$Q36)),0,1)</f>
        <v>0</v>
      </c>
      <c r="AE36" s="144">
        <f>IF(ISERROR(SEARCH(AE$1,$Q36)),0,1)</f>
        <v>0</v>
      </c>
      <c r="AF36" s="144">
        <f>IF(ISERROR(SEARCH(AF$1,$Q36)),0,1)</f>
        <v>0</v>
      </c>
      <c r="AG36" s="144">
        <f>IF(ISERROR(SEARCH(AG$1,$Q36)),0,1)</f>
        <v>0</v>
      </c>
      <c r="AH36" s="144">
        <f>IF(ISERROR(SEARCH(AH$1,$Q36)),0,1)</f>
        <v>1</v>
      </c>
      <c r="AI36" t="s">
        <v>1075</v>
      </c>
      <c r="AJ36" t="s">
        <v>1104</v>
      </c>
      <c r="AK36" t="s">
        <v>44</v>
      </c>
      <c r="AL36" s="41" t="s">
        <v>44</v>
      </c>
      <c r="AM36" s="216">
        <f>_xlfn.XLOOKUP(AL36,sortorder!$I$15:$I$20,sortorder!$J$15:$J$20)</f>
        <v>1</v>
      </c>
      <c r="AN36" t="s">
        <v>423</v>
      </c>
      <c r="AO36" t="s">
        <v>423</v>
      </c>
      <c r="AP36" t="s">
        <v>424</v>
      </c>
      <c r="AQ36" s="32">
        <v>1</v>
      </c>
      <c r="AR36" t="s">
        <v>1101</v>
      </c>
      <c r="AS36" t="s">
        <v>1111</v>
      </c>
      <c r="AT36" t="s">
        <v>1102</v>
      </c>
      <c r="AU36" t="s">
        <v>1111</v>
      </c>
      <c r="AW36" s="39" t="str">
        <f>IFERROR(_xlfn.XLOOKUP(Q36,wtd!$B:$B,wtd!$C:$C),"")</f>
        <v/>
      </c>
      <c r="AX36" s="144" t="b">
        <f>IFERROR(Q36=_xlfn.XLOOKUP(Q36,wtd!$B:$B,wtd!$B:$B),FALSE)</f>
        <v>0</v>
      </c>
      <c r="AY36" t="s">
        <v>1103</v>
      </c>
      <c r="AZ36">
        <v>2</v>
      </c>
      <c r="BA36">
        <v>0</v>
      </c>
      <c r="BC36" t="b">
        <v>0</v>
      </c>
      <c r="BD36" t="b">
        <v>0</v>
      </c>
      <c r="BE36" t="b">
        <v>0</v>
      </c>
      <c r="BF36" t="s">
        <v>5033</v>
      </c>
      <c r="BG36" t="s">
        <v>1115</v>
      </c>
      <c r="BH36" t="s">
        <v>1115</v>
      </c>
      <c r="BI36" t="s">
        <v>1116</v>
      </c>
      <c r="BK36" t="s">
        <v>1117</v>
      </c>
      <c r="BL36" t="s">
        <v>1118</v>
      </c>
      <c r="BN36" s="229">
        <v>194</v>
      </c>
      <c r="BP36" t="s">
        <v>1119</v>
      </c>
      <c r="BQ36" t="s">
        <v>1120</v>
      </c>
      <c r="BR36" t="s">
        <v>1114</v>
      </c>
      <c r="BS36" t="s">
        <v>411</v>
      </c>
    </row>
    <row r="37" spans="1:72">
      <c r="A37">
        <v>36</v>
      </c>
      <c r="B37" s="161" t="str">
        <f>IFERROR(TEXT(AM37,"00"),"99")&amp;IFERROR(TEXT(X37,"00"),"99")&amp;IFERROR(TEXT(T37,"00"),"99")&amp;IFERROR(TEXT(BN37,"000"),"999")</f>
        <v>010418196</v>
      </c>
      <c r="C37" s="161" t="str">
        <f>IFERROR(TEXT(AM37,"00"),"99")&amp;IFERROR(TEXT(W37,"00"),"99")&amp;IFERROR(TEXT(S37,"000"),"999")</f>
        <v>0104164</v>
      </c>
      <c r="D37" s="29">
        <v>1</v>
      </c>
      <c r="E37" s="29">
        <v>1</v>
      </c>
      <c r="F37" s="29">
        <v>0</v>
      </c>
      <c r="G37" s="29"/>
      <c r="H37" t="s">
        <v>1134</v>
      </c>
      <c r="I37" s="379" t="str">
        <f>IF(ISBLANK(H37), IF(OR(NOT(ISBLANK(M37)),NOT(ISBLANK(J37)), NOT(ISBLANK(O37))),"no oldname but should be",""),IF(H37=J37,"api",IF(H37=O37,"csv","no match or acsbgname")))</f>
        <v>api</v>
      </c>
      <c r="J37" t="s">
        <v>1134</v>
      </c>
      <c r="K37" t="s">
        <v>1134</v>
      </c>
      <c r="N37" t="s">
        <v>1135</v>
      </c>
      <c r="O37" t="s">
        <v>1135</v>
      </c>
      <c r="P37" t="s">
        <v>1135</v>
      </c>
      <c r="Q37" s="64" t="s">
        <v>1133</v>
      </c>
      <c r="R37" t="s">
        <v>1133</v>
      </c>
      <c r="S37" s="150">
        <f>IFERROR(_xlfn.XLOOKUP(U37,sortorder!$E$62:$E$134,sortorder!$F$62:$F$134),999)</f>
        <v>164</v>
      </c>
      <c r="T37" s="150">
        <f>IFERROR(_xlfn.XLOOKUP(U37,sortorder!$E$62:$E$134,sortorder!$D$62:$D$134),99)</f>
        <v>18</v>
      </c>
      <c r="U37" s="129" t="s">
        <v>155</v>
      </c>
      <c r="V37" s="59" t="s">
        <v>155</v>
      </c>
      <c r="W37" s="155">
        <f>IFERROR(_xlfn.XLOOKUP(Y37,sortorder!$E$4:$E$55,sortorder!$D$4:$D$55),99)</f>
        <v>4</v>
      </c>
      <c r="X37" s="155">
        <f>IFERROR(_xlfn.XLOOKUP(Y37,sortorder!$E$4:$E$55,sortorder!$D$4:$D$55),99)</f>
        <v>4</v>
      </c>
      <c r="Y37" s="22" t="s">
        <v>1100</v>
      </c>
      <c r="Z37" s="144">
        <f>IF(ISERROR(SEARCH(Z$1,$Q37)),0,1)</f>
        <v>0</v>
      </c>
      <c r="AA37" s="144">
        <f>IF(ISERROR(SEARCH(AA$1,$Q37)),0,1)</f>
        <v>0</v>
      </c>
      <c r="AB37" s="144">
        <f>IF(ISERROR(SEARCH(AB$1,$Q37)),0,1)</f>
        <v>1</v>
      </c>
      <c r="AC37" s="144">
        <f>IF(ISERROR(SEARCH(AC$1,$Q37)),0,1)</f>
        <v>0</v>
      </c>
      <c r="AD37" s="144">
        <f>IF(ISERROR(SEARCH(AD$1,$Q37)),0,1)</f>
        <v>0</v>
      </c>
      <c r="AE37" s="144">
        <f>IF(ISERROR(SEARCH(AE$1,$Q37)),0,1)</f>
        <v>0</v>
      </c>
      <c r="AF37" s="144">
        <f>IF(ISERROR(SEARCH(AF$1,$Q37)),0,1)</f>
        <v>0</v>
      </c>
      <c r="AG37" s="144">
        <f>IF(ISERROR(SEARCH(AG$1,$Q37)),0,1)</f>
        <v>0</v>
      </c>
      <c r="AH37" s="144">
        <f>IF(ISERROR(SEARCH(AH$1,$Q37)),0,1)</f>
        <v>0</v>
      </c>
      <c r="AI37" t="s">
        <v>1075</v>
      </c>
      <c r="AJ37" t="s">
        <v>1104</v>
      </c>
      <c r="AK37" t="s">
        <v>44</v>
      </c>
      <c r="AL37" s="41" t="s">
        <v>44</v>
      </c>
      <c r="AM37" s="216">
        <f>_xlfn.XLOOKUP(AL37,sortorder!$I$15:$I$20,sortorder!$J$15:$J$20)</f>
        <v>1</v>
      </c>
      <c r="AN37" t="s">
        <v>423</v>
      </c>
      <c r="AO37" t="s">
        <v>423</v>
      </c>
      <c r="AP37" t="s">
        <v>424</v>
      </c>
      <c r="AQ37" s="32">
        <v>1</v>
      </c>
      <c r="AR37" t="s">
        <v>1101</v>
      </c>
      <c r="AS37" t="s">
        <v>1111</v>
      </c>
      <c r="AT37" t="s">
        <v>1102</v>
      </c>
      <c r="AU37" t="s">
        <v>1111</v>
      </c>
      <c r="AW37" s="39" t="str">
        <f>IFERROR(_xlfn.XLOOKUP(Q37,wtd!$B:$B,wtd!$C:$C),"")</f>
        <v/>
      </c>
      <c r="AX37" s="144" t="b">
        <f>IFERROR(Q37=_xlfn.XLOOKUP(Q37,wtd!$B:$B,wtd!$B:$B),FALSE)</f>
        <v>0</v>
      </c>
      <c r="AY37" t="s">
        <v>1103</v>
      </c>
      <c r="AZ37">
        <v>2</v>
      </c>
      <c r="BA37">
        <v>0</v>
      </c>
      <c r="BC37" t="b">
        <v>0</v>
      </c>
      <c r="BD37" t="b">
        <v>0</v>
      </c>
      <c r="BE37" t="b">
        <v>0</v>
      </c>
      <c r="BF37" t="s">
        <v>5111</v>
      </c>
      <c r="BG37" t="s">
        <v>1136</v>
      </c>
      <c r="BH37" t="s">
        <v>1136</v>
      </c>
      <c r="BI37" t="s">
        <v>1137</v>
      </c>
      <c r="BJ37" t="s">
        <v>1137</v>
      </c>
      <c r="BK37" t="s">
        <v>1138</v>
      </c>
      <c r="BL37" t="s">
        <v>1129</v>
      </c>
      <c r="BN37" s="229">
        <v>196</v>
      </c>
      <c r="BP37" t="s">
        <v>1139</v>
      </c>
      <c r="BQ37" t="s">
        <v>1140</v>
      </c>
      <c r="BR37" t="s">
        <v>1135</v>
      </c>
      <c r="BS37" t="s">
        <v>411</v>
      </c>
    </row>
    <row r="38" spans="1:72">
      <c r="A38">
        <v>37</v>
      </c>
      <c r="B38" s="161" t="str">
        <f>IFERROR(TEXT(AM38,"00"),"99")&amp;IFERROR(TEXT(X38,"00"),"99")&amp;IFERROR(TEXT(T38,"00"),"99")&amp;IFERROR(TEXT(BN38,"000"),"999")</f>
        <v>010419198</v>
      </c>
      <c r="C38" s="161" t="str">
        <f>IFERROR(TEXT(AM38,"00"),"99")&amp;IFERROR(TEXT(W38,"00"),"99")&amp;IFERROR(TEXT(S38,"000"),"999")</f>
        <v>0104166</v>
      </c>
      <c r="D38" s="29">
        <v>1</v>
      </c>
      <c r="E38" s="29">
        <v>1</v>
      </c>
      <c r="F38" s="29">
        <v>0</v>
      </c>
      <c r="G38" s="29"/>
      <c r="H38" t="s">
        <v>1178</v>
      </c>
      <c r="I38" s="379" t="str">
        <f>IF(ISBLANK(H38), IF(OR(NOT(ISBLANK(M38)),NOT(ISBLANK(J38)), NOT(ISBLANK(O38))),"no oldname but should be",""),IF(H38=J38,"api",IF(H38=O38,"csv","no match or acsbgname")))</f>
        <v>api</v>
      </c>
      <c r="J38" t="s">
        <v>1178</v>
      </c>
      <c r="K38" t="s">
        <v>1178</v>
      </c>
      <c r="N38" t="s">
        <v>1179</v>
      </c>
      <c r="O38" t="s">
        <v>1179</v>
      </c>
      <c r="P38" t="s">
        <v>1179</v>
      </c>
      <c r="Q38" s="64" t="s">
        <v>1177</v>
      </c>
      <c r="R38" t="s">
        <v>1177</v>
      </c>
      <c r="S38" s="150">
        <f>IFERROR(_xlfn.XLOOKUP(U38,sortorder!$E$62:$E$134,sortorder!$F$62:$F$134),999)</f>
        <v>166</v>
      </c>
      <c r="T38" s="150">
        <f>IFERROR(_xlfn.XLOOKUP(U38,sortorder!$E$62:$E$134,sortorder!$D$62:$D$134),99)</f>
        <v>19</v>
      </c>
      <c r="U38" s="129" t="s">
        <v>150</v>
      </c>
      <c r="V38" s="59" t="s">
        <v>150</v>
      </c>
      <c r="W38" s="155">
        <f>IFERROR(_xlfn.XLOOKUP(Y38,sortorder!$E$4:$E$55,sortorder!$D$4:$D$55),99)</f>
        <v>4</v>
      </c>
      <c r="X38" s="155">
        <f>IFERROR(_xlfn.XLOOKUP(Y38,sortorder!$E$4:$E$55,sortorder!$D$4:$D$55),99)</f>
        <v>4</v>
      </c>
      <c r="Y38" s="22" t="s">
        <v>1100</v>
      </c>
      <c r="Z38" s="144">
        <f>IF(ISERROR(SEARCH(Z$1,$Q38)),0,1)</f>
        <v>0</v>
      </c>
      <c r="AA38" s="144">
        <f>IF(ISERROR(SEARCH(AA$1,$Q38)),0,1)</f>
        <v>0</v>
      </c>
      <c r="AB38" s="144">
        <f>IF(ISERROR(SEARCH(AB$1,$Q38)),0,1)</f>
        <v>1</v>
      </c>
      <c r="AC38" s="144">
        <f>IF(ISERROR(SEARCH(AC$1,$Q38)),0,1)</f>
        <v>0</v>
      </c>
      <c r="AD38" s="144">
        <f>IF(ISERROR(SEARCH(AD$1,$Q38)),0,1)</f>
        <v>0</v>
      </c>
      <c r="AE38" s="144">
        <f>IF(ISERROR(SEARCH(AE$1,$Q38)),0,1)</f>
        <v>0</v>
      </c>
      <c r="AF38" s="144">
        <f>IF(ISERROR(SEARCH(AF$1,$Q38)),0,1)</f>
        <v>0</v>
      </c>
      <c r="AG38" s="144">
        <f>IF(ISERROR(SEARCH(AG$1,$Q38)),0,1)</f>
        <v>0</v>
      </c>
      <c r="AH38" s="144">
        <f>IF(ISERROR(SEARCH(AH$1,$Q38)),0,1)</f>
        <v>0</v>
      </c>
      <c r="AI38" t="s">
        <v>1075</v>
      </c>
      <c r="AJ38" t="s">
        <v>1104</v>
      </c>
      <c r="AK38" t="s">
        <v>44</v>
      </c>
      <c r="AL38" s="41" t="s">
        <v>44</v>
      </c>
      <c r="AM38" s="216">
        <f>_xlfn.XLOOKUP(AL38,sortorder!$I$15:$I$20,sortorder!$J$15:$J$20)</f>
        <v>1</v>
      </c>
      <c r="AN38" t="s">
        <v>423</v>
      </c>
      <c r="AO38" t="s">
        <v>423</v>
      </c>
      <c r="AP38" t="s">
        <v>424</v>
      </c>
      <c r="AQ38" s="32">
        <v>1</v>
      </c>
      <c r="AR38" t="s">
        <v>1101</v>
      </c>
      <c r="AS38" t="s">
        <v>1111</v>
      </c>
      <c r="AT38" t="s">
        <v>1102</v>
      </c>
      <c r="AU38" t="s">
        <v>1111</v>
      </c>
      <c r="AW38" s="39" t="str">
        <f>IFERROR(_xlfn.XLOOKUP(Q38,wtd!$B:$B,wtd!$C:$C),"")</f>
        <v/>
      </c>
      <c r="AX38" s="144" t="b">
        <f>IFERROR(Q38=_xlfn.XLOOKUP(Q38,wtd!$B:$B,wtd!$B:$B),FALSE)</f>
        <v>0</v>
      </c>
      <c r="AY38" t="s">
        <v>1103</v>
      </c>
      <c r="AZ38">
        <v>2</v>
      </c>
      <c r="BA38">
        <v>0</v>
      </c>
      <c r="BC38" t="b">
        <v>0</v>
      </c>
      <c r="BD38" t="b">
        <v>0</v>
      </c>
      <c r="BE38" t="b">
        <v>0</v>
      </c>
      <c r="BF38" t="s">
        <v>5112</v>
      </c>
      <c r="BG38" t="s">
        <v>1180</v>
      </c>
      <c r="BH38" t="s">
        <v>1180</v>
      </c>
      <c r="BI38" t="s">
        <v>1181</v>
      </c>
      <c r="BJ38" t="s">
        <v>1181</v>
      </c>
      <c r="BK38" t="s">
        <v>1182</v>
      </c>
      <c r="BL38" t="s">
        <v>1174</v>
      </c>
      <c r="BN38" s="229">
        <v>198</v>
      </c>
      <c r="BP38" t="s">
        <v>1154</v>
      </c>
      <c r="BQ38" t="s">
        <v>55</v>
      </c>
      <c r="BR38" t="s">
        <v>1179</v>
      </c>
      <c r="BS38" t="s">
        <v>411</v>
      </c>
    </row>
    <row r="39" spans="1:72">
      <c r="A39">
        <v>38</v>
      </c>
      <c r="B39" s="161" t="str">
        <f>IFERROR(TEXT(AM39,"00"),"99")&amp;IFERROR(TEXT(X39,"00"),"99")&amp;IFERROR(TEXT(T39,"00"),"99")&amp;IFERROR(TEXT(BN39,"000"),"999")</f>
        <v>010420197</v>
      </c>
      <c r="C39" s="161" t="str">
        <f>IFERROR(TEXT(AM39,"00"),"99")&amp;IFERROR(TEXT(W39,"00"),"99")&amp;IFERROR(TEXT(S39,"000"),"999")</f>
        <v>0104165</v>
      </c>
      <c r="D39" s="29">
        <v>1</v>
      </c>
      <c r="E39" s="29">
        <v>1</v>
      </c>
      <c r="F39" s="29">
        <v>0</v>
      </c>
      <c r="G39" s="29"/>
      <c r="H39" t="s">
        <v>1226</v>
      </c>
      <c r="I39" s="379" t="str">
        <f>IF(ISBLANK(H39), IF(OR(NOT(ISBLANK(M39)),NOT(ISBLANK(J39)), NOT(ISBLANK(O39))),"no oldname but should be",""),IF(H39=J39,"api",IF(H39=O39,"csv","no match or acsbgname")))</f>
        <v>api</v>
      </c>
      <c r="J39" t="s">
        <v>1226</v>
      </c>
      <c r="K39" t="s">
        <v>1226</v>
      </c>
      <c r="N39" t="s">
        <v>1227</v>
      </c>
      <c r="O39" t="s">
        <v>1227</v>
      </c>
      <c r="P39" t="s">
        <v>1227</v>
      </c>
      <c r="Q39" s="64" t="s">
        <v>1225</v>
      </c>
      <c r="R39" t="s">
        <v>1225</v>
      </c>
      <c r="S39" s="150">
        <f>IFERROR(_xlfn.XLOOKUP(U39,sortorder!$E$62:$E$134,sortorder!$F$62:$F$134),999)</f>
        <v>165</v>
      </c>
      <c r="T39" s="150">
        <f>IFERROR(_xlfn.XLOOKUP(U39,sortorder!$E$62:$E$134,sortorder!$D$62:$D$134),99)</f>
        <v>20</v>
      </c>
      <c r="U39" s="129" t="s">
        <v>396</v>
      </c>
      <c r="V39" s="59" t="s">
        <v>396</v>
      </c>
      <c r="W39" s="155">
        <f>IFERROR(_xlfn.XLOOKUP(Y39,sortorder!$E$4:$E$55,sortorder!$D$4:$D$55),99)</f>
        <v>4</v>
      </c>
      <c r="X39" s="155">
        <f>IFERROR(_xlfn.XLOOKUP(Y39,sortorder!$E$4:$E$55,sortorder!$D$4:$D$55),99)</f>
        <v>4</v>
      </c>
      <c r="Y39" s="22" t="s">
        <v>1100</v>
      </c>
      <c r="Z39" s="144">
        <f>IF(ISERROR(SEARCH(Z$1,$Q39)),0,1)</f>
        <v>0</v>
      </c>
      <c r="AA39" s="144">
        <f>IF(ISERROR(SEARCH(AA$1,$Q39)),0,1)</f>
        <v>0</v>
      </c>
      <c r="AB39" s="144">
        <f>IF(ISERROR(SEARCH(AB$1,$Q39)),0,1)</f>
        <v>1</v>
      </c>
      <c r="AC39" s="144">
        <f>IF(ISERROR(SEARCH(AC$1,$Q39)),0,1)</f>
        <v>0</v>
      </c>
      <c r="AD39" s="144">
        <f>IF(ISERROR(SEARCH(AD$1,$Q39)),0,1)</f>
        <v>0</v>
      </c>
      <c r="AE39" s="144">
        <f>IF(ISERROR(SEARCH(AE$1,$Q39)),0,1)</f>
        <v>0</v>
      </c>
      <c r="AF39" s="144">
        <f>IF(ISERROR(SEARCH(AF$1,$Q39)),0,1)</f>
        <v>0</v>
      </c>
      <c r="AG39" s="144">
        <f>IF(ISERROR(SEARCH(AG$1,$Q39)),0,1)</f>
        <v>0</v>
      </c>
      <c r="AH39" s="144">
        <f>IF(ISERROR(SEARCH(AH$1,$Q39)),0,1)</f>
        <v>0</v>
      </c>
      <c r="AI39" t="s">
        <v>1075</v>
      </c>
      <c r="AJ39" t="s">
        <v>1104</v>
      </c>
      <c r="AK39" t="s">
        <v>44</v>
      </c>
      <c r="AL39" s="41" t="s">
        <v>44</v>
      </c>
      <c r="AM39" s="216">
        <f>_xlfn.XLOOKUP(AL39,sortorder!$I$15:$I$20,sortorder!$J$15:$J$20)</f>
        <v>1</v>
      </c>
      <c r="AN39" t="s">
        <v>423</v>
      </c>
      <c r="AO39" t="s">
        <v>423</v>
      </c>
      <c r="AP39" t="s">
        <v>424</v>
      </c>
      <c r="AQ39" s="32">
        <v>1</v>
      </c>
      <c r="AR39" t="s">
        <v>1101</v>
      </c>
      <c r="AS39" t="s">
        <v>1111</v>
      </c>
      <c r="AT39" t="s">
        <v>1102</v>
      </c>
      <c r="AU39" t="s">
        <v>1111</v>
      </c>
      <c r="AW39" s="39" t="str">
        <f>IFERROR(_xlfn.XLOOKUP(Q39,wtd!$B:$B,wtd!$C:$C),"")</f>
        <v/>
      </c>
      <c r="AX39" s="144" t="b">
        <f>IFERROR(Q39=_xlfn.XLOOKUP(Q39,wtd!$B:$B,wtd!$B:$B),FALSE)</f>
        <v>0</v>
      </c>
      <c r="AY39" t="s">
        <v>1103</v>
      </c>
      <c r="AZ39">
        <v>2</v>
      </c>
      <c r="BA39">
        <v>0</v>
      </c>
      <c r="BC39" t="b">
        <v>0</v>
      </c>
      <c r="BD39" t="b">
        <v>0</v>
      </c>
      <c r="BE39" t="b">
        <v>0</v>
      </c>
      <c r="BF39" t="s">
        <v>5113</v>
      </c>
      <c r="BG39" t="s">
        <v>1228</v>
      </c>
      <c r="BH39" t="s">
        <v>1228</v>
      </c>
      <c r="BI39" t="s">
        <v>1229</v>
      </c>
      <c r="BJ39" t="s">
        <v>1229</v>
      </c>
      <c r="BK39" t="s">
        <v>1230</v>
      </c>
      <c r="BL39" t="s">
        <v>1223</v>
      </c>
      <c r="BN39" s="229">
        <v>197</v>
      </c>
      <c r="BP39" t="s">
        <v>1224</v>
      </c>
      <c r="BQ39" t="s">
        <v>1231</v>
      </c>
      <c r="BR39" t="s">
        <v>1227</v>
      </c>
      <c r="BS39" t="s">
        <v>411</v>
      </c>
    </row>
    <row r="40" spans="1:72">
      <c r="A40">
        <v>39</v>
      </c>
      <c r="B40" s="161" t="str">
        <f>IFERROR(TEXT(AM40,"00"),"99")&amp;IFERROR(TEXT(X40,"00"),"99")&amp;IFERROR(TEXT(T40,"00"),"99")&amp;IFERROR(TEXT(BN40,"000"),"999")</f>
        <v>010421241</v>
      </c>
      <c r="C40" s="161" t="str">
        <f>IFERROR(TEXT(AM40,"00"),"99")&amp;IFERROR(TEXT(W40,"00"),"99")&amp;IFERROR(TEXT(S40,"000"),"999")</f>
        <v>0104165</v>
      </c>
      <c r="D40" s="29">
        <v>1</v>
      </c>
      <c r="E40" s="29">
        <v>0</v>
      </c>
      <c r="F40" s="29">
        <v>0</v>
      </c>
      <c r="G40" s="29"/>
      <c r="H40" t="s">
        <v>2718</v>
      </c>
      <c r="I40" s="379" t="str">
        <f>IF(ISBLANK(H40), IF(OR(NOT(ISBLANK(M40)),NOT(ISBLANK(J40)), NOT(ISBLANK(O40))),"no oldname but should be",""),IF(H40=J40,"api",IF(H40=O40,"csv","no match or acsbgname")))</f>
        <v>api</v>
      </c>
      <c r="J40" t="s">
        <v>2718</v>
      </c>
      <c r="K40" t="s">
        <v>2718</v>
      </c>
      <c r="Q40" s="42" t="s">
        <v>4950</v>
      </c>
      <c r="R40" t="s">
        <v>4950</v>
      </c>
      <c r="S40" s="150">
        <f>IFERROR(_xlfn.XLOOKUP(U40,sortorder!$E$62:$E$134,sortorder!$F$62:$F$134),999)</f>
        <v>165</v>
      </c>
      <c r="T40" s="150">
        <f>IFERROR(_xlfn.XLOOKUP(U40,sortorder!$E$62:$E$134,sortorder!$D$62:$D$134),99)</f>
        <v>21</v>
      </c>
      <c r="U40" s="183" t="s">
        <v>4913</v>
      </c>
      <c r="W40" s="155">
        <f>IFERROR(_xlfn.XLOOKUP(Y40,sortorder!$E$4:$E$55,sortorder!$D$4:$D$55),99)</f>
        <v>4</v>
      </c>
      <c r="X40" s="155">
        <f>IFERROR(_xlfn.XLOOKUP(Y40,sortorder!$E$4:$E$55,sortorder!$D$4:$D$55),99)</f>
        <v>4</v>
      </c>
      <c r="Y40" s="22" t="s">
        <v>1100</v>
      </c>
      <c r="Z40" s="144">
        <f>IF(ISERROR(SEARCH(Z$1,$Q40)),0,1)</f>
        <v>0</v>
      </c>
      <c r="AA40" s="144">
        <f>IF(ISERROR(SEARCH(AA$1,$Q40)),0,1)</f>
        <v>0</v>
      </c>
      <c r="AB40" s="144">
        <f>IF(ISERROR(SEARCH(AB$1,$Q40)),0,1)</f>
        <v>0</v>
      </c>
      <c r="AC40" s="144">
        <f>IF(ISERROR(SEARCH(AC$1,$Q40)),0,1)</f>
        <v>0</v>
      </c>
      <c r="AD40" s="144">
        <f>IF(ISERROR(SEARCH(AD$1,$Q40)),0,1)</f>
        <v>0</v>
      </c>
      <c r="AE40" s="144">
        <f>IF(ISERROR(SEARCH(AE$1,$Q40)),0,1)</f>
        <v>0</v>
      </c>
      <c r="AF40" s="144">
        <f>IF(ISERROR(SEARCH(AF$1,$Q40)),0,1)</f>
        <v>0</v>
      </c>
      <c r="AG40" s="144">
        <f>IF(ISERROR(SEARCH(AG$1,$Q40)),0,1)</f>
        <v>0</v>
      </c>
      <c r="AH40" s="144">
        <f>IF(ISERROR(SEARCH(AH$1,$Q40)),0,1)</f>
        <v>0</v>
      </c>
      <c r="AI40" t="s">
        <v>2292</v>
      </c>
      <c r="AJ40" t="s">
        <v>2293</v>
      </c>
      <c r="AK40" t="s">
        <v>44</v>
      </c>
      <c r="AL40" s="41" t="s">
        <v>44</v>
      </c>
      <c r="AM40" s="216">
        <f>_xlfn.XLOOKUP(AL40,sortorder!$I$15:$I$20,sortorder!$J$15:$J$20)</f>
        <v>1</v>
      </c>
      <c r="AN40" t="s">
        <v>423</v>
      </c>
      <c r="AO40" t="s">
        <v>423</v>
      </c>
      <c r="AP40" t="s">
        <v>424</v>
      </c>
      <c r="AQ40" s="31">
        <v>1</v>
      </c>
      <c r="AR40" t="s">
        <v>1101</v>
      </c>
      <c r="AS40" t="s">
        <v>1111</v>
      </c>
      <c r="AT40" t="s">
        <v>1102</v>
      </c>
      <c r="AU40" t="s">
        <v>1111</v>
      </c>
      <c r="AV40">
        <v>9</v>
      </c>
      <c r="AW40" s="39" t="str">
        <f>IFERROR(_xlfn.XLOOKUP(Q40,wtd!$B:$B,wtd!$C:$C),"")</f>
        <v/>
      </c>
      <c r="AX40" s="144" t="b">
        <f>IFERROR(Q40=_xlfn.XLOOKUP(Q40,wtd!$B:$B,wtd!$B:$B),FALSE)</f>
        <v>0</v>
      </c>
      <c r="AY40" t="s">
        <v>1103</v>
      </c>
      <c r="AZ40">
        <v>2</v>
      </c>
      <c r="BA40">
        <v>0</v>
      </c>
      <c r="BC40" t="b">
        <v>0</v>
      </c>
      <c r="BD40" t="b">
        <v>0</v>
      </c>
      <c r="BE40" t="b">
        <v>0</v>
      </c>
      <c r="BF40" t="s">
        <v>5341</v>
      </c>
      <c r="BG40" t="s">
        <v>2719</v>
      </c>
      <c r="BH40" t="s">
        <v>2719</v>
      </c>
      <c r="BK40" t="s">
        <v>2719</v>
      </c>
      <c r="BL40" t="s">
        <v>2689</v>
      </c>
      <c r="BN40" s="229">
        <v>241</v>
      </c>
      <c r="BP40" t="s">
        <v>1154</v>
      </c>
    </row>
    <row r="41" spans="1:72">
      <c r="A41">
        <v>40</v>
      </c>
      <c r="B41" s="161" t="str">
        <f>IFERROR(TEXT(AM41,"00"),"99")&amp;IFERROR(TEXT(X41,"00"),"99")&amp;IFERROR(TEXT(T41,"00"),"99")&amp;IFERROR(TEXT(BN41,"000"),"999")</f>
        <v>010422199</v>
      </c>
      <c r="C41" s="161" t="str">
        <f>IFERROR(TEXT(AM41,"00"),"99")&amp;IFERROR(TEXT(W41,"00"),"99")&amp;IFERROR(TEXT(S41,"000"),"999")</f>
        <v>0104167</v>
      </c>
      <c r="D41" s="29">
        <v>1</v>
      </c>
      <c r="E41" s="29">
        <v>1</v>
      </c>
      <c r="F41" s="29">
        <v>0</v>
      </c>
      <c r="G41" s="29"/>
      <c r="H41" t="s">
        <v>1149</v>
      </c>
      <c r="I41" s="379" t="str">
        <f>IF(ISBLANK(H41), IF(OR(NOT(ISBLANK(M41)),NOT(ISBLANK(J41)), NOT(ISBLANK(O41))),"no oldname but should be",""),IF(H41=J41,"api",IF(H41=O41,"csv","no match or acsbgname")))</f>
        <v>api</v>
      </c>
      <c r="J41" t="s">
        <v>1149</v>
      </c>
      <c r="K41" t="s">
        <v>1149</v>
      </c>
      <c r="N41" t="s">
        <v>1150</v>
      </c>
      <c r="O41" t="s">
        <v>1150</v>
      </c>
      <c r="P41" t="s">
        <v>1150</v>
      </c>
      <c r="Q41" s="64" t="s">
        <v>1148</v>
      </c>
      <c r="R41" t="s">
        <v>1148</v>
      </c>
      <c r="S41" s="150">
        <f>IFERROR(_xlfn.XLOOKUP(U41,sortorder!$E$62:$E$134,sortorder!$F$62:$F$134),999)</f>
        <v>167</v>
      </c>
      <c r="T41" s="150">
        <f>IFERROR(_xlfn.XLOOKUP(U41,sortorder!$E$62:$E$134,sortorder!$D$62:$D$134),99)</f>
        <v>22</v>
      </c>
      <c r="U41" s="129" t="s">
        <v>51</v>
      </c>
      <c r="V41" s="59" t="s">
        <v>51</v>
      </c>
      <c r="W41" s="155">
        <f>IFERROR(_xlfn.XLOOKUP(Y41,sortorder!$E$4:$E$55,sortorder!$D$4:$D$55),99)</f>
        <v>4</v>
      </c>
      <c r="X41" s="155">
        <f>IFERROR(_xlfn.XLOOKUP(Y41,sortorder!$E$4:$E$55,sortorder!$D$4:$D$55),99)</f>
        <v>4</v>
      </c>
      <c r="Y41" s="22" t="s">
        <v>1100</v>
      </c>
      <c r="Z41" s="144">
        <f>IF(ISERROR(SEARCH(Z$1,$Q41)),0,1)</f>
        <v>0</v>
      </c>
      <c r="AA41" s="144">
        <f>IF(ISERROR(SEARCH(AA$1,$Q41)),0,1)</f>
        <v>0</v>
      </c>
      <c r="AB41" s="144">
        <f>IF(ISERROR(SEARCH(AB$1,$Q41)),0,1)</f>
        <v>1</v>
      </c>
      <c r="AC41" s="144">
        <f>IF(ISERROR(SEARCH(AC$1,$Q41)),0,1)</f>
        <v>0</v>
      </c>
      <c r="AD41" s="144">
        <f>IF(ISERROR(SEARCH(AD$1,$Q41)),0,1)</f>
        <v>0</v>
      </c>
      <c r="AE41" s="144">
        <f>IF(ISERROR(SEARCH(AE$1,$Q41)),0,1)</f>
        <v>0</v>
      </c>
      <c r="AF41" s="144">
        <f>IF(ISERROR(SEARCH(AF$1,$Q41)),0,1)</f>
        <v>0</v>
      </c>
      <c r="AG41" s="144">
        <f>IF(ISERROR(SEARCH(AG$1,$Q41)),0,1)</f>
        <v>0</v>
      </c>
      <c r="AH41" s="144">
        <f>IF(ISERROR(SEARCH(AH$1,$Q41)),0,1)</f>
        <v>0</v>
      </c>
      <c r="AI41" t="s">
        <v>1075</v>
      </c>
      <c r="AJ41" t="s">
        <v>1104</v>
      </c>
      <c r="AK41" t="s">
        <v>44</v>
      </c>
      <c r="AL41" s="41" t="s">
        <v>44</v>
      </c>
      <c r="AM41" s="216">
        <f>_xlfn.XLOOKUP(AL41,sortorder!$I$15:$I$20,sortorder!$J$15:$J$20)</f>
        <v>1</v>
      </c>
      <c r="AN41" t="s">
        <v>423</v>
      </c>
      <c r="AO41" t="s">
        <v>423</v>
      </c>
      <c r="AP41" t="s">
        <v>424</v>
      </c>
      <c r="AQ41" s="32">
        <v>1</v>
      </c>
      <c r="AR41" t="s">
        <v>1101</v>
      </c>
      <c r="AS41" t="s">
        <v>1111</v>
      </c>
      <c r="AT41" t="s">
        <v>1102</v>
      </c>
      <c r="AU41" t="s">
        <v>1111</v>
      </c>
      <c r="AW41" s="39" t="str">
        <f>IFERROR(_xlfn.XLOOKUP(Q41,wtd!$B:$B,wtd!$C:$C),"")</f>
        <v/>
      </c>
      <c r="AX41" s="144" t="b">
        <f>IFERROR(Q41=_xlfn.XLOOKUP(Q41,wtd!$B:$B,wtd!$B:$B),FALSE)</f>
        <v>0</v>
      </c>
      <c r="AY41" t="s">
        <v>1103</v>
      </c>
      <c r="AZ41">
        <v>2</v>
      </c>
      <c r="BA41">
        <v>0</v>
      </c>
      <c r="BC41" t="b">
        <v>0</v>
      </c>
      <c r="BD41" t="b">
        <v>0</v>
      </c>
      <c r="BE41" t="b">
        <v>0</v>
      </c>
      <c r="BF41" t="s">
        <v>5114</v>
      </c>
      <c r="BG41" t="s">
        <v>1151</v>
      </c>
      <c r="BH41" t="s">
        <v>1151</v>
      </c>
      <c r="BI41" t="s">
        <v>1152</v>
      </c>
      <c r="BJ41" t="s">
        <v>1152</v>
      </c>
      <c r="BK41" t="s">
        <v>1153</v>
      </c>
      <c r="BL41" t="s">
        <v>1145</v>
      </c>
      <c r="BN41" s="229">
        <v>199</v>
      </c>
      <c r="BP41" t="s">
        <v>1154</v>
      </c>
      <c r="BQ41" t="s">
        <v>1155</v>
      </c>
      <c r="BR41" t="s">
        <v>1150</v>
      </c>
      <c r="BS41" t="s">
        <v>411</v>
      </c>
    </row>
    <row r="42" spans="1:72">
      <c r="A42">
        <v>41</v>
      </c>
      <c r="B42" s="161" t="str">
        <f>IFERROR(TEXT(AM42,"00"),"99")&amp;IFERROR(TEXT(X42,"00"),"99")&amp;IFERROR(TEXT(T42,"00"),"99")&amp;IFERROR(TEXT(BN42,"000"),"999")</f>
        <v>010423202</v>
      </c>
      <c r="C42" s="161" t="str">
        <f>IFERROR(TEXT(AM42,"00"),"99")&amp;IFERROR(TEXT(W42,"00"),"99")&amp;IFERROR(TEXT(S42,"000"),"999")</f>
        <v>0104170</v>
      </c>
      <c r="D42" s="29">
        <v>1</v>
      </c>
      <c r="E42" s="29">
        <v>1</v>
      </c>
      <c r="F42" s="29">
        <v>0</v>
      </c>
      <c r="G42" s="29"/>
      <c r="H42" t="s">
        <v>1158</v>
      </c>
      <c r="I42" s="379" t="str">
        <f>IF(ISBLANK(H42), IF(OR(NOT(ISBLANK(M42)),NOT(ISBLANK(J42)), NOT(ISBLANK(O42))),"no oldname but should be",""),IF(H42=J42,"api",IF(H42=O42,"csv","no match or acsbgname")))</f>
        <v>api</v>
      </c>
      <c r="J42" t="s">
        <v>1158</v>
      </c>
      <c r="K42" t="s">
        <v>1158</v>
      </c>
      <c r="L42" t="s">
        <v>1159</v>
      </c>
      <c r="M42" s="124"/>
      <c r="N42" t="s">
        <v>1160</v>
      </c>
      <c r="O42" t="s">
        <v>1160</v>
      </c>
      <c r="P42" t="s">
        <v>1160</v>
      </c>
      <c r="Q42" s="125" t="s">
        <v>1157</v>
      </c>
      <c r="R42" s="124" t="s">
        <v>1157</v>
      </c>
      <c r="S42" s="150">
        <f>IFERROR(_xlfn.XLOOKUP(U42,sortorder!$E$62:$E$134,sortorder!$F$62:$F$134),999)</f>
        <v>170</v>
      </c>
      <c r="T42" s="150">
        <f>IFERROR(_xlfn.XLOOKUP(U42,sortorder!$E$62:$E$134,sortorder!$D$62:$D$134),99)</f>
        <v>23</v>
      </c>
      <c r="U42" s="129" t="s">
        <v>1169</v>
      </c>
      <c r="V42" s="59" t="s">
        <v>1169</v>
      </c>
      <c r="W42" s="155">
        <f>IFERROR(_xlfn.XLOOKUP(Y42,sortorder!$E$4:$E$55,sortorder!$D$4:$D$55),99)</f>
        <v>4</v>
      </c>
      <c r="X42" s="155">
        <f>IFERROR(_xlfn.XLOOKUP(Y42,sortorder!$E$4:$E$55,sortorder!$D$4:$D$55),99)</f>
        <v>4</v>
      </c>
      <c r="Y42" s="22" t="s">
        <v>1100</v>
      </c>
      <c r="Z42" s="144">
        <f>IF(ISERROR(SEARCH(Z$1,$Q42)),0,1)</f>
        <v>0</v>
      </c>
      <c r="AA42" s="144">
        <f>IF(ISERROR(SEARCH(AA$1,$Q42)),0,1)</f>
        <v>0</v>
      </c>
      <c r="AB42" s="144">
        <f>IF(ISERROR(SEARCH(AB$1,$Q42)),0,1)</f>
        <v>1</v>
      </c>
      <c r="AC42" s="144">
        <f>IF(ISERROR(SEARCH(AC$1,$Q42)),0,1)</f>
        <v>0</v>
      </c>
      <c r="AD42" s="144">
        <f>IF(ISERROR(SEARCH(AD$1,$Q42)),0,1)</f>
        <v>0</v>
      </c>
      <c r="AE42" s="144">
        <f>IF(ISERROR(SEARCH(AE$1,$Q42)),0,1)</f>
        <v>0</v>
      </c>
      <c r="AF42" s="144">
        <f>IF(ISERROR(SEARCH(AF$1,$Q42)),0,1)</f>
        <v>0</v>
      </c>
      <c r="AG42" s="144">
        <f>IF(ISERROR(SEARCH(AG$1,$Q42)),0,1)</f>
        <v>0</v>
      </c>
      <c r="AH42" s="144">
        <f>IF(ISERROR(SEARCH(AH$1,$Q42)),0,1)</f>
        <v>0</v>
      </c>
      <c r="AI42" t="s">
        <v>1075</v>
      </c>
      <c r="AJ42" s="124" t="s">
        <v>1104</v>
      </c>
      <c r="AK42" t="s">
        <v>44</v>
      </c>
      <c r="AL42" s="41" t="s">
        <v>44</v>
      </c>
      <c r="AM42" s="216">
        <f>_xlfn.XLOOKUP(AL42,sortorder!$I$15:$I$20,sortorder!$J$15:$J$20)</f>
        <v>1</v>
      </c>
      <c r="AN42" t="s">
        <v>423</v>
      </c>
      <c r="AO42" t="s">
        <v>423</v>
      </c>
      <c r="AP42" t="s">
        <v>424</v>
      </c>
      <c r="AQ42" s="32">
        <v>1</v>
      </c>
      <c r="AR42" t="s">
        <v>1101</v>
      </c>
      <c r="AS42" t="s">
        <v>1111</v>
      </c>
      <c r="AT42" t="s">
        <v>1102</v>
      </c>
      <c r="AU42" t="s">
        <v>1111</v>
      </c>
      <c r="AW42" s="39" t="str">
        <f>IFERROR(_xlfn.XLOOKUP(Q42,wtd!$B:$B,wtd!$C:$C),"")</f>
        <v/>
      </c>
      <c r="AX42" s="144" t="b">
        <f>IFERROR(Q42=_xlfn.XLOOKUP(Q42,wtd!$B:$B,wtd!$B:$B),FALSE)</f>
        <v>0</v>
      </c>
      <c r="AY42" t="s">
        <v>1103</v>
      </c>
      <c r="AZ42">
        <v>2</v>
      </c>
      <c r="BA42">
        <v>0</v>
      </c>
      <c r="BC42" t="b">
        <v>0</v>
      </c>
      <c r="BD42" t="b">
        <v>0</v>
      </c>
      <c r="BE42" t="b">
        <v>0</v>
      </c>
      <c r="BF42" t="s">
        <v>1161</v>
      </c>
      <c r="BG42" t="s">
        <v>1162</v>
      </c>
      <c r="BH42" t="s">
        <v>1162</v>
      </c>
      <c r="BI42" t="s">
        <v>1163</v>
      </c>
      <c r="BJ42" t="s">
        <v>1163</v>
      </c>
      <c r="BK42" t="s">
        <v>1164</v>
      </c>
      <c r="BL42" t="s">
        <v>1165</v>
      </c>
      <c r="BN42" s="229">
        <v>202</v>
      </c>
      <c r="BP42" t="s">
        <v>1166</v>
      </c>
      <c r="BQ42" t="s">
        <v>1167</v>
      </c>
      <c r="BR42" t="s">
        <v>1160</v>
      </c>
      <c r="BS42" t="s">
        <v>411</v>
      </c>
    </row>
    <row r="43" spans="1:72">
      <c r="A43">
        <v>42</v>
      </c>
      <c r="B43" s="161" t="str">
        <f>IFERROR(TEXT(AM43,"00"),"99")&amp;IFERROR(TEXT(X43,"00"),"99")&amp;IFERROR(TEXT(T43,"00"),"99")&amp;IFERROR(TEXT(BN43,"000"),"999")</f>
        <v>010424200</v>
      </c>
      <c r="C43" s="161" t="str">
        <f>IFERROR(TEXT(AM43,"00"),"99")&amp;IFERROR(TEXT(W43,"00"),"99")&amp;IFERROR(TEXT(S43,"000"),"999")</f>
        <v>0104168</v>
      </c>
      <c r="D43" s="29">
        <v>1</v>
      </c>
      <c r="E43" s="29">
        <v>1</v>
      </c>
      <c r="F43" s="29">
        <v>0</v>
      </c>
      <c r="G43" s="29"/>
      <c r="H43" t="s">
        <v>1214</v>
      </c>
      <c r="I43" s="379" t="str">
        <f>IF(ISBLANK(H43), IF(OR(NOT(ISBLANK(M43)),NOT(ISBLANK(J43)), NOT(ISBLANK(O43))),"no oldname but should be",""),IF(H43=J43,"api",IF(H43=O43,"csv","no match or acsbgname")))</f>
        <v>api</v>
      </c>
      <c r="J43" t="s">
        <v>1214</v>
      </c>
      <c r="K43" t="s">
        <v>1214</v>
      </c>
      <c r="N43" t="s">
        <v>1215</v>
      </c>
      <c r="O43" t="s">
        <v>1215</v>
      </c>
      <c r="P43" t="s">
        <v>1215</v>
      </c>
      <c r="Q43" s="64" t="s">
        <v>1213</v>
      </c>
      <c r="R43" t="s">
        <v>1213</v>
      </c>
      <c r="S43" s="150">
        <f>IFERROR(_xlfn.XLOOKUP(U43,sortorder!$E$62:$E$134,sortorder!$F$62:$F$134),999)</f>
        <v>168</v>
      </c>
      <c r="T43" s="150">
        <f>IFERROR(_xlfn.XLOOKUP(U43,sortorder!$E$62:$E$134,sortorder!$D$62:$D$134),99)</f>
        <v>24</v>
      </c>
      <c r="U43" s="129" t="s">
        <v>176</v>
      </c>
      <c r="V43" s="59" t="s">
        <v>176</v>
      </c>
      <c r="W43" s="155">
        <f>IFERROR(_xlfn.XLOOKUP(Y43,sortorder!$E$4:$E$55,sortorder!$D$4:$D$55),99)</f>
        <v>4</v>
      </c>
      <c r="X43" s="155">
        <f>IFERROR(_xlfn.XLOOKUP(Y43,sortorder!$E$4:$E$55,sortorder!$D$4:$D$55),99)</f>
        <v>4</v>
      </c>
      <c r="Y43" s="22" t="s">
        <v>1100</v>
      </c>
      <c r="Z43" s="144">
        <f>IF(ISERROR(SEARCH(Z$1,$Q43)),0,1)</f>
        <v>0</v>
      </c>
      <c r="AA43" s="144">
        <f>IF(ISERROR(SEARCH(AA$1,$Q43)),0,1)</f>
        <v>0</v>
      </c>
      <c r="AB43" s="144">
        <f>IF(ISERROR(SEARCH(AB$1,$Q43)),0,1)</f>
        <v>1</v>
      </c>
      <c r="AC43" s="144">
        <f>IF(ISERROR(SEARCH(AC$1,$Q43)),0,1)</f>
        <v>0</v>
      </c>
      <c r="AD43" s="144">
        <f>IF(ISERROR(SEARCH(AD$1,$Q43)),0,1)</f>
        <v>0</v>
      </c>
      <c r="AE43" s="144">
        <f>IF(ISERROR(SEARCH(AE$1,$Q43)),0,1)</f>
        <v>0</v>
      </c>
      <c r="AF43" s="144">
        <f>IF(ISERROR(SEARCH(AF$1,$Q43)),0,1)</f>
        <v>0</v>
      </c>
      <c r="AG43" s="144">
        <f>IF(ISERROR(SEARCH(AG$1,$Q43)),0,1)</f>
        <v>0</v>
      </c>
      <c r="AH43" s="144">
        <f>IF(ISERROR(SEARCH(AH$1,$Q43)),0,1)</f>
        <v>0</v>
      </c>
      <c r="AI43" t="s">
        <v>1075</v>
      </c>
      <c r="AJ43" t="s">
        <v>1104</v>
      </c>
      <c r="AK43" t="s">
        <v>44</v>
      </c>
      <c r="AL43" s="41" t="s">
        <v>44</v>
      </c>
      <c r="AM43" s="216">
        <f>_xlfn.XLOOKUP(AL43,sortorder!$I$15:$I$20,sortorder!$J$15:$J$20)</f>
        <v>1</v>
      </c>
      <c r="AN43" t="s">
        <v>423</v>
      </c>
      <c r="AO43" t="s">
        <v>423</v>
      </c>
      <c r="AP43" t="s">
        <v>424</v>
      </c>
      <c r="AQ43" s="32">
        <v>1</v>
      </c>
      <c r="AR43" t="s">
        <v>1101</v>
      </c>
      <c r="AS43" t="s">
        <v>1111</v>
      </c>
      <c r="AT43" t="s">
        <v>1102</v>
      </c>
      <c r="AU43" t="s">
        <v>1111</v>
      </c>
      <c r="AW43" s="39" t="str">
        <f>IFERROR(_xlfn.XLOOKUP(Q43,wtd!$B:$B,wtd!$C:$C),"")</f>
        <v/>
      </c>
      <c r="AX43" s="144" t="b">
        <f>IFERROR(Q43=_xlfn.XLOOKUP(Q43,wtd!$B:$B,wtd!$B:$B),FALSE)</f>
        <v>0</v>
      </c>
      <c r="AY43" t="s">
        <v>1103</v>
      </c>
      <c r="AZ43">
        <v>2</v>
      </c>
      <c r="BA43">
        <v>0</v>
      </c>
      <c r="BC43" t="b">
        <v>0</v>
      </c>
      <c r="BD43" t="b">
        <v>0</v>
      </c>
      <c r="BE43" t="b">
        <v>0</v>
      </c>
      <c r="BF43" t="s">
        <v>5115</v>
      </c>
      <c r="BG43" t="s">
        <v>1216</v>
      </c>
      <c r="BH43" t="s">
        <v>1216</v>
      </c>
      <c r="BI43" t="s">
        <v>1217</v>
      </c>
      <c r="BJ43" t="s">
        <v>1217</v>
      </c>
      <c r="BK43" t="s">
        <v>1218</v>
      </c>
      <c r="BL43" t="s">
        <v>1210</v>
      </c>
      <c r="BN43" s="229">
        <v>200</v>
      </c>
      <c r="BP43" t="s">
        <v>55</v>
      </c>
      <c r="BQ43" t="s">
        <v>1139</v>
      </c>
      <c r="BR43" t="s">
        <v>1215</v>
      </c>
      <c r="BS43" t="s">
        <v>411</v>
      </c>
    </row>
    <row r="44" spans="1:72">
      <c r="A44">
        <v>43</v>
      </c>
      <c r="B44" s="161" t="str">
        <f>IFERROR(TEXT(AM44,"00"),"99")&amp;IFERROR(TEXT(X44,"00"),"99")&amp;IFERROR(TEXT(T44,"00"),"99")&amp;IFERROR(TEXT(BN44,"000"),"999")</f>
        <v>010425201</v>
      </c>
      <c r="C44" s="161" t="str">
        <f>IFERROR(TEXT(AM44,"00"),"99")&amp;IFERROR(TEXT(W44,"00"),"99")&amp;IFERROR(TEXT(S44,"000"),"999")</f>
        <v>0104169</v>
      </c>
      <c r="D44" s="29">
        <v>1</v>
      </c>
      <c r="E44" s="29">
        <v>1</v>
      </c>
      <c r="F44" s="29">
        <v>0</v>
      </c>
      <c r="G44" s="29"/>
      <c r="H44" t="s">
        <v>1191</v>
      </c>
      <c r="I44" s="379" t="str">
        <f>IF(ISBLANK(H44), IF(OR(NOT(ISBLANK(M44)),NOT(ISBLANK(J44)), NOT(ISBLANK(O44))),"no oldname but should be",""),IF(H44=J44,"api",IF(H44=O44,"csv","no match or acsbgname")))</f>
        <v>api</v>
      </c>
      <c r="J44" t="s">
        <v>1191</v>
      </c>
      <c r="K44" t="s">
        <v>1191</v>
      </c>
      <c r="N44" t="s">
        <v>1192</v>
      </c>
      <c r="O44" t="s">
        <v>1192</v>
      </c>
      <c r="P44" t="s">
        <v>1192</v>
      </c>
      <c r="Q44" s="64" t="s">
        <v>1190</v>
      </c>
      <c r="R44" t="s">
        <v>1190</v>
      </c>
      <c r="S44" s="150">
        <f>IFERROR(_xlfn.XLOOKUP(U44,sortorder!$E$62:$E$134,sortorder!$F$62:$F$134),999)</f>
        <v>169</v>
      </c>
      <c r="T44" s="150">
        <f>IFERROR(_xlfn.XLOOKUP(U44,sortorder!$E$62:$E$134,sortorder!$D$62:$D$134),99)</f>
        <v>25</v>
      </c>
      <c r="U44" s="129" t="s">
        <v>168</v>
      </c>
      <c r="V44" s="59" t="s">
        <v>168</v>
      </c>
      <c r="W44" s="155">
        <f>IFERROR(_xlfn.XLOOKUP(Y44,sortorder!$E$4:$E$55,sortorder!$D$4:$D$55),99)</f>
        <v>4</v>
      </c>
      <c r="X44" s="155">
        <f>IFERROR(_xlfn.XLOOKUP(Y44,sortorder!$E$4:$E$55,sortorder!$D$4:$D$55),99)</f>
        <v>4</v>
      </c>
      <c r="Y44" s="22" t="s">
        <v>1100</v>
      </c>
      <c r="Z44" s="144">
        <f>IF(ISERROR(SEARCH(Z$1,$Q44)),0,1)</f>
        <v>0</v>
      </c>
      <c r="AA44" s="144">
        <f>IF(ISERROR(SEARCH(AA$1,$Q44)),0,1)</f>
        <v>0</v>
      </c>
      <c r="AB44" s="144">
        <f>IF(ISERROR(SEARCH(AB$1,$Q44)),0,1)</f>
        <v>1</v>
      </c>
      <c r="AC44" s="144">
        <f>IF(ISERROR(SEARCH(AC$1,$Q44)),0,1)</f>
        <v>0</v>
      </c>
      <c r="AD44" s="144">
        <f>IF(ISERROR(SEARCH(AD$1,$Q44)),0,1)</f>
        <v>0</v>
      </c>
      <c r="AE44" s="144">
        <f>IF(ISERROR(SEARCH(AE$1,$Q44)),0,1)</f>
        <v>0</v>
      </c>
      <c r="AF44" s="144">
        <f>IF(ISERROR(SEARCH(AF$1,$Q44)),0,1)</f>
        <v>0</v>
      </c>
      <c r="AG44" s="144">
        <f>IF(ISERROR(SEARCH(AG$1,$Q44)),0,1)</f>
        <v>0</v>
      </c>
      <c r="AH44" s="144">
        <f>IF(ISERROR(SEARCH(AH$1,$Q44)),0,1)</f>
        <v>0</v>
      </c>
      <c r="AI44" t="s">
        <v>1075</v>
      </c>
      <c r="AJ44" t="s">
        <v>1104</v>
      </c>
      <c r="AK44" t="s">
        <v>44</v>
      </c>
      <c r="AL44" s="41" t="s">
        <v>44</v>
      </c>
      <c r="AM44" s="216">
        <f>_xlfn.XLOOKUP(AL44,sortorder!$I$15:$I$20,sortorder!$J$15:$J$20)</f>
        <v>1</v>
      </c>
      <c r="AN44" t="s">
        <v>423</v>
      </c>
      <c r="AO44" t="s">
        <v>423</v>
      </c>
      <c r="AP44" t="s">
        <v>424</v>
      </c>
      <c r="AQ44" s="32">
        <v>1</v>
      </c>
      <c r="AR44" t="s">
        <v>1101</v>
      </c>
      <c r="AS44" t="s">
        <v>1111</v>
      </c>
      <c r="AT44" t="s">
        <v>1102</v>
      </c>
      <c r="AU44" t="s">
        <v>1111</v>
      </c>
      <c r="AW44" s="39" t="str">
        <f>IFERROR(_xlfn.XLOOKUP(Q44,wtd!$B:$B,wtd!$C:$C),"")</f>
        <v/>
      </c>
      <c r="AX44" s="144" t="b">
        <f>IFERROR(Q44=_xlfn.XLOOKUP(Q44,wtd!$B:$B,wtd!$B:$B),FALSE)</f>
        <v>0</v>
      </c>
      <c r="AY44" t="s">
        <v>1103</v>
      </c>
      <c r="AZ44">
        <v>2</v>
      </c>
      <c r="BA44">
        <v>0</v>
      </c>
      <c r="BC44" t="b">
        <v>0</v>
      </c>
      <c r="BD44" t="b">
        <v>0</v>
      </c>
      <c r="BE44" t="b">
        <v>0</v>
      </c>
      <c r="BF44" t="s">
        <v>5116</v>
      </c>
      <c r="BG44" t="s">
        <v>1193</v>
      </c>
      <c r="BH44" t="s">
        <v>1193</v>
      </c>
      <c r="BI44" t="s">
        <v>1194</v>
      </c>
      <c r="BJ44" t="s">
        <v>1194</v>
      </c>
      <c r="BK44" t="s">
        <v>1195</v>
      </c>
      <c r="BL44" t="s">
        <v>1187</v>
      </c>
      <c r="BN44" s="229">
        <v>201</v>
      </c>
      <c r="BP44" t="s">
        <v>1155</v>
      </c>
      <c r="BQ44" t="s">
        <v>589</v>
      </c>
      <c r="BR44" t="s">
        <v>1192</v>
      </c>
      <c r="BS44" t="s">
        <v>411</v>
      </c>
    </row>
    <row r="45" spans="1:72">
      <c r="A45">
        <v>44</v>
      </c>
      <c r="B45" s="161" t="str">
        <f>IFERROR(TEXT(AM45,"00"),"99")&amp;IFERROR(TEXT(X45,"00"),"99")&amp;IFERROR(TEXT(T45,"00"),"99")&amp;IFERROR(TEXT(BN45,"000"),"999")</f>
        <v>010426195</v>
      </c>
      <c r="C45" s="161" t="str">
        <f>IFERROR(TEXT(AM45,"00"),"99")&amp;IFERROR(TEXT(W45,"00"),"99")&amp;IFERROR(TEXT(S45,"000"),"999")</f>
        <v>0104163</v>
      </c>
      <c r="D45" s="29">
        <v>1</v>
      </c>
      <c r="E45" s="29">
        <v>1</v>
      </c>
      <c r="F45" s="29">
        <v>0</v>
      </c>
      <c r="G45" s="29"/>
      <c r="H45" t="s">
        <v>1198</v>
      </c>
      <c r="I45" s="379" t="str">
        <f>IF(ISBLANK(H45), IF(OR(NOT(ISBLANK(M45)),NOT(ISBLANK(J45)), NOT(ISBLANK(O45))),"no oldname but should be",""),IF(H45=J45,"api",IF(H45=O45,"csv","no match or acsbgname")))</f>
        <v>api</v>
      </c>
      <c r="J45" t="s">
        <v>1198</v>
      </c>
      <c r="K45" t="s">
        <v>1198</v>
      </c>
      <c r="N45" t="s">
        <v>1199</v>
      </c>
      <c r="O45" t="s">
        <v>1199</v>
      </c>
      <c r="P45" t="s">
        <v>1199</v>
      </c>
      <c r="Q45" s="64" t="s">
        <v>1197</v>
      </c>
      <c r="R45" t="s">
        <v>1197</v>
      </c>
      <c r="S45" s="150">
        <f>IFERROR(_xlfn.XLOOKUP(U45,sortorder!$E$62:$E$134,sortorder!$F$62:$F$134),999)</f>
        <v>163</v>
      </c>
      <c r="T45" s="150">
        <f>IFERROR(_xlfn.XLOOKUP(U45,sortorder!$E$62:$E$134,sortorder!$D$62:$D$134),99)</f>
        <v>26</v>
      </c>
      <c r="U45" s="129" t="s">
        <v>164</v>
      </c>
      <c r="V45" s="59" t="s">
        <v>164</v>
      </c>
      <c r="W45" s="155">
        <f>IFERROR(_xlfn.XLOOKUP(Y45,sortorder!$E$4:$E$55,sortorder!$D$4:$D$55),99)</f>
        <v>4</v>
      </c>
      <c r="X45" s="155">
        <f>IFERROR(_xlfn.XLOOKUP(Y45,sortorder!$E$4:$E$55,sortorder!$D$4:$D$55),99)</f>
        <v>4</v>
      </c>
      <c r="Y45" s="22" t="s">
        <v>1100</v>
      </c>
      <c r="Z45" s="144">
        <f>IF(ISERROR(SEARCH(Z$1,$Q45)),0,1)</f>
        <v>0</v>
      </c>
      <c r="AA45" s="144">
        <f>IF(ISERROR(SEARCH(AA$1,$Q45)),0,1)</f>
        <v>0</v>
      </c>
      <c r="AB45" s="144">
        <f>IF(ISERROR(SEARCH(AB$1,$Q45)),0,1)</f>
        <v>1</v>
      </c>
      <c r="AC45" s="144">
        <f>IF(ISERROR(SEARCH(AC$1,$Q45)),0,1)</f>
        <v>0</v>
      </c>
      <c r="AD45" s="144">
        <f>IF(ISERROR(SEARCH(AD$1,$Q45)),0,1)</f>
        <v>0</v>
      </c>
      <c r="AE45" s="144">
        <f>IF(ISERROR(SEARCH(AE$1,$Q45)),0,1)</f>
        <v>0</v>
      </c>
      <c r="AF45" s="144">
        <f>IF(ISERROR(SEARCH(AF$1,$Q45)),0,1)</f>
        <v>0</v>
      </c>
      <c r="AG45" s="144">
        <f>IF(ISERROR(SEARCH(AG$1,$Q45)),0,1)</f>
        <v>0</v>
      </c>
      <c r="AH45" s="144">
        <f>IF(ISERROR(SEARCH(AH$1,$Q45)),0,1)</f>
        <v>0</v>
      </c>
      <c r="AI45" t="s">
        <v>1075</v>
      </c>
      <c r="AJ45" t="s">
        <v>1104</v>
      </c>
      <c r="AK45" t="s">
        <v>44</v>
      </c>
      <c r="AL45" s="41" t="s">
        <v>44</v>
      </c>
      <c r="AM45" s="216">
        <f>_xlfn.XLOOKUP(AL45,sortorder!$I$15:$I$20,sortorder!$J$15:$J$20)</f>
        <v>1</v>
      </c>
      <c r="AN45" t="s">
        <v>423</v>
      </c>
      <c r="AO45" t="s">
        <v>423</v>
      </c>
      <c r="AP45" t="s">
        <v>424</v>
      </c>
      <c r="AQ45" s="32">
        <v>1</v>
      </c>
      <c r="AR45" t="s">
        <v>1101</v>
      </c>
      <c r="AS45" t="s">
        <v>1111</v>
      </c>
      <c r="AT45" t="s">
        <v>1102</v>
      </c>
      <c r="AU45" t="s">
        <v>1111</v>
      </c>
      <c r="AW45" s="39" t="str">
        <f>IFERROR(_xlfn.XLOOKUP(Q45,wtd!$B:$B,wtd!$C:$C),"")</f>
        <v/>
      </c>
      <c r="AX45" s="144" t="b">
        <f>IFERROR(Q45=_xlfn.XLOOKUP(Q45,wtd!$B:$B,wtd!$B:$B),FALSE)</f>
        <v>0</v>
      </c>
      <c r="AY45" t="s">
        <v>1103</v>
      </c>
      <c r="AZ45">
        <v>2</v>
      </c>
      <c r="BA45">
        <v>0</v>
      </c>
      <c r="BC45" t="b">
        <v>0</v>
      </c>
      <c r="BD45" t="b">
        <v>0</v>
      </c>
      <c r="BE45" t="b">
        <v>0</v>
      </c>
      <c r="BF45" t="s">
        <v>5273</v>
      </c>
      <c r="BG45" t="s">
        <v>1200</v>
      </c>
      <c r="BH45" t="s">
        <v>1200</v>
      </c>
      <c r="BI45" t="s">
        <v>1201</v>
      </c>
      <c r="BJ45" t="s">
        <v>1201</v>
      </c>
      <c r="BK45" t="s">
        <v>1202</v>
      </c>
      <c r="BL45" t="s">
        <v>1203</v>
      </c>
      <c r="BN45" s="229">
        <v>195</v>
      </c>
      <c r="BP45" t="s">
        <v>1204</v>
      </c>
      <c r="BQ45" t="s">
        <v>1176</v>
      </c>
      <c r="BR45" t="s">
        <v>1199</v>
      </c>
      <c r="BS45" t="s">
        <v>411</v>
      </c>
    </row>
    <row r="46" spans="1:72">
      <c r="A46">
        <v>45</v>
      </c>
      <c r="B46" s="161" t="str">
        <f>IFERROR(TEXT(AM46,"00"),"99")&amp;IFERROR(TEXT(X46,"00"),"99")&amp;IFERROR(TEXT(T46,"00"),"99")&amp;IFERROR(TEXT(BN46,"000"),"999")</f>
        <v>010516177</v>
      </c>
      <c r="C46" s="161" t="str">
        <f>IFERROR(TEXT(AM46,"00"),"99")&amp;IFERROR(TEXT(W46,"00"),"99")&amp;IFERROR(TEXT(S46,"000"),"999")</f>
        <v>0105161</v>
      </c>
      <c r="D46" s="29">
        <v>1</v>
      </c>
      <c r="E46" s="29">
        <v>1</v>
      </c>
      <c r="F46" s="29">
        <v>0</v>
      </c>
      <c r="G46" s="29"/>
      <c r="H46" t="s">
        <v>1796</v>
      </c>
      <c r="I46" s="379" t="str">
        <f>IF(ISBLANK(H46), IF(OR(NOT(ISBLANK(M46)),NOT(ISBLANK(J46)), NOT(ISBLANK(O46))),"no oldname but should be",""),IF(H46=J46,"api",IF(H46=O46,"csv","no match or acsbgname")))</f>
        <v>api</v>
      </c>
      <c r="J46" t="s">
        <v>1796</v>
      </c>
      <c r="K46" t="s">
        <v>1796</v>
      </c>
      <c r="N46" t="s">
        <v>1797</v>
      </c>
      <c r="O46" t="s">
        <v>1797</v>
      </c>
      <c r="P46" t="s">
        <v>1797</v>
      </c>
      <c r="Q46" s="64" t="s">
        <v>1795</v>
      </c>
      <c r="R46" t="s">
        <v>1795</v>
      </c>
      <c r="S46" s="150">
        <f>IFERROR(_xlfn.XLOOKUP(U46,sortorder!$E$62:$E$134,sortorder!$F$62:$F$134),999)</f>
        <v>161</v>
      </c>
      <c r="T46" s="150">
        <f>IFERROR(_xlfn.XLOOKUP(U46,sortorder!$E$62:$E$134,sortorder!$D$62:$D$134),99)</f>
        <v>16</v>
      </c>
      <c r="U46" s="129" t="s">
        <v>189</v>
      </c>
      <c r="V46" s="59" t="s">
        <v>189</v>
      </c>
      <c r="W46" s="155">
        <f>IFERROR(_xlfn.XLOOKUP(Y46,sortorder!$E$4:$E$55,sortorder!$D$4:$D$55),99)</f>
        <v>5</v>
      </c>
      <c r="X46" s="155">
        <f>IFERROR(_xlfn.XLOOKUP(Y46,sortorder!$E$4:$E$55,sortorder!$D$4:$D$55),99)</f>
        <v>5</v>
      </c>
      <c r="Y46" s="22" t="s">
        <v>1798</v>
      </c>
      <c r="Z46" s="144">
        <f>IF(ISERROR(SEARCH(Z$1,$Q46)),0,1)</f>
        <v>0</v>
      </c>
      <c r="AA46" s="144">
        <f>IF(ISERROR(SEARCH(AA$1,$Q46)),0,1)</f>
        <v>1</v>
      </c>
      <c r="AB46" s="144">
        <f>IF(ISERROR(SEARCH(AB$1,$Q46)),0,1)</f>
        <v>1</v>
      </c>
      <c r="AC46" s="144">
        <f>IF(ISERROR(SEARCH(AC$1,$Q46)),0,1)</f>
        <v>0</v>
      </c>
      <c r="AD46" s="144">
        <f>IF(ISERROR(SEARCH(AD$1,$Q46)),0,1)</f>
        <v>0</v>
      </c>
      <c r="AE46" s="144">
        <f>IF(ISERROR(SEARCH(AE$1,$Q46)),0,1)</f>
        <v>0</v>
      </c>
      <c r="AF46" s="144">
        <f>IF(ISERROR(SEARCH(AF$1,$Q46)),0,1)</f>
        <v>0</v>
      </c>
      <c r="AG46" s="144">
        <f>IF(ISERROR(SEARCH(AG$1,$Q46)),0,1)</f>
        <v>0</v>
      </c>
      <c r="AH46" s="144">
        <f>IF(ISERROR(SEARCH(AH$1,$Q46)),0,1)</f>
        <v>0</v>
      </c>
      <c r="AI46" t="s">
        <v>1075</v>
      </c>
      <c r="AJ46" t="s">
        <v>1104</v>
      </c>
      <c r="AK46" t="s">
        <v>44</v>
      </c>
      <c r="AL46" s="41" t="s">
        <v>44</v>
      </c>
      <c r="AM46" s="216">
        <f>_xlfn.XLOOKUP(AL46,sortorder!$I$15:$I$20,sortorder!$J$15:$J$20)</f>
        <v>1</v>
      </c>
      <c r="AN46" t="s">
        <v>1804</v>
      </c>
      <c r="AO46" t="s">
        <v>1804</v>
      </c>
      <c r="AP46" t="s">
        <v>1805</v>
      </c>
      <c r="AQ46" s="32">
        <v>3</v>
      </c>
      <c r="AR46" t="s">
        <v>1799</v>
      </c>
      <c r="AS46" t="s">
        <v>1111</v>
      </c>
      <c r="AT46" t="s">
        <v>1102</v>
      </c>
      <c r="AU46" t="s">
        <v>1111</v>
      </c>
      <c r="AW46" s="39" t="str">
        <f>IFERROR(_xlfn.XLOOKUP(Q46,wtd!$B:$B,wtd!$C:$C),"")</f>
        <v/>
      </c>
      <c r="AX46" s="144" t="b">
        <f>IFERROR(Q46=_xlfn.XLOOKUP(Q46,wtd!$B:$B,wtd!$B:$B),FALSE)</f>
        <v>0</v>
      </c>
      <c r="AY46" t="s">
        <v>1103</v>
      </c>
      <c r="AZ46">
        <v>2</v>
      </c>
      <c r="BA46">
        <v>0</v>
      </c>
      <c r="BC46" t="b">
        <v>0</v>
      </c>
      <c r="BD46" t="b">
        <v>0</v>
      </c>
      <c r="BE46" t="b">
        <v>0</v>
      </c>
      <c r="BF46" t="s">
        <v>1800</v>
      </c>
      <c r="BG46" t="s">
        <v>1801</v>
      </c>
      <c r="BH46" t="s">
        <v>1801</v>
      </c>
      <c r="BI46" t="s">
        <v>1802</v>
      </c>
      <c r="BK46" t="s">
        <v>1803</v>
      </c>
      <c r="BL46" t="s">
        <v>1109</v>
      </c>
      <c r="BN46" s="229">
        <v>177</v>
      </c>
      <c r="BP46" t="s">
        <v>117</v>
      </c>
      <c r="BQ46" t="s">
        <v>394</v>
      </c>
      <c r="BR46" t="s">
        <v>1797</v>
      </c>
      <c r="BS46" t="s">
        <v>411</v>
      </c>
      <c r="BT46" t="s">
        <v>55</v>
      </c>
    </row>
    <row r="47" spans="1:72">
      <c r="A47">
        <v>46</v>
      </c>
      <c r="B47" s="161" t="str">
        <f>IFERROR(TEXT(AM47,"00"),"99")&amp;IFERROR(TEXT(X47,"00"),"99")&amp;IFERROR(TEXT(T47,"00"),"99")&amp;IFERROR(TEXT(BN47,"000"),"999")</f>
        <v>010517178</v>
      </c>
      <c r="C47" s="161" t="str">
        <f>IFERROR(TEXT(AM47,"00"),"99")&amp;IFERROR(TEXT(W47,"00"),"99")&amp;IFERROR(TEXT(S47,"000"),"999")</f>
        <v>0105162</v>
      </c>
      <c r="D47" s="29">
        <v>1</v>
      </c>
      <c r="E47" s="29">
        <v>1</v>
      </c>
      <c r="F47" s="29">
        <v>0</v>
      </c>
      <c r="G47" s="29"/>
      <c r="H47" t="s">
        <v>1807</v>
      </c>
      <c r="I47" s="379" t="str">
        <f>IF(ISBLANK(H47), IF(OR(NOT(ISBLANK(M47)),NOT(ISBLANK(J47)), NOT(ISBLANK(O47))),"no oldname but should be",""),IF(H47=J47,"api",IF(H47=O47,"csv","no match or acsbgname")))</f>
        <v>api</v>
      </c>
      <c r="J47" t="s">
        <v>1807</v>
      </c>
      <c r="K47" t="s">
        <v>1807</v>
      </c>
      <c r="N47" t="s">
        <v>1808</v>
      </c>
      <c r="O47" t="s">
        <v>1808</v>
      </c>
      <c r="P47" t="s">
        <v>1808</v>
      </c>
      <c r="Q47" s="64" t="s">
        <v>1806</v>
      </c>
      <c r="R47" t="s">
        <v>1806</v>
      </c>
      <c r="S47" s="150">
        <f>IFERROR(_xlfn.XLOOKUP(U47,sortorder!$E$62:$E$134,sortorder!$F$62:$F$134),999)</f>
        <v>162</v>
      </c>
      <c r="T47" s="150">
        <f>IFERROR(_xlfn.XLOOKUP(U47,sortorder!$E$62:$E$134,sortorder!$D$62:$D$134),99)</f>
        <v>17</v>
      </c>
      <c r="U47" s="129" t="s">
        <v>1121</v>
      </c>
      <c r="V47" s="59" t="s">
        <v>1121</v>
      </c>
      <c r="W47" s="155">
        <f>IFERROR(_xlfn.XLOOKUP(Y47,sortorder!$E$4:$E$55,sortorder!$D$4:$D$55),99)</f>
        <v>5</v>
      </c>
      <c r="X47" s="155">
        <f>IFERROR(_xlfn.XLOOKUP(Y47,sortorder!$E$4:$E$55,sortorder!$D$4:$D$55),99)</f>
        <v>5</v>
      </c>
      <c r="Y47" s="22" t="s">
        <v>1798</v>
      </c>
      <c r="Z47" s="144">
        <f>IF(ISERROR(SEARCH(Z$1,$Q47)),0,1)</f>
        <v>0</v>
      </c>
      <c r="AA47" s="144">
        <f>IF(ISERROR(SEARCH(AA$1,$Q47)),0,1)</f>
        <v>1</v>
      </c>
      <c r="AB47" s="144">
        <f>IF(ISERROR(SEARCH(AB$1,$Q47)),0,1)</f>
        <v>1</v>
      </c>
      <c r="AC47" s="144">
        <f>IF(ISERROR(SEARCH(AC$1,$Q47)),0,1)</f>
        <v>0</v>
      </c>
      <c r="AD47" s="144">
        <f>IF(ISERROR(SEARCH(AD$1,$Q47)),0,1)</f>
        <v>0</v>
      </c>
      <c r="AE47" s="144">
        <f>IF(ISERROR(SEARCH(AE$1,$Q47)),0,1)</f>
        <v>0</v>
      </c>
      <c r="AF47" s="144">
        <f>IF(ISERROR(SEARCH(AF$1,$Q47)),0,1)</f>
        <v>0</v>
      </c>
      <c r="AG47" s="144">
        <f>IF(ISERROR(SEARCH(AG$1,$Q47)),0,1)</f>
        <v>0</v>
      </c>
      <c r="AH47" s="144">
        <f>IF(ISERROR(SEARCH(AH$1,$Q47)),0,1)</f>
        <v>1</v>
      </c>
      <c r="AI47" t="s">
        <v>1075</v>
      </c>
      <c r="AJ47" t="s">
        <v>1104</v>
      </c>
      <c r="AK47" t="s">
        <v>44</v>
      </c>
      <c r="AL47" s="41" t="s">
        <v>44</v>
      </c>
      <c r="AM47" s="216">
        <f>_xlfn.XLOOKUP(AL47,sortorder!$I$15:$I$20,sortorder!$J$15:$J$20)</f>
        <v>1</v>
      </c>
      <c r="AN47" t="s">
        <v>1804</v>
      </c>
      <c r="AO47" t="s">
        <v>1804</v>
      </c>
      <c r="AP47" t="s">
        <v>1805</v>
      </c>
      <c r="AQ47" s="32">
        <v>3</v>
      </c>
      <c r="AR47" t="s">
        <v>1799</v>
      </c>
      <c r="AS47" t="s">
        <v>1111</v>
      </c>
      <c r="AT47" t="s">
        <v>1102</v>
      </c>
      <c r="AU47" t="s">
        <v>1111</v>
      </c>
      <c r="AW47" s="39" t="str">
        <f>IFERROR(_xlfn.XLOOKUP(Q47,wtd!$B:$B,wtd!$C:$C),"")</f>
        <v/>
      </c>
      <c r="AX47" s="144" t="b">
        <f>IFERROR(Q47=_xlfn.XLOOKUP(Q47,wtd!$B:$B,wtd!$B:$B),FALSE)</f>
        <v>0</v>
      </c>
      <c r="AY47" t="s">
        <v>1103</v>
      </c>
      <c r="AZ47">
        <v>2</v>
      </c>
      <c r="BA47">
        <v>0</v>
      </c>
      <c r="BC47" t="b">
        <v>0</v>
      </c>
      <c r="BD47" t="b">
        <v>0</v>
      </c>
      <c r="BE47" t="b">
        <v>0</v>
      </c>
      <c r="BF47" t="s">
        <v>5034</v>
      </c>
      <c r="BG47" t="s">
        <v>1809</v>
      </c>
      <c r="BH47" t="s">
        <v>1809</v>
      </c>
      <c r="BI47" t="s">
        <v>1810</v>
      </c>
      <c r="BK47" t="s">
        <v>1811</v>
      </c>
      <c r="BL47" t="s">
        <v>1118</v>
      </c>
      <c r="BN47" s="229">
        <v>178</v>
      </c>
      <c r="BP47" t="s">
        <v>1589</v>
      </c>
      <c r="BQ47" t="s">
        <v>1120</v>
      </c>
      <c r="BR47" t="s">
        <v>1808</v>
      </c>
      <c r="BS47" t="s">
        <v>411</v>
      </c>
      <c r="BT47" t="s">
        <v>55</v>
      </c>
    </row>
    <row r="48" spans="1:72">
      <c r="A48">
        <v>47</v>
      </c>
      <c r="B48" s="161" t="str">
        <f>IFERROR(TEXT(AM48,"00"),"99")&amp;IFERROR(TEXT(X48,"00"),"99")&amp;IFERROR(TEXT(T48,"00"),"99")&amp;IFERROR(TEXT(BN48,"000"),"999")</f>
        <v>010518180</v>
      </c>
      <c r="C48" s="161" t="str">
        <f>IFERROR(TEXT(AM48,"00"),"99")&amp;IFERROR(TEXT(W48,"00"),"99")&amp;IFERROR(TEXT(S48,"000"),"999")</f>
        <v>0105164</v>
      </c>
      <c r="D48" s="29">
        <v>1</v>
      </c>
      <c r="E48" s="29">
        <v>1</v>
      </c>
      <c r="F48" s="29">
        <v>0</v>
      </c>
      <c r="G48" s="29"/>
      <c r="H48" t="s">
        <v>1821</v>
      </c>
      <c r="I48" s="379" t="str">
        <f>IF(ISBLANK(H48), IF(OR(NOT(ISBLANK(M48)),NOT(ISBLANK(J48)), NOT(ISBLANK(O48))),"no oldname but should be",""),IF(H48=J48,"api",IF(H48=O48,"csv","no match or acsbgname")))</f>
        <v>api</v>
      </c>
      <c r="J48" t="s">
        <v>1821</v>
      </c>
      <c r="K48" t="s">
        <v>1821</v>
      </c>
      <c r="N48" t="s">
        <v>1822</v>
      </c>
      <c r="O48" t="s">
        <v>1822</v>
      </c>
      <c r="P48" t="s">
        <v>1822</v>
      </c>
      <c r="Q48" s="64" t="s">
        <v>1820</v>
      </c>
      <c r="R48" t="s">
        <v>1820</v>
      </c>
      <c r="S48" s="150">
        <f>IFERROR(_xlfn.XLOOKUP(U48,sortorder!$E$62:$E$134,sortorder!$F$62:$F$134),999)</f>
        <v>164</v>
      </c>
      <c r="T48" s="150">
        <f>IFERROR(_xlfn.XLOOKUP(U48,sortorder!$E$62:$E$134,sortorder!$D$62:$D$134),99)</f>
        <v>18</v>
      </c>
      <c r="U48" s="129" t="s">
        <v>155</v>
      </c>
      <c r="V48" s="59" t="s">
        <v>155</v>
      </c>
      <c r="W48" s="155">
        <f>IFERROR(_xlfn.XLOOKUP(Y48,sortorder!$E$4:$E$55,sortorder!$D$4:$D$55),99)</f>
        <v>5</v>
      </c>
      <c r="X48" s="155">
        <f>IFERROR(_xlfn.XLOOKUP(Y48,sortorder!$E$4:$E$55,sortorder!$D$4:$D$55),99)</f>
        <v>5</v>
      </c>
      <c r="Y48" s="22" t="s">
        <v>1798</v>
      </c>
      <c r="Z48" s="144">
        <f>IF(ISERROR(SEARCH(Z$1,$Q48)),0,1)</f>
        <v>0</v>
      </c>
      <c r="AA48" s="144">
        <f>IF(ISERROR(SEARCH(AA$1,$Q48)),0,1)</f>
        <v>1</v>
      </c>
      <c r="AB48" s="144">
        <f>IF(ISERROR(SEARCH(AB$1,$Q48)),0,1)</f>
        <v>1</v>
      </c>
      <c r="AC48" s="144">
        <f>IF(ISERROR(SEARCH(AC$1,$Q48)),0,1)</f>
        <v>0</v>
      </c>
      <c r="AD48" s="144">
        <f>IF(ISERROR(SEARCH(AD$1,$Q48)),0,1)</f>
        <v>0</v>
      </c>
      <c r="AE48" s="144">
        <f>IF(ISERROR(SEARCH(AE$1,$Q48)),0,1)</f>
        <v>0</v>
      </c>
      <c r="AF48" s="144">
        <f>IF(ISERROR(SEARCH(AF$1,$Q48)),0,1)</f>
        <v>0</v>
      </c>
      <c r="AG48" s="144">
        <f>IF(ISERROR(SEARCH(AG$1,$Q48)),0,1)</f>
        <v>0</v>
      </c>
      <c r="AH48" s="144">
        <f>IF(ISERROR(SEARCH(AH$1,$Q48)),0,1)</f>
        <v>0</v>
      </c>
      <c r="AI48" t="s">
        <v>1075</v>
      </c>
      <c r="AJ48" t="s">
        <v>1104</v>
      </c>
      <c r="AK48" t="s">
        <v>44</v>
      </c>
      <c r="AL48" s="41" t="s">
        <v>44</v>
      </c>
      <c r="AM48" s="216">
        <f>_xlfn.XLOOKUP(AL48,sortorder!$I$15:$I$20,sortorder!$J$15:$J$20)</f>
        <v>1</v>
      </c>
      <c r="AN48" t="s">
        <v>1804</v>
      </c>
      <c r="AO48" t="s">
        <v>1804</v>
      </c>
      <c r="AP48" t="s">
        <v>1805</v>
      </c>
      <c r="AQ48" s="32">
        <v>3</v>
      </c>
      <c r="AR48" t="s">
        <v>1799</v>
      </c>
      <c r="AS48" t="s">
        <v>1111</v>
      </c>
      <c r="AT48" t="s">
        <v>1102</v>
      </c>
      <c r="AU48" t="s">
        <v>1111</v>
      </c>
      <c r="AW48" s="39" t="str">
        <f>IFERROR(_xlfn.XLOOKUP(Q48,wtd!$B:$B,wtd!$C:$C),"")</f>
        <v/>
      </c>
      <c r="AX48" s="144" t="b">
        <f>IFERROR(Q48=_xlfn.XLOOKUP(Q48,wtd!$B:$B,wtd!$B:$B),FALSE)</f>
        <v>0</v>
      </c>
      <c r="AY48" t="s">
        <v>1103</v>
      </c>
      <c r="AZ48">
        <v>2</v>
      </c>
      <c r="BA48">
        <v>0</v>
      </c>
      <c r="BC48" t="b">
        <v>0</v>
      </c>
      <c r="BD48" t="b">
        <v>0</v>
      </c>
      <c r="BE48" t="b">
        <v>0</v>
      </c>
      <c r="BF48" t="s">
        <v>5117</v>
      </c>
      <c r="BG48" t="s">
        <v>1823</v>
      </c>
      <c r="BH48" t="s">
        <v>1823</v>
      </c>
      <c r="BI48" t="s">
        <v>1824</v>
      </c>
      <c r="BK48" t="s">
        <v>1825</v>
      </c>
      <c r="BL48" t="s">
        <v>1129</v>
      </c>
      <c r="BN48" s="229">
        <v>180</v>
      </c>
      <c r="BP48" t="s">
        <v>1110</v>
      </c>
      <c r="BQ48" t="s">
        <v>1140</v>
      </c>
      <c r="BR48" t="s">
        <v>1822</v>
      </c>
      <c r="BS48" t="s">
        <v>411</v>
      </c>
      <c r="BT48" t="s">
        <v>55</v>
      </c>
    </row>
    <row r="49" spans="1:72">
      <c r="A49">
        <v>48</v>
      </c>
      <c r="B49" s="161" t="str">
        <f>IFERROR(TEXT(AM49,"00"),"99")&amp;IFERROR(TEXT(X49,"00"),"99")&amp;IFERROR(TEXT(T49,"00"),"99")&amp;IFERROR(TEXT(BN49,"000"),"999")</f>
        <v>010519182</v>
      </c>
      <c r="C49" s="161" t="str">
        <f>IFERROR(TEXT(AM49,"00"),"99")&amp;IFERROR(TEXT(W49,"00"),"99")&amp;IFERROR(TEXT(S49,"000"),"999")</f>
        <v>0105166</v>
      </c>
      <c r="D49" s="29">
        <v>1</v>
      </c>
      <c r="E49" s="29">
        <v>1</v>
      </c>
      <c r="F49" s="29">
        <v>0</v>
      </c>
      <c r="G49" s="29"/>
      <c r="H49" t="s">
        <v>1850</v>
      </c>
      <c r="I49" s="379" t="str">
        <f>IF(ISBLANK(H49), IF(OR(NOT(ISBLANK(M49)),NOT(ISBLANK(J49)), NOT(ISBLANK(O49))),"no oldname but should be",""),IF(H49=J49,"api",IF(H49=O49,"csv","no match or acsbgname")))</f>
        <v>api</v>
      </c>
      <c r="J49" t="s">
        <v>1850</v>
      </c>
      <c r="K49" t="s">
        <v>1850</v>
      </c>
      <c r="N49" t="s">
        <v>1851</v>
      </c>
      <c r="O49" t="s">
        <v>1851</v>
      </c>
      <c r="P49" t="s">
        <v>1851</v>
      </c>
      <c r="Q49" s="64" t="s">
        <v>1849</v>
      </c>
      <c r="R49" t="s">
        <v>1849</v>
      </c>
      <c r="S49" s="150">
        <f>IFERROR(_xlfn.XLOOKUP(U49,sortorder!$E$62:$E$134,sortorder!$F$62:$F$134),999)</f>
        <v>166</v>
      </c>
      <c r="T49" s="150">
        <f>IFERROR(_xlfn.XLOOKUP(U49,sortorder!$E$62:$E$134,sortorder!$D$62:$D$134),99)</f>
        <v>19</v>
      </c>
      <c r="U49" s="129" t="s">
        <v>150</v>
      </c>
      <c r="V49" s="59" t="s">
        <v>150</v>
      </c>
      <c r="W49" s="155">
        <f>IFERROR(_xlfn.XLOOKUP(Y49,sortorder!$E$4:$E$55,sortorder!$D$4:$D$55),99)</f>
        <v>5</v>
      </c>
      <c r="X49" s="155">
        <f>IFERROR(_xlfn.XLOOKUP(Y49,sortorder!$E$4:$E$55,sortorder!$D$4:$D$55),99)</f>
        <v>5</v>
      </c>
      <c r="Y49" s="22" t="s">
        <v>1798</v>
      </c>
      <c r="Z49" s="144">
        <f>IF(ISERROR(SEARCH(Z$1,$Q49)),0,1)</f>
        <v>0</v>
      </c>
      <c r="AA49" s="144">
        <f>IF(ISERROR(SEARCH(AA$1,$Q49)),0,1)</f>
        <v>1</v>
      </c>
      <c r="AB49" s="144">
        <f>IF(ISERROR(SEARCH(AB$1,$Q49)),0,1)</f>
        <v>1</v>
      </c>
      <c r="AC49" s="144">
        <f>IF(ISERROR(SEARCH(AC$1,$Q49)),0,1)</f>
        <v>0</v>
      </c>
      <c r="AD49" s="144">
        <f>IF(ISERROR(SEARCH(AD$1,$Q49)),0,1)</f>
        <v>0</v>
      </c>
      <c r="AE49" s="144">
        <f>IF(ISERROR(SEARCH(AE$1,$Q49)),0,1)</f>
        <v>0</v>
      </c>
      <c r="AF49" s="144">
        <f>IF(ISERROR(SEARCH(AF$1,$Q49)),0,1)</f>
        <v>0</v>
      </c>
      <c r="AG49" s="144">
        <f>IF(ISERROR(SEARCH(AG$1,$Q49)),0,1)</f>
        <v>0</v>
      </c>
      <c r="AH49" s="144">
        <f>IF(ISERROR(SEARCH(AH$1,$Q49)),0,1)</f>
        <v>0</v>
      </c>
      <c r="AI49" t="s">
        <v>1075</v>
      </c>
      <c r="AJ49" t="s">
        <v>1104</v>
      </c>
      <c r="AK49" t="s">
        <v>44</v>
      </c>
      <c r="AL49" s="41" t="s">
        <v>44</v>
      </c>
      <c r="AM49" s="216">
        <f>_xlfn.XLOOKUP(AL49,sortorder!$I$15:$I$20,sortorder!$J$15:$J$20)</f>
        <v>1</v>
      </c>
      <c r="AN49" t="s">
        <v>1804</v>
      </c>
      <c r="AO49" t="s">
        <v>1804</v>
      </c>
      <c r="AP49" t="s">
        <v>1805</v>
      </c>
      <c r="AQ49" s="32">
        <v>3</v>
      </c>
      <c r="AR49" t="s">
        <v>1799</v>
      </c>
      <c r="AS49" t="s">
        <v>1111</v>
      </c>
      <c r="AT49" t="s">
        <v>1102</v>
      </c>
      <c r="AU49" t="s">
        <v>1111</v>
      </c>
      <c r="AW49" s="39" t="str">
        <f>IFERROR(_xlfn.XLOOKUP(Q49,wtd!$B:$B,wtd!$C:$C),"")</f>
        <v/>
      </c>
      <c r="AX49" s="144" t="b">
        <f>IFERROR(Q49=_xlfn.XLOOKUP(Q49,wtd!$B:$B,wtd!$B:$B),FALSE)</f>
        <v>0</v>
      </c>
      <c r="AY49" t="s">
        <v>1103</v>
      </c>
      <c r="AZ49">
        <v>2</v>
      </c>
      <c r="BA49">
        <v>0</v>
      </c>
      <c r="BC49" t="b">
        <v>0</v>
      </c>
      <c r="BD49" t="b">
        <v>0</v>
      </c>
      <c r="BE49" t="b">
        <v>0</v>
      </c>
      <c r="BF49" t="s">
        <v>5118</v>
      </c>
      <c r="BG49" t="s">
        <v>1852</v>
      </c>
      <c r="BH49" t="s">
        <v>1852</v>
      </c>
      <c r="BI49" t="s">
        <v>1853</v>
      </c>
      <c r="BK49" t="s">
        <v>1854</v>
      </c>
      <c r="BL49" t="s">
        <v>1174</v>
      </c>
      <c r="BN49" s="229">
        <v>182</v>
      </c>
      <c r="BP49" t="s">
        <v>1536</v>
      </c>
      <c r="BQ49" t="s">
        <v>55</v>
      </c>
      <c r="BR49" t="s">
        <v>1851</v>
      </c>
      <c r="BS49" t="s">
        <v>411</v>
      </c>
      <c r="BT49" t="s">
        <v>55</v>
      </c>
    </row>
    <row r="50" spans="1:72">
      <c r="A50">
        <v>49</v>
      </c>
      <c r="B50" s="161" t="str">
        <f>IFERROR(TEXT(AM50,"00"),"99")&amp;IFERROR(TEXT(X50,"00"),"99")&amp;IFERROR(TEXT(T50,"00"),"99")&amp;IFERROR(TEXT(BN50,"000"),"999")</f>
        <v>010520181</v>
      </c>
      <c r="C50" s="161" t="str">
        <f>IFERROR(TEXT(AM50,"00"),"99")&amp;IFERROR(TEXT(W50,"00"),"99")&amp;IFERROR(TEXT(S50,"000"),"999")</f>
        <v>0105165</v>
      </c>
      <c r="D50" s="29">
        <v>1</v>
      </c>
      <c r="E50" s="29">
        <v>1</v>
      </c>
      <c r="F50" s="29">
        <v>0</v>
      </c>
      <c r="G50" s="29"/>
      <c r="H50" t="s">
        <v>1887</v>
      </c>
      <c r="I50" s="379" t="str">
        <f>IF(ISBLANK(H50), IF(OR(NOT(ISBLANK(M50)),NOT(ISBLANK(J50)), NOT(ISBLANK(O50))),"no oldname but should be",""),IF(H50=J50,"api",IF(H50=O50,"csv","no match or acsbgname")))</f>
        <v>api</v>
      </c>
      <c r="J50" t="s">
        <v>1887</v>
      </c>
      <c r="K50" t="s">
        <v>1887</v>
      </c>
      <c r="N50" t="s">
        <v>1888</v>
      </c>
      <c r="O50" t="s">
        <v>1888</v>
      </c>
      <c r="P50" t="s">
        <v>1888</v>
      </c>
      <c r="Q50" s="64" t="s">
        <v>1886</v>
      </c>
      <c r="R50" t="s">
        <v>1886</v>
      </c>
      <c r="S50" s="150">
        <f>IFERROR(_xlfn.XLOOKUP(U50,sortorder!$E$62:$E$134,sortorder!$F$62:$F$134),999)</f>
        <v>165</v>
      </c>
      <c r="T50" s="150">
        <f>IFERROR(_xlfn.XLOOKUP(U50,sortorder!$E$62:$E$134,sortorder!$D$62:$D$134),99)</f>
        <v>20</v>
      </c>
      <c r="U50" s="129" t="s">
        <v>396</v>
      </c>
      <c r="V50" s="59" t="s">
        <v>396</v>
      </c>
      <c r="W50" s="155">
        <f>IFERROR(_xlfn.XLOOKUP(Y50,sortorder!$E$4:$E$55,sortorder!$D$4:$D$55),99)</f>
        <v>5</v>
      </c>
      <c r="X50" s="155">
        <f>IFERROR(_xlfn.XLOOKUP(Y50,sortorder!$E$4:$E$55,sortorder!$D$4:$D$55),99)</f>
        <v>5</v>
      </c>
      <c r="Y50" s="22" t="s">
        <v>1798</v>
      </c>
      <c r="Z50" s="144">
        <f>IF(ISERROR(SEARCH(Z$1,$Q50)),0,1)</f>
        <v>0</v>
      </c>
      <c r="AA50" s="144">
        <f>IF(ISERROR(SEARCH(AA$1,$Q50)),0,1)</f>
        <v>1</v>
      </c>
      <c r="AB50" s="144">
        <f>IF(ISERROR(SEARCH(AB$1,$Q50)),0,1)</f>
        <v>1</v>
      </c>
      <c r="AC50" s="144">
        <f>IF(ISERROR(SEARCH(AC$1,$Q50)),0,1)</f>
        <v>0</v>
      </c>
      <c r="AD50" s="144">
        <f>IF(ISERROR(SEARCH(AD$1,$Q50)),0,1)</f>
        <v>0</v>
      </c>
      <c r="AE50" s="144">
        <f>IF(ISERROR(SEARCH(AE$1,$Q50)),0,1)</f>
        <v>0</v>
      </c>
      <c r="AF50" s="144">
        <f>IF(ISERROR(SEARCH(AF$1,$Q50)),0,1)</f>
        <v>0</v>
      </c>
      <c r="AG50" s="144">
        <f>IF(ISERROR(SEARCH(AG$1,$Q50)),0,1)</f>
        <v>0</v>
      </c>
      <c r="AH50" s="144">
        <f>IF(ISERROR(SEARCH(AH$1,$Q50)),0,1)</f>
        <v>0</v>
      </c>
      <c r="AI50" t="s">
        <v>1075</v>
      </c>
      <c r="AJ50" t="s">
        <v>1104</v>
      </c>
      <c r="AK50" t="s">
        <v>44</v>
      </c>
      <c r="AL50" s="41" t="s">
        <v>44</v>
      </c>
      <c r="AM50" s="216">
        <f>_xlfn.XLOOKUP(AL50,sortorder!$I$15:$I$20,sortorder!$J$15:$J$20)</f>
        <v>1</v>
      </c>
      <c r="AN50" t="s">
        <v>1804</v>
      </c>
      <c r="AO50" t="s">
        <v>1804</v>
      </c>
      <c r="AP50" t="s">
        <v>1805</v>
      </c>
      <c r="AQ50" s="32">
        <v>3</v>
      </c>
      <c r="AR50" t="s">
        <v>1799</v>
      </c>
      <c r="AS50" t="s">
        <v>1111</v>
      </c>
      <c r="AT50" t="s">
        <v>1102</v>
      </c>
      <c r="AU50" t="s">
        <v>1111</v>
      </c>
      <c r="AW50" s="39" t="str">
        <f>IFERROR(_xlfn.XLOOKUP(Q50,wtd!$B:$B,wtd!$C:$C),"")</f>
        <v/>
      </c>
      <c r="AX50" s="144" t="b">
        <f>IFERROR(Q50=_xlfn.XLOOKUP(Q50,wtd!$B:$B,wtd!$B:$B),FALSE)</f>
        <v>0</v>
      </c>
      <c r="AY50" t="s">
        <v>1103</v>
      </c>
      <c r="AZ50">
        <v>2</v>
      </c>
      <c r="BA50">
        <v>0</v>
      </c>
      <c r="BC50" t="b">
        <v>0</v>
      </c>
      <c r="BD50" t="b">
        <v>0</v>
      </c>
      <c r="BE50" t="b">
        <v>0</v>
      </c>
      <c r="BF50" t="s">
        <v>5119</v>
      </c>
      <c r="BG50" t="s">
        <v>1889</v>
      </c>
      <c r="BH50" t="s">
        <v>1889</v>
      </c>
      <c r="BI50" t="s">
        <v>1890</v>
      </c>
      <c r="BK50" t="s">
        <v>1891</v>
      </c>
      <c r="BL50" t="s">
        <v>1223</v>
      </c>
      <c r="BN50" s="229">
        <v>181</v>
      </c>
      <c r="BP50" t="s">
        <v>1283</v>
      </c>
      <c r="BQ50" t="s">
        <v>1231</v>
      </c>
      <c r="BR50" t="s">
        <v>1888</v>
      </c>
      <c r="BS50" t="s">
        <v>411</v>
      </c>
      <c r="BT50" t="s">
        <v>55</v>
      </c>
    </row>
    <row r="51" spans="1:72">
      <c r="A51">
        <v>50</v>
      </c>
      <c r="B51" s="161" t="str">
        <f>IFERROR(TEXT(AM51,"00"),"99")&amp;IFERROR(TEXT(X51,"00"),"99")&amp;IFERROR(TEXT(T51,"00"),"99")&amp;IFERROR(TEXT(BN51,"000"),"999")</f>
        <v>010522183</v>
      </c>
      <c r="C51" s="161" t="str">
        <f>IFERROR(TEXT(AM51,"00"),"99")&amp;IFERROR(TEXT(W51,"00"),"99")&amp;IFERROR(TEXT(S51,"000"),"999")</f>
        <v>0105167</v>
      </c>
      <c r="D51" s="29">
        <v>1</v>
      </c>
      <c r="E51" s="29">
        <v>1</v>
      </c>
      <c r="F51" s="29">
        <v>0</v>
      </c>
      <c r="G51" s="29"/>
      <c r="H51" t="s">
        <v>1831</v>
      </c>
      <c r="I51" s="379" t="str">
        <f>IF(ISBLANK(H51), IF(OR(NOT(ISBLANK(M51)),NOT(ISBLANK(J51)), NOT(ISBLANK(O51))),"no oldname but should be",""),IF(H51=J51,"api",IF(H51=O51,"csv","no match or acsbgname")))</f>
        <v>api</v>
      </c>
      <c r="J51" t="s">
        <v>1831</v>
      </c>
      <c r="K51" t="s">
        <v>1831</v>
      </c>
      <c r="N51" t="s">
        <v>1832</v>
      </c>
      <c r="O51" t="s">
        <v>1832</v>
      </c>
      <c r="P51" t="s">
        <v>1832</v>
      </c>
      <c r="Q51" s="64" t="s">
        <v>1830</v>
      </c>
      <c r="R51" t="s">
        <v>1830</v>
      </c>
      <c r="S51" s="150">
        <f>IFERROR(_xlfn.XLOOKUP(U51,sortorder!$E$62:$E$134,sortorder!$F$62:$F$134),999)</f>
        <v>167</v>
      </c>
      <c r="T51" s="150">
        <f>IFERROR(_xlfn.XLOOKUP(U51,sortorder!$E$62:$E$134,sortorder!$D$62:$D$134),99)</f>
        <v>22</v>
      </c>
      <c r="U51" s="129" t="s">
        <v>51</v>
      </c>
      <c r="V51" s="59" t="s">
        <v>51</v>
      </c>
      <c r="W51" s="155">
        <f>IFERROR(_xlfn.XLOOKUP(Y51,sortorder!$E$4:$E$55,sortorder!$D$4:$D$55),99)</f>
        <v>5</v>
      </c>
      <c r="X51" s="155">
        <f>IFERROR(_xlfn.XLOOKUP(Y51,sortorder!$E$4:$E$55,sortorder!$D$4:$D$55),99)</f>
        <v>5</v>
      </c>
      <c r="Y51" s="22" t="s">
        <v>1798</v>
      </c>
      <c r="Z51" s="144">
        <f>IF(ISERROR(SEARCH(Z$1,$Q51)),0,1)</f>
        <v>0</v>
      </c>
      <c r="AA51" s="144">
        <f>IF(ISERROR(SEARCH(AA$1,$Q51)),0,1)</f>
        <v>1</v>
      </c>
      <c r="AB51" s="144">
        <f>IF(ISERROR(SEARCH(AB$1,$Q51)),0,1)</f>
        <v>1</v>
      </c>
      <c r="AC51" s="144">
        <f>IF(ISERROR(SEARCH(AC$1,$Q51)),0,1)</f>
        <v>0</v>
      </c>
      <c r="AD51" s="144">
        <f>IF(ISERROR(SEARCH(AD$1,$Q51)),0,1)</f>
        <v>0</v>
      </c>
      <c r="AE51" s="144">
        <f>IF(ISERROR(SEARCH(AE$1,$Q51)),0,1)</f>
        <v>0</v>
      </c>
      <c r="AF51" s="144">
        <f>IF(ISERROR(SEARCH(AF$1,$Q51)),0,1)</f>
        <v>0</v>
      </c>
      <c r="AG51" s="144">
        <f>IF(ISERROR(SEARCH(AG$1,$Q51)),0,1)</f>
        <v>0</v>
      </c>
      <c r="AH51" s="144">
        <f>IF(ISERROR(SEARCH(AH$1,$Q51)),0,1)</f>
        <v>0</v>
      </c>
      <c r="AI51" t="s">
        <v>1075</v>
      </c>
      <c r="AJ51" t="s">
        <v>1104</v>
      </c>
      <c r="AK51" t="s">
        <v>44</v>
      </c>
      <c r="AL51" s="41" t="s">
        <v>44</v>
      </c>
      <c r="AM51" s="216">
        <f>_xlfn.XLOOKUP(AL51,sortorder!$I$15:$I$20,sortorder!$J$15:$J$20)</f>
        <v>1</v>
      </c>
      <c r="AN51" t="s">
        <v>1804</v>
      </c>
      <c r="AO51" t="s">
        <v>1804</v>
      </c>
      <c r="AP51" t="s">
        <v>1805</v>
      </c>
      <c r="AQ51" s="32">
        <v>3</v>
      </c>
      <c r="AR51" t="s">
        <v>1799</v>
      </c>
      <c r="AS51" t="s">
        <v>1111</v>
      </c>
      <c r="AT51" t="s">
        <v>1102</v>
      </c>
      <c r="AU51" t="s">
        <v>1111</v>
      </c>
      <c r="AW51" s="39" t="str">
        <f>IFERROR(_xlfn.XLOOKUP(Q51,wtd!$B:$B,wtd!$C:$C),"")</f>
        <v/>
      </c>
      <c r="AX51" s="144" t="b">
        <f>IFERROR(Q51=_xlfn.XLOOKUP(Q51,wtd!$B:$B,wtd!$B:$B),FALSE)</f>
        <v>0</v>
      </c>
      <c r="AY51" t="s">
        <v>1103</v>
      </c>
      <c r="AZ51">
        <v>2</v>
      </c>
      <c r="BA51">
        <v>0</v>
      </c>
      <c r="BC51" t="b">
        <v>0</v>
      </c>
      <c r="BD51" t="b">
        <v>0</v>
      </c>
      <c r="BE51" t="b">
        <v>0</v>
      </c>
      <c r="BF51" t="s">
        <v>5120</v>
      </c>
      <c r="BG51" t="s">
        <v>1833</v>
      </c>
      <c r="BH51" t="s">
        <v>1833</v>
      </c>
      <c r="BI51" t="s">
        <v>1834</v>
      </c>
      <c r="BK51" t="s">
        <v>1835</v>
      </c>
      <c r="BL51" t="s">
        <v>1145</v>
      </c>
      <c r="BN51" s="229">
        <v>183</v>
      </c>
      <c r="BP51" t="s">
        <v>1325</v>
      </c>
      <c r="BQ51" t="s">
        <v>1155</v>
      </c>
      <c r="BR51" t="s">
        <v>1832</v>
      </c>
      <c r="BS51" t="s">
        <v>411</v>
      </c>
      <c r="BT51" t="s">
        <v>55</v>
      </c>
    </row>
    <row r="52" spans="1:72">
      <c r="A52">
        <v>51</v>
      </c>
      <c r="B52" s="161" t="str">
        <f>IFERROR(TEXT(AM52,"00"),"99")&amp;IFERROR(TEXT(X52,"00"),"99")&amp;IFERROR(TEXT(T52,"00"),"99")&amp;IFERROR(TEXT(BN52,"000"),"999")</f>
        <v>010523186</v>
      </c>
      <c r="C52" s="161" t="str">
        <f>IFERROR(TEXT(AM52,"00"),"99")&amp;IFERROR(TEXT(W52,"00"),"99")&amp;IFERROR(TEXT(S52,"000"),"999")</f>
        <v>0105170</v>
      </c>
      <c r="D52" s="29">
        <v>1</v>
      </c>
      <c r="E52" s="29">
        <v>1</v>
      </c>
      <c r="F52" s="29">
        <v>0</v>
      </c>
      <c r="G52" s="29"/>
      <c r="H52" t="s">
        <v>1837</v>
      </c>
      <c r="I52" s="379" t="str">
        <f>IF(ISBLANK(H52), IF(OR(NOT(ISBLANK(M52)),NOT(ISBLANK(J52)), NOT(ISBLANK(O52))),"no oldname but should be",""),IF(H52=J52,"api",IF(H52=O52,"csv","no match or acsbgname")))</f>
        <v>api</v>
      </c>
      <c r="J52" t="s">
        <v>1837</v>
      </c>
      <c r="K52" t="s">
        <v>1837</v>
      </c>
      <c r="M52" s="124"/>
      <c r="N52" t="s">
        <v>1838</v>
      </c>
      <c r="O52" t="s">
        <v>1838</v>
      </c>
      <c r="P52" t="s">
        <v>1838</v>
      </c>
      <c r="Q52" s="125" t="s">
        <v>1836</v>
      </c>
      <c r="R52" s="124" t="s">
        <v>1836</v>
      </c>
      <c r="S52" s="150">
        <f>IFERROR(_xlfn.XLOOKUP(U52,sortorder!$E$62:$E$134,sortorder!$F$62:$F$134),999)</f>
        <v>170</v>
      </c>
      <c r="T52" s="150">
        <f>IFERROR(_xlfn.XLOOKUP(U52,sortorder!$E$62:$E$134,sortorder!$D$62:$D$134),99)</f>
        <v>23</v>
      </c>
      <c r="U52" s="129" t="s">
        <v>1169</v>
      </c>
      <c r="V52" s="59" t="s">
        <v>1169</v>
      </c>
      <c r="W52" s="155">
        <f>IFERROR(_xlfn.XLOOKUP(Y52,sortorder!$E$4:$E$55,sortorder!$D$4:$D$55),99)</f>
        <v>5</v>
      </c>
      <c r="X52" s="155">
        <f>IFERROR(_xlfn.XLOOKUP(Y52,sortorder!$E$4:$E$55,sortorder!$D$4:$D$55),99)</f>
        <v>5</v>
      </c>
      <c r="Y52" s="22" t="s">
        <v>1798</v>
      </c>
      <c r="Z52" s="144">
        <f>IF(ISERROR(SEARCH(Z$1,$Q52)),0,1)</f>
        <v>0</v>
      </c>
      <c r="AA52" s="144">
        <f>IF(ISERROR(SEARCH(AA$1,$Q52)),0,1)</f>
        <v>1</v>
      </c>
      <c r="AB52" s="144">
        <f>IF(ISERROR(SEARCH(AB$1,$Q52)),0,1)</f>
        <v>1</v>
      </c>
      <c r="AC52" s="144">
        <f>IF(ISERROR(SEARCH(AC$1,$Q52)),0,1)</f>
        <v>0</v>
      </c>
      <c r="AD52" s="144">
        <f>IF(ISERROR(SEARCH(AD$1,$Q52)),0,1)</f>
        <v>0</v>
      </c>
      <c r="AE52" s="144">
        <f>IF(ISERROR(SEARCH(AE$1,$Q52)),0,1)</f>
        <v>0</v>
      </c>
      <c r="AF52" s="144">
        <f>IF(ISERROR(SEARCH(AF$1,$Q52)),0,1)</f>
        <v>0</v>
      </c>
      <c r="AG52" s="144">
        <f>IF(ISERROR(SEARCH(AG$1,$Q52)),0,1)</f>
        <v>0</v>
      </c>
      <c r="AH52" s="144">
        <f>IF(ISERROR(SEARCH(AH$1,$Q52)),0,1)</f>
        <v>0</v>
      </c>
      <c r="AI52" t="s">
        <v>1075</v>
      </c>
      <c r="AJ52" s="124" t="s">
        <v>1104</v>
      </c>
      <c r="AK52" t="s">
        <v>44</v>
      </c>
      <c r="AL52" s="41" t="s">
        <v>44</v>
      </c>
      <c r="AM52" s="216">
        <f>_xlfn.XLOOKUP(AL52,sortorder!$I$15:$I$20,sortorder!$J$15:$J$20)</f>
        <v>1</v>
      </c>
      <c r="AN52" t="s">
        <v>1804</v>
      </c>
      <c r="AO52" t="s">
        <v>1804</v>
      </c>
      <c r="AP52" t="s">
        <v>1805</v>
      </c>
      <c r="AQ52" s="32">
        <v>3</v>
      </c>
      <c r="AR52" t="s">
        <v>1799</v>
      </c>
      <c r="AS52" t="s">
        <v>1111</v>
      </c>
      <c r="AT52" t="s">
        <v>1102</v>
      </c>
      <c r="AU52" t="s">
        <v>1111</v>
      </c>
      <c r="AW52" s="39" t="str">
        <f>IFERROR(_xlfn.XLOOKUP(Q52,wtd!$B:$B,wtd!$C:$C),"")</f>
        <v/>
      </c>
      <c r="AX52" s="144" t="b">
        <f>IFERROR(Q52=_xlfn.XLOOKUP(Q52,wtd!$B:$B,wtd!$B:$B),FALSE)</f>
        <v>0</v>
      </c>
      <c r="AY52" t="s">
        <v>1103</v>
      </c>
      <c r="AZ52">
        <v>2</v>
      </c>
      <c r="BA52">
        <v>0</v>
      </c>
      <c r="BC52" t="b">
        <v>0</v>
      </c>
      <c r="BD52" t="b">
        <v>0</v>
      </c>
      <c r="BE52" t="b">
        <v>0</v>
      </c>
      <c r="BF52" t="s">
        <v>1839</v>
      </c>
      <c r="BG52" t="s">
        <v>1840</v>
      </c>
      <c r="BH52" t="s">
        <v>1840</v>
      </c>
      <c r="BI52" t="s">
        <v>1841</v>
      </c>
      <c r="BJ52" t="s">
        <v>1843</v>
      </c>
      <c r="BK52" t="s">
        <v>1842</v>
      </c>
      <c r="BL52" t="s">
        <v>1165</v>
      </c>
      <c r="BN52" s="229">
        <v>186</v>
      </c>
      <c r="BP52" t="s">
        <v>1561</v>
      </c>
      <c r="BQ52" t="s">
        <v>1167</v>
      </c>
      <c r="BR52" t="s">
        <v>1838</v>
      </c>
      <c r="BS52" t="s">
        <v>411</v>
      </c>
    </row>
    <row r="53" spans="1:72">
      <c r="A53">
        <v>52</v>
      </c>
      <c r="B53" s="161" t="str">
        <f>IFERROR(TEXT(AM53,"00"),"99")&amp;IFERROR(TEXT(X53,"00"),"99")&amp;IFERROR(TEXT(T53,"00"),"99")&amp;IFERROR(TEXT(BN53,"000"),"999")</f>
        <v>010524184</v>
      </c>
      <c r="C53" s="161" t="str">
        <f>IFERROR(TEXT(AM53,"00"),"99")&amp;IFERROR(TEXT(W53,"00"),"99")&amp;IFERROR(TEXT(S53,"000"),"999")</f>
        <v>0105168</v>
      </c>
      <c r="D53" s="29">
        <v>1</v>
      </c>
      <c r="E53" s="29">
        <v>1</v>
      </c>
      <c r="F53" s="29">
        <v>0</v>
      </c>
      <c r="G53" s="29"/>
      <c r="H53" t="s">
        <v>1877</v>
      </c>
      <c r="I53" s="379" t="str">
        <f>IF(ISBLANK(H53), IF(OR(NOT(ISBLANK(M53)),NOT(ISBLANK(J53)), NOT(ISBLANK(O53))),"no oldname but should be",""),IF(H53=J53,"api",IF(H53=O53,"csv","no match or acsbgname")))</f>
        <v>api</v>
      </c>
      <c r="J53" t="s">
        <v>1877</v>
      </c>
      <c r="K53" t="s">
        <v>1877</v>
      </c>
      <c r="N53" t="s">
        <v>1878</v>
      </c>
      <c r="O53" t="s">
        <v>1878</v>
      </c>
      <c r="P53" t="s">
        <v>1878</v>
      </c>
      <c r="Q53" s="64" t="s">
        <v>1876</v>
      </c>
      <c r="R53" t="s">
        <v>1876</v>
      </c>
      <c r="S53" s="150">
        <f>IFERROR(_xlfn.XLOOKUP(U53,sortorder!$E$62:$E$134,sortorder!$F$62:$F$134),999)</f>
        <v>168</v>
      </c>
      <c r="T53" s="150">
        <f>IFERROR(_xlfn.XLOOKUP(U53,sortorder!$E$62:$E$134,sortorder!$D$62:$D$134),99)</f>
        <v>24</v>
      </c>
      <c r="U53" s="129" t="s">
        <v>176</v>
      </c>
      <c r="V53" s="59" t="s">
        <v>176</v>
      </c>
      <c r="W53" s="155">
        <f>IFERROR(_xlfn.XLOOKUP(Y53,sortorder!$E$4:$E$55,sortorder!$D$4:$D$55),99)</f>
        <v>5</v>
      </c>
      <c r="X53" s="155">
        <f>IFERROR(_xlfn.XLOOKUP(Y53,sortorder!$E$4:$E$55,sortorder!$D$4:$D$55),99)</f>
        <v>5</v>
      </c>
      <c r="Y53" s="22" t="s">
        <v>1798</v>
      </c>
      <c r="Z53" s="144">
        <f>IF(ISERROR(SEARCH(Z$1,$Q53)),0,1)</f>
        <v>0</v>
      </c>
      <c r="AA53" s="144">
        <f>IF(ISERROR(SEARCH(AA$1,$Q53)),0,1)</f>
        <v>1</v>
      </c>
      <c r="AB53" s="144">
        <f>IF(ISERROR(SEARCH(AB$1,$Q53)),0,1)</f>
        <v>1</v>
      </c>
      <c r="AC53" s="144">
        <f>IF(ISERROR(SEARCH(AC$1,$Q53)),0,1)</f>
        <v>0</v>
      </c>
      <c r="AD53" s="144">
        <f>IF(ISERROR(SEARCH(AD$1,$Q53)),0,1)</f>
        <v>0</v>
      </c>
      <c r="AE53" s="144">
        <f>IF(ISERROR(SEARCH(AE$1,$Q53)),0,1)</f>
        <v>0</v>
      </c>
      <c r="AF53" s="144">
        <f>IF(ISERROR(SEARCH(AF$1,$Q53)),0,1)</f>
        <v>0</v>
      </c>
      <c r="AG53" s="144">
        <f>IF(ISERROR(SEARCH(AG$1,$Q53)),0,1)</f>
        <v>0</v>
      </c>
      <c r="AH53" s="144">
        <f>IF(ISERROR(SEARCH(AH$1,$Q53)),0,1)</f>
        <v>0</v>
      </c>
      <c r="AI53" t="s">
        <v>1075</v>
      </c>
      <c r="AJ53" t="s">
        <v>1104</v>
      </c>
      <c r="AK53" t="s">
        <v>44</v>
      </c>
      <c r="AL53" s="41" t="s">
        <v>44</v>
      </c>
      <c r="AM53" s="216">
        <f>_xlfn.XLOOKUP(AL53,sortorder!$I$15:$I$20,sortorder!$J$15:$J$20)</f>
        <v>1</v>
      </c>
      <c r="AN53" t="s">
        <v>1804</v>
      </c>
      <c r="AO53" t="s">
        <v>1804</v>
      </c>
      <c r="AP53" t="s">
        <v>1805</v>
      </c>
      <c r="AQ53" s="32">
        <v>3</v>
      </c>
      <c r="AR53" t="s">
        <v>1799</v>
      </c>
      <c r="AS53" t="s">
        <v>1111</v>
      </c>
      <c r="AT53" t="s">
        <v>1102</v>
      </c>
      <c r="AU53" t="s">
        <v>1111</v>
      </c>
      <c r="AW53" s="39" t="str">
        <f>IFERROR(_xlfn.XLOOKUP(Q53,wtd!$B:$B,wtd!$C:$C),"")</f>
        <v/>
      </c>
      <c r="AX53" s="144" t="b">
        <f>IFERROR(Q53=_xlfn.XLOOKUP(Q53,wtd!$B:$B,wtd!$B:$B),FALSE)</f>
        <v>0</v>
      </c>
      <c r="AY53" t="s">
        <v>1103</v>
      </c>
      <c r="AZ53">
        <v>2</v>
      </c>
      <c r="BA53">
        <v>0</v>
      </c>
      <c r="BC53" t="b">
        <v>0</v>
      </c>
      <c r="BD53" t="b">
        <v>0</v>
      </c>
      <c r="BE53" t="b">
        <v>0</v>
      </c>
      <c r="BF53" t="s">
        <v>5121</v>
      </c>
      <c r="BG53" t="s">
        <v>1879</v>
      </c>
      <c r="BH53" t="s">
        <v>1879</v>
      </c>
      <c r="BI53" t="s">
        <v>1880</v>
      </c>
      <c r="BK53" t="s">
        <v>1881</v>
      </c>
      <c r="BL53" t="s">
        <v>1210</v>
      </c>
      <c r="BN53" s="229">
        <v>184</v>
      </c>
      <c r="BP53" t="s">
        <v>55</v>
      </c>
      <c r="BQ53" t="s">
        <v>1139</v>
      </c>
      <c r="BR53" t="s">
        <v>1878</v>
      </c>
      <c r="BS53" t="s">
        <v>411</v>
      </c>
      <c r="BT53" t="s">
        <v>55</v>
      </c>
    </row>
    <row r="54" spans="1:72">
      <c r="A54">
        <v>53</v>
      </c>
      <c r="B54" s="161" t="str">
        <f>IFERROR(TEXT(AM54,"00"),"99")&amp;IFERROR(TEXT(X54,"00"),"99")&amp;IFERROR(TEXT(T54,"00"),"99")&amp;IFERROR(TEXT(BN54,"000"),"999")</f>
        <v>010525185</v>
      </c>
      <c r="C54" s="161" t="str">
        <f>IFERROR(TEXT(AM54,"00"),"99")&amp;IFERROR(TEXT(W54,"00"),"99")&amp;IFERROR(TEXT(S54,"000"),"999")</f>
        <v>0105169</v>
      </c>
      <c r="D54" s="29">
        <v>1</v>
      </c>
      <c r="E54" s="29">
        <v>1</v>
      </c>
      <c r="F54" s="29">
        <v>0</v>
      </c>
      <c r="G54" s="29"/>
      <c r="H54" t="s">
        <v>1860</v>
      </c>
      <c r="I54" s="379" t="str">
        <f>IF(ISBLANK(H54), IF(OR(NOT(ISBLANK(M54)),NOT(ISBLANK(J54)), NOT(ISBLANK(O54))),"no oldname but should be",""),IF(H54=J54,"api",IF(H54=O54,"csv","no match or acsbgname")))</f>
        <v>api</v>
      </c>
      <c r="J54" t="s">
        <v>1860</v>
      </c>
      <c r="K54" t="s">
        <v>1860</v>
      </c>
      <c r="N54" t="s">
        <v>1861</v>
      </c>
      <c r="O54" t="s">
        <v>1861</v>
      </c>
      <c r="P54" t="s">
        <v>1861</v>
      </c>
      <c r="Q54" s="64" t="s">
        <v>1859</v>
      </c>
      <c r="R54" t="s">
        <v>1859</v>
      </c>
      <c r="S54" s="150">
        <f>IFERROR(_xlfn.XLOOKUP(U54,sortorder!$E$62:$E$134,sortorder!$F$62:$F$134),999)</f>
        <v>169</v>
      </c>
      <c r="T54" s="150">
        <f>IFERROR(_xlfn.XLOOKUP(U54,sortorder!$E$62:$E$134,sortorder!$D$62:$D$134),99)</f>
        <v>25</v>
      </c>
      <c r="U54" s="129" t="s">
        <v>168</v>
      </c>
      <c r="V54" s="59" t="s">
        <v>168</v>
      </c>
      <c r="W54" s="155">
        <f>IFERROR(_xlfn.XLOOKUP(Y54,sortorder!$E$4:$E$55,sortorder!$D$4:$D$55),99)</f>
        <v>5</v>
      </c>
      <c r="X54" s="155">
        <f>IFERROR(_xlfn.XLOOKUP(Y54,sortorder!$E$4:$E$55,sortorder!$D$4:$D$55),99)</f>
        <v>5</v>
      </c>
      <c r="Y54" s="22" t="s">
        <v>1798</v>
      </c>
      <c r="Z54" s="144">
        <f>IF(ISERROR(SEARCH(Z$1,$Q54)),0,1)</f>
        <v>0</v>
      </c>
      <c r="AA54" s="144">
        <f>IF(ISERROR(SEARCH(AA$1,$Q54)),0,1)</f>
        <v>1</v>
      </c>
      <c r="AB54" s="144">
        <f>IF(ISERROR(SEARCH(AB$1,$Q54)),0,1)</f>
        <v>1</v>
      </c>
      <c r="AC54" s="144">
        <f>IF(ISERROR(SEARCH(AC$1,$Q54)),0,1)</f>
        <v>0</v>
      </c>
      <c r="AD54" s="144">
        <f>IF(ISERROR(SEARCH(AD$1,$Q54)),0,1)</f>
        <v>0</v>
      </c>
      <c r="AE54" s="144">
        <f>IF(ISERROR(SEARCH(AE$1,$Q54)),0,1)</f>
        <v>0</v>
      </c>
      <c r="AF54" s="144">
        <f>IF(ISERROR(SEARCH(AF$1,$Q54)),0,1)</f>
        <v>0</v>
      </c>
      <c r="AG54" s="144">
        <f>IF(ISERROR(SEARCH(AG$1,$Q54)),0,1)</f>
        <v>0</v>
      </c>
      <c r="AH54" s="144">
        <f>IF(ISERROR(SEARCH(AH$1,$Q54)),0,1)</f>
        <v>0</v>
      </c>
      <c r="AI54" t="s">
        <v>1075</v>
      </c>
      <c r="AJ54" t="s">
        <v>1104</v>
      </c>
      <c r="AK54" t="s">
        <v>44</v>
      </c>
      <c r="AL54" s="41" t="s">
        <v>44</v>
      </c>
      <c r="AM54" s="216">
        <f>_xlfn.XLOOKUP(AL54,sortorder!$I$15:$I$20,sortorder!$J$15:$J$20)</f>
        <v>1</v>
      </c>
      <c r="AN54" t="s">
        <v>1804</v>
      </c>
      <c r="AO54" t="s">
        <v>1804</v>
      </c>
      <c r="AP54" t="s">
        <v>1805</v>
      </c>
      <c r="AQ54" s="32">
        <v>3</v>
      </c>
      <c r="AR54" t="s">
        <v>1799</v>
      </c>
      <c r="AS54" t="s">
        <v>1111</v>
      </c>
      <c r="AT54" t="s">
        <v>1102</v>
      </c>
      <c r="AU54" t="s">
        <v>1111</v>
      </c>
      <c r="AW54" s="39" t="str">
        <f>IFERROR(_xlfn.XLOOKUP(Q54,wtd!$B:$B,wtd!$C:$C),"")</f>
        <v/>
      </c>
      <c r="AX54" s="144" t="b">
        <f>IFERROR(Q54=_xlfn.XLOOKUP(Q54,wtd!$B:$B,wtd!$B:$B),FALSE)</f>
        <v>0</v>
      </c>
      <c r="AY54" t="s">
        <v>1103</v>
      </c>
      <c r="AZ54">
        <v>2</v>
      </c>
      <c r="BA54">
        <v>0</v>
      </c>
      <c r="BC54" t="b">
        <v>0</v>
      </c>
      <c r="BD54" t="b">
        <v>0</v>
      </c>
      <c r="BE54" t="b">
        <v>0</v>
      </c>
      <c r="BF54" t="s">
        <v>5122</v>
      </c>
      <c r="BG54" t="s">
        <v>1862</v>
      </c>
      <c r="BH54" t="s">
        <v>1862</v>
      </c>
      <c r="BI54" t="s">
        <v>1863</v>
      </c>
      <c r="BK54" t="s">
        <v>1864</v>
      </c>
      <c r="BL54" t="s">
        <v>1187</v>
      </c>
      <c r="BN54" s="229">
        <v>185</v>
      </c>
      <c r="BP54" t="s">
        <v>1325</v>
      </c>
      <c r="BQ54" t="s">
        <v>589</v>
      </c>
      <c r="BR54" t="s">
        <v>1861</v>
      </c>
      <c r="BS54" t="s">
        <v>411</v>
      </c>
      <c r="BT54" t="s">
        <v>55</v>
      </c>
    </row>
    <row r="55" spans="1:72">
      <c r="A55">
        <v>54</v>
      </c>
      <c r="B55" s="161" t="str">
        <f>IFERROR(TEXT(AM55,"00"),"99")&amp;IFERROR(TEXT(X55,"00"),"99")&amp;IFERROR(TEXT(T55,"00"),"99")&amp;IFERROR(TEXT(BN55,"000"),"999")</f>
        <v>010526179</v>
      </c>
      <c r="C55" s="161" t="str">
        <f>IFERROR(TEXT(AM55,"00"),"99")&amp;IFERROR(TEXT(W55,"00"),"99")&amp;IFERROR(TEXT(S55,"000"),"999")</f>
        <v>0105163</v>
      </c>
      <c r="D55" s="29">
        <v>1</v>
      </c>
      <c r="E55" s="29">
        <v>1</v>
      </c>
      <c r="F55" s="29">
        <v>0</v>
      </c>
      <c r="G55" s="29"/>
      <c r="H55" t="s">
        <v>1866</v>
      </c>
      <c r="I55" s="379" t="str">
        <f>IF(ISBLANK(H55), IF(OR(NOT(ISBLANK(M55)),NOT(ISBLANK(J55)), NOT(ISBLANK(O55))),"no oldname but should be",""),IF(H55=J55,"api",IF(H55=O55,"csv","no match or acsbgname")))</f>
        <v>api</v>
      </c>
      <c r="J55" t="s">
        <v>1866</v>
      </c>
      <c r="K55" t="s">
        <v>1866</v>
      </c>
      <c r="N55" t="s">
        <v>1867</v>
      </c>
      <c r="O55" t="s">
        <v>1867</v>
      </c>
      <c r="P55" t="s">
        <v>1867</v>
      </c>
      <c r="Q55" s="64" t="s">
        <v>1865</v>
      </c>
      <c r="R55" t="s">
        <v>1865</v>
      </c>
      <c r="S55" s="150">
        <f>IFERROR(_xlfn.XLOOKUP(U55,sortorder!$E$62:$E$134,sortorder!$F$62:$F$134),999)</f>
        <v>163</v>
      </c>
      <c r="T55" s="150">
        <f>IFERROR(_xlfn.XLOOKUP(U55,sortorder!$E$62:$E$134,sortorder!$D$62:$D$134),99)</f>
        <v>26</v>
      </c>
      <c r="U55" s="129" t="s">
        <v>164</v>
      </c>
      <c r="V55" s="59" t="s">
        <v>164</v>
      </c>
      <c r="W55" s="155">
        <f>IFERROR(_xlfn.XLOOKUP(Y55,sortorder!$E$4:$E$55,sortorder!$D$4:$D$55),99)</f>
        <v>5</v>
      </c>
      <c r="X55" s="155">
        <f>IFERROR(_xlfn.XLOOKUP(Y55,sortorder!$E$4:$E$55,sortorder!$D$4:$D$55),99)</f>
        <v>5</v>
      </c>
      <c r="Y55" s="22" t="s">
        <v>1798</v>
      </c>
      <c r="Z55" s="144">
        <f>IF(ISERROR(SEARCH(Z$1,$Q55)),0,1)</f>
        <v>0</v>
      </c>
      <c r="AA55" s="144">
        <f>IF(ISERROR(SEARCH(AA$1,$Q55)),0,1)</f>
        <v>1</v>
      </c>
      <c r="AB55" s="144">
        <f>IF(ISERROR(SEARCH(AB$1,$Q55)),0,1)</f>
        <v>1</v>
      </c>
      <c r="AC55" s="144">
        <f>IF(ISERROR(SEARCH(AC$1,$Q55)),0,1)</f>
        <v>0</v>
      </c>
      <c r="AD55" s="144">
        <f>IF(ISERROR(SEARCH(AD$1,$Q55)),0,1)</f>
        <v>0</v>
      </c>
      <c r="AE55" s="144">
        <f>IF(ISERROR(SEARCH(AE$1,$Q55)),0,1)</f>
        <v>0</v>
      </c>
      <c r="AF55" s="144">
        <f>IF(ISERROR(SEARCH(AF$1,$Q55)),0,1)</f>
        <v>0</v>
      </c>
      <c r="AG55" s="144">
        <f>IF(ISERROR(SEARCH(AG$1,$Q55)),0,1)</f>
        <v>0</v>
      </c>
      <c r="AH55" s="144">
        <f>IF(ISERROR(SEARCH(AH$1,$Q55)),0,1)</f>
        <v>0</v>
      </c>
      <c r="AI55" t="s">
        <v>1075</v>
      </c>
      <c r="AJ55" t="s">
        <v>1104</v>
      </c>
      <c r="AK55" t="s">
        <v>44</v>
      </c>
      <c r="AL55" s="41" t="s">
        <v>44</v>
      </c>
      <c r="AM55" s="216">
        <f>_xlfn.XLOOKUP(AL55,sortorder!$I$15:$I$20,sortorder!$J$15:$J$20)</f>
        <v>1</v>
      </c>
      <c r="AN55" t="s">
        <v>1804</v>
      </c>
      <c r="AO55" t="s">
        <v>1804</v>
      </c>
      <c r="AP55" t="s">
        <v>1805</v>
      </c>
      <c r="AQ55" s="32">
        <v>3</v>
      </c>
      <c r="AR55" t="s">
        <v>1799</v>
      </c>
      <c r="AS55" t="s">
        <v>1111</v>
      </c>
      <c r="AT55" t="s">
        <v>1102</v>
      </c>
      <c r="AU55" t="s">
        <v>1111</v>
      </c>
      <c r="AW55" s="39" t="str">
        <f>IFERROR(_xlfn.XLOOKUP(Q55,wtd!$B:$B,wtd!$C:$C),"")</f>
        <v/>
      </c>
      <c r="AX55" s="144" t="b">
        <f>IFERROR(Q55=_xlfn.XLOOKUP(Q55,wtd!$B:$B,wtd!$B:$B),FALSE)</f>
        <v>0</v>
      </c>
      <c r="AY55" t="s">
        <v>1103</v>
      </c>
      <c r="AZ55">
        <v>2</v>
      </c>
      <c r="BA55">
        <v>0</v>
      </c>
      <c r="BC55" t="b">
        <v>0</v>
      </c>
      <c r="BD55" t="b">
        <v>0</v>
      </c>
      <c r="BE55" t="b">
        <v>0</v>
      </c>
      <c r="BF55" t="s">
        <v>5274</v>
      </c>
      <c r="BG55" t="s">
        <v>1868</v>
      </c>
      <c r="BH55" t="s">
        <v>1868</v>
      </c>
      <c r="BI55" t="s">
        <v>1869</v>
      </c>
      <c r="BK55" t="s">
        <v>1870</v>
      </c>
      <c r="BL55" t="s">
        <v>1203</v>
      </c>
      <c r="BN55" s="229">
        <v>179</v>
      </c>
      <c r="BP55" t="s">
        <v>113</v>
      </c>
      <c r="BQ55" t="s">
        <v>1176</v>
      </c>
      <c r="BR55" t="s">
        <v>1867</v>
      </c>
      <c r="BS55" t="s">
        <v>411</v>
      </c>
      <c r="BT55" t="s">
        <v>55</v>
      </c>
    </row>
    <row r="56" spans="1:72">
      <c r="A56">
        <v>55</v>
      </c>
      <c r="B56" s="161" t="str">
        <f>IFERROR(TEXT(AM56,"00"),"99")&amp;IFERROR(TEXT(X56,"00"),"99")&amp;IFERROR(TEXT(T56,"00"),"99")&amp;IFERROR(TEXT(BN56,"000"),"999")</f>
        <v>010616185</v>
      </c>
      <c r="C56" s="161" t="str">
        <f>IFERROR(TEXT(AM56,"00"),"99")&amp;IFERROR(TEXT(W56,"00"),"99")&amp;IFERROR(TEXT(S56,"000"),"999")</f>
        <v>0106161</v>
      </c>
      <c r="D56" s="29">
        <v>1</v>
      </c>
      <c r="E56" s="29">
        <v>0</v>
      </c>
      <c r="F56" s="29">
        <v>0</v>
      </c>
      <c r="G56" s="29"/>
      <c r="H56" t="s">
        <v>2266</v>
      </c>
      <c r="I56" s="379" t="str">
        <f>IF(ISBLANK(H56), IF(OR(NOT(ISBLANK(M56)),NOT(ISBLANK(J56)), NOT(ISBLANK(O56))),"no oldname but should be",""),IF(H56=J56,"api",IF(H56=O56,"csv","no match or acsbgname")))</f>
        <v>api</v>
      </c>
      <c r="J56" t="s">
        <v>2266</v>
      </c>
      <c r="K56" t="s">
        <v>2266</v>
      </c>
      <c r="Q56" s="64" t="s">
        <v>2265</v>
      </c>
      <c r="R56" t="s">
        <v>2265</v>
      </c>
      <c r="S56" s="150">
        <f>IFERROR(_xlfn.XLOOKUP(U56,sortorder!$E$62:$E$134,sortorder!$F$62:$F$134),999)</f>
        <v>161</v>
      </c>
      <c r="T56" s="150">
        <f>IFERROR(_xlfn.XLOOKUP(U56,sortorder!$E$62:$E$134,sortorder!$D$62:$D$134),99)</f>
        <v>16</v>
      </c>
      <c r="U56" s="129" t="s">
        <v>189</v>
      </c>
      <c r="V56" s="59" t="s">
        <v>189</v>
      </c>
      <c r="W56" s="155">
        <f>IFERROR(_xlfn.XLOOKUP(Y56,sortorder!$E$4:$E$55,sortorder!$D$4:$D$55),99)</f>
        <v>6</v>
      </c>
      <c r="X56" s="155">
        <f>IFERROR(_xlfn.XLOOKUP(Y56,sortorder!$E$4:$E$55,sortorder!$D$4:$D$55),99)</f>
        <v>6</v>
      </c>
      <c r="Y56" s="22" t="s">
        <v>1124</v>
      </c>
      <c r="Z56" s="144">
        <f>IF(ISERROR(SEARCH(Z$1,$Q56)),0,1)</f>
        <v>0</v>
      </c>
      <c r="AA56" s="144">
        <f>IF(ISERROR(SEARCH(AA$1,$Q56)),0,1)</f>
        <v>0</v>
      </c>
      <c r="AB56" s="144">
        <f>IF(ISERROR(SEARCH(AB$1,$Q56)),0,1)</f>
        <v>0</v>
      </c>
      <c r="AC56" s="144">
        <f>IF(ISERROR(SEARCH(AC$1,$Q56)),0,1)</f>
        <v>0</v>
      </c>
      <c r="AD56" s="144">
        <f>IF(ISERROR(SEARCH(AD$1,$Q56)),0,1)</f>
        <v>1</v>
      </c>
      <c r="AE56" s="144">
        <f>IF(ISERROR(SEARCH(AE$1,$Q56)),0,1)</f>
        <v>0</v>
      </c>
      <c r="AF56" s="144">
        <f>IF(ISERROR(SEARCH(AF$1,$Q56)),0,1)</f>
        <v>0</v>
      </c>
      <c r="AG56" s="144">
        <f>IF(ISERROR(SEARCH(AG$1,$Q56)),0,1)</f>
        <v>0</v>
      </c>
      <c r="AH56" s="144">
        <f>IF(ISERROR(SEARCH(AH$1,$Q56)),0,1)</f>
        <v>0</v>
      </c>
      <c r="AI56" t="s">
        <v>1075</v>
      </c>
      <c r="AJ56" t="s">
        <v>1104</v>
      </c>
      <c r="AK56" t="s">
        <v>44</v>
      </c>
      <c r="AL56" s="41" t="s">
        <v>44</v>
      </c>
      <c r="AM56" s="216">
        <f>_xlfn.XLOOKUP(AL56,sortorder!$I$15:$I$20,sortorder!$J$15:$J$20)</f>
        <v>1</v>
      </c>
      <c r="AN56" t="s">
        <v>423</v>
      </c>
      <c r="AO56" t="s">
        <v>423</v>
      </c>
      <c r="AP56" t="s">
        <v>424</v>
      </c>
      <c r="AQ56" s="32">
        <v>1</v>
      </c>
      <c r="AR56" t="s">
        <v>1125</v>
      </c>
      <c r="AS56" t="s">
        <v>1132</v>
      </c>
      <c r="AT56" t="s">
        <v>1126</v>
      </c>
      <c r="AU56" t="s">
        <v>1132</v>
      </c>
      <c r="AV56">
        <v>1</v>
      </c>
      <c r="AW56" s="39" t="str">
        <f>IFERROR(_xlfn.XLOOKUP(Q56,wtd!$B:$B,wtd!$C:$C),"")</f>
        <v/>
      </c>
      <c r="AX56" s="144" t="b">
        <f>IFERROR(Q56=_xlfn.XLOOKUP(Q56,wtd!$B:$B,wtd!$B:$B),FALSE)</f>
        <v>0</v>
      </c>
      <c r="AY56" t="s">
        <v>2830</v>
      </c>
      <c r="AZ56">
        <v>2</v>
      </c>
      <c r="BA56">
        <v>0</v>
      </c>
      <c r="BC56" t="b">
        <v>0</v>
      </c>
      <c r="BD56" t="b">
        <v>1</v>
      </c>
      <c r="BE56" t="b">
        <v>0</v>
      </c>
      <c r="BF56" t="s">
        <v>5035</v>
      </c>
      <c r="BG56" t="s">
        <v>2856</v>
      </c>
      <c r="BH56" t="s">
        <v>2856</v>
      </c>
      <c r="BK56" t="s">
        <v>2267</v>
      </c>
      <c r="BL56" t="s">
        <v>1109</v>
      </c>
      <c r="BN56" s="229">
        <v>185</v>
      </c>
      <c r="BP56" t="s">
        <v>2268</v>
      </c>
      <c r="BS56" t="s">
        <v>411</v>
      </c>
    </row>
    <row r="57" spans="1:72">
      <c r="A57">
        <v>56</v>
      </c>
      <c r="B57" s="161" t="str">
        <f>IFERROR(TEXT(AM57,"00"),"99")&amp;IFERROR(TEXT(X57,"00"),"99")&amp;IFERROR(TEXT(T57,"00"),"99")&amp;IFERROR(TEXT(BN57,"000"),"999")</f>
        <v>010617186</v>
      </c>
      <c r="C57" s="161" t="str">
        <f>IFERROR(TEXT(AM57,"00"),"99")&amp;IFERROR(TEXT(W57,"00"),"99")&amp;IFERROR(TEXT(S57,"000"),"999")</f>
        <v>0106162</v>
      </c>
      <c r="D57" s="29">
        <v>1</v>
      </c>
      <c r="E57" s="29">
        <v>0</v>
      </c>
      <c r="F57" s="29">
        <v>0</v>
      </c>
      <c r="G57" s="29"/>
      <c r="H57" t="s">
        <v>2270</v>
      </c>
      <c r="I57" s="379" t="str">
        <f>IF(ISBLANK(H57), IF(OR(NOT(ISBLANK(M57)),NOT(ISBLANK(J57)), NOT(ISBLANK(O57))),"no oldname but should be",""),IF(H57=J57,"api",IF(H57=O57,"csv","no match or acsbgname")))</f>
        <v>api</v>
      </c>
      <c r="J57" t="s">
        <v>2270</v>
      </c>
      <c r="K57" t="s">
        <v>2270</v>
      </c>
      <c r="M57" s="124"/>
      <c r="Q57" s="64" t="s">
        <v>2269</v>
      </c>
      <c r="R57" t="s">
        <v>2269</v>
      </c>
      <c r="S57" s="150">
        <f>IFERROR(_xlfn.XLOOKUP(U57,sortorder!$E$62:$E$134,sortorder!$F$62:$F$134),999)</f>
        <v>162</v>
      </c>
      <c r="T57" s="150">
        <f>IFERROR(_xlfn.XLOOKUP(U57,sortorder!$E$62:$E$134,sortorder!$D$62:$D$134),99)</f>
        <v>17</v>
      </c>
      <c r="U57" s="129" t="s">
        <v>1121</v>
      </c>
      <c r="V57" s="59" t="s">
        <v>1121</v>
      </c>
      <c r="W57" s="155">
        <f>IFERROR(_xlfn.XLOOKUP(Y57,sortorder!$E$4:$E$55,sortorder!$D$4:$D$55),99)</f>
        <v>6</v>
      </c>
      <c r="X57" s="155">
        <f>IFERROR(_xlfn.XLOOKUP(Y57,sortorder!$E$4:$E$55,sortorder!$D$4:$D$55),99)</f>
        <v>6</v>
      </c>
      <c r="Y57" s="22" t="s">
        <v>1124</v>
      </c>
      <c r="Z57" s="144">
        <f>IF(ISERROR(SEARCH(Z$1,$Q57)),0,1)</f>
        <v>0</v>
      </c>
      <c r="AA57" s="144">
        <f>IF(ISERROR(SEARCH(AA$1,$Q57)),0,1)</f>
        <v>0</v>
      </c>
      <c r="AB57" s="144">
        <f>IF(ISERROR(SEARCH(AB$1,$Q57)),0,1)</f>
        <v>0</v>
      </c>
      <c r="AC57" s="144">
        <f>IF(ISERROR(SEARCH(AC$1,$Q57)),0,1)</f>
        <v>0</v>
      </c>
      <c r="AD57" s="144">
        <f>IF(ISERROR(SEARCH(AD$1,$Q57)),0,1)</f>
        <v>1</v>
      </c>
      <c r="AE57" s="144">
        <f>IF(ISERROR(SEARCH(AE$1,$Q57)),0,1)</f>
        <v>0</v>
      </c>
      <c r="AF57" s="144">
        <f>IF(ISERROR(SEARCH(AF$1,$Q57)),0,1)</f>
        <v>0</v>
      </c>
      <c r="AG57" s="144">
        <f>IF(ISERROR(SEARCH(AG$1,$Q57)),0,1)</f>
        <v>0</v>
      </c>
      <c r="AH57" s="144">
        <f>IF(ISERROR(SEARCH(AH$1,$Q57)),0,1)</f>
        <v>1</v>
      </c>
      <c r="AI57" t="s">
        <v>1075</v>
      </c>
      <c r="AJ57" t="s">
        <v>1104</v>
      </c>
      <c r="AK57" t="s">
        <v>44</v>
      </c>
      <c r="AL57" s="41" t="s">
        <v>44</v>
      </c>
      <c r="AM57" s="216">
        <f>_xlfn.XLOOKUP(AL57,sortorder!$I$15:$I$20,sortorder!$J$15:$J$20)</f>
        <v>1</v>
      </c>
      <c r="AN57" t="s">
        <v>423</v>
      </c>
      <c r="AO57" t="s">
        <v>423</v>
      </c>
      <c r="AP57" t="s">
        <v>424</v>
      </c>
      <c r="AQ57" s="32">
        <v>1</v>
      </c>
      <c r="AR57" t="s">
        <v>1125</v>
      </c>
      <c r="AS57" t="s">
        <v>1132</v>
      </c>
      <c r="AT57" t="s">
        <v>1126</v>
      </c>
      <c r="AU57" t="s">
        <v>1132</v>
      </c>
      <c r="AV57">
        <v>1</v>
      </c>
      <c r="AW57" s="39" t="str">
        <f>IFERROR(_xlfn.XLOOKUP(Q57,wtd!$B:$B,wtd!$C:$C),"")</f>
        <v/>
      </c>
      <c r="AX57" s="144" t="b">
        <f>IFERROR(Q57=_xlfn.XLOOKUP(Q57,wtd!$B:$B,wtd!$B:$B),FALSE)</f>
        <v>0</v>
      </c>
      <c r="AY57" t="s">
        <v>2830</v>
      </c>
      <c r="AZ57">
        <v>2</v>
      </c>
      <c r="BA57">
        <v>0</v>
      </c>
      <c r="BC57" t="b">
        <v>0</v>
      </c>
      <c r="BD57" t="b">
        <v>1</v>
      </c>
      <c r="BE57" t="b">
        <v>0</v>
      </c>
      <c r="BF57" t="s">
        <v>5036</v>
      </c>
      <c r="BG57" t="s">
        <v>2857</v>
      </c>
      <c r="BH57" t="s">
        <v>2857</v>
      </c>
      <c r="BK57" t="s">
        <v>2271</v>
      </c>
      <c r="BL57" t="s">
        <v>1118</v>
      </c>
      <c r="BN57" s="229">
        <v>186</v>
      </c>
      <c r="BP57" t="s">
        <v>2272</v>
      </c>
      <c r="BS57" t="s">
        <v>411</v>
      </c>
    </row>
    <row r="58" spans="1:72">
      <c r="A58">
        <v>57</v>
      </c>
      <c r="B58" s="161" t="str">
        <f>IFERROR(TEXT(AM58,"00"),"99")&amp;IFERROR(TEXT(X58,"00"),"99")&amp;IFERROR(TEXT(T58,"00"),"99")&amp;IFERROR(TEXT(BN58,"000"),"999")</f>
        <v>010618188</v>
      </c>
      <c r="C58" s="161" t="str">
        <f>IFERROR(TEXT(AM58,"00"),"99")&amp;IFERROR(TEXT(W58,"00"),"99")&amp;IFERROR(TEXT(S58,"000"),"999")</f>
        <v>0106164</v>
      </c>
      <c r="D58" s="29">
        <v>1</v>
      </c>
      <c r="E58" s="29">
        <v>0</v>
      </c>
      <c r="F58" s="29">
        <v>0</v>
      </c>
      <c r="G58" s="29"/>
      <c r="H58" t="s">
        <v>1123</v>
      </c>
      <c r="I58" s="379" t="str">
        <f>IF(ISBLANK(H58), IF(OR(NOT(ISBLANK(M58)),NOT(ISBLANK(J58)), NOT(ISBLANK(O58))),"no oldname but should be",""),IF(H58=J58,"api",IF(H58=O58,"csv","no match or acsbgname")))</f>
        <v>api</v>
      </c>
      <c r="J58" t="s">
        <v>1123</v>
      </c>
      <c r="K58" t="s">
        <v>1123</v>
      </c>
      <c r="Q58" s="64" t="s">
        <v>1122</v>
      </c>
      <c r="R58" t="s">
        <v>1122</v>
      </c>
      <c r="S58" s="150">
        <f>IFERROR(_xlfn.XLOOKUP(U58,sortorder!$E$62:$E$134,sortorder!$F$62:$F$134),999)</f>
        <v>164</v>
      </c>
      <c r="T58" s="150">
        <f>IFERROR(_xlfn.XLOOKUP(U58,sortorder!$E$62:$E$134,sortorder!$D$62:$D$134),99)</f>
        <v>18</v>
      </c>
      <c r="U58" s="129" t="s">
        <v>155</v>
      </c>
      <c r="V58" s="59" t="s">
        <v>155</v>
      </c>
      <c r="W58" s="155">
        <f>IFERROR(_xlfn.XLOOKUP(Y58,sortorder!$E$4:$E$55,sortorder!$D$4:$D$55),99)</f>
        <v>6</v>
      </c>
      <c r="X58" s="155">
        <f>IFERROR(_xlfn.XLOOKUP(Y58,sortorder!$E$4:$E$55,sortorder!$D$4:$D$55),99)</f>
        <v>6</v>
      </c>
      <c r="Y58" s="22" t="s">
        <v>1124</v>
      </c>
      <c r="Z58" s="144">
        <f>IF(ISERROR(SEARCH(Z$1,$Q58)),0,1)</f>
        <v>0</v>
      </c>
      <c r="AA58" s="144">
        <f>IF(ISERROR(SEARCH(AA$1,$Q58)),0,1)</f>
        <v>0</v>
      </c>
      <c r="AB58" s="144">
        <f>IF(ISERROR(SEARCH(AB$1,$Q58)),0,1)</f>
        <v>0</v>
      </c>
      <c r="AC58" s="144">
        <f>IF(ISERROR(SEARCH(AC$1,$Q58)),0,1)</f>
        <v>0</v>
      </c>
      <c r="AD58" s="144">
        <f>IF(ISERROR(SEARCH(AD$1,$Q58)),0,1)</f>
        <v>1</v>
      </c>
      <c r="AE58" s="144">
        <f>IF(ISERROR(SEARCH(AE$1,$Q58)),0,1)</f>
        <v>0</v>
      </c>
      <c r="AF58" s="144">
        <f>IF(ISERROR(SEARCH(AF$1,$Q58)),0,1)</f>
        <v>0</v>
      </c>
      <c r="AG58" s="144">
        <f>IF(ISERROR(SEARCH(AG$1,$Q58)),0,1)</f>
        <v>0</v>
      </c>
      <c r="AH58" s="144">
        <f>IF(ISERROR(SEARCH(AH$1,$Q58)),0,1)</f>
        <v>0</v>
      </c>
      <c r="AI58" t="s">
        <v>1075</v>
      </c>
      <c r="AJ58" t="s">
        <v>1104</v>
      </c>
      <c r="AK58" t="s">
        <v>44</v>
      </c>
      <c r="AL58" s="41" t="s">
        <v>44</v>
      </c>
      <c r="AM58" s="216">
        <f>_xlfn.XLOOKUP(AL58,sortorder!$I$15:$I$20,sortorder!$J$15:$J$20)</f>
        <v>1</v>
      </c>
      <c r="AN58" t="s">
        <v>423</v>
      </c>
      <c r="AO58" t="s">
        <v>423</v>
      </c>
      <c r="AP58" t="s">
        <v>424</v>
      </c>
      <c r="AQ58" s="32">
        <v>1</v>
      </c>
      <c r="AR58" t="s">
        <v>1125</v>
      </c>
      <c r="AS58" t="s">
        <v>1132</v>
      </c>
      <c r="AT58" t="s">
        <v>1126</v>
      </c>
      <c r="AU58" t="s">
        <v>1132</v>
      </c>
      <c r="AV58">
        <v>1</v>
      </c>
      <c r="AW58" s="39" t="str">
        <f>IFERROR(_xlfn.XLOOKUP(Q58,wtd!$B:$B,wtd!$C:$C),"")</f>
        <v/>
      </c>
      <c r="AX58" s="144" t="b">
        <f>IFERROR(Q58=_xlfn.XLOOKUP(Q58,wtd!$B:$B,wtd!$B:$B),FALSE)</f>
        <v>0</v>
      </c>
      <c r="AY58" t="s">
        <v>2830</v>
      </c>
      <c r="AZ58">
        <v>2</v>
      </c>
      <c r="BA58">
        <v>0</v>
      </c>
      <c r="BC58" t="b">
        <v>0</v>
      </c>
      <c r="BD58" t="b">
        <v>1</v>
      </c>
      <c r="BE58" t="b">
        <v>0</v>
      </c>
      <c r="BF58" t="s">
        <v>5123</v>
      </c>
      <c r="BG58" t="s">
        <v>1127</v>
      </c>
      <c r="BH58" t="s">
        <v>1127</v>
      </c>
      <c r="BK58" t="s">
        <v>1128</v>
      </c>
      <c r="BL58" t="s">
        <v>1129</v>
      </c>
      <c r="BN58" s="229">
        <v>188</v>
      </c>
      <c r="BP58" t="s">
        <v>1130</v>
      </c>
      <c r="BS58" t="s">
        <v>411</v>
      </c>
      <c r="BT58" t="s">
        <v>55</v>
      </c>
    </row>
    <row r="59" spans="1:72">
      <c r="A59">
        <v>58</v>
      </c>
      <c r="B59" s="161" t="str">
        <f>IFERROR(TEXT(AM59,"00"),"99")&amp;IFERROR(TEXT(X59,"00"),"99")&amp;IFERROR(TEXT(T59,"00"),"99")&amp;IFERROR(TEXT(BN59,"000"),"999")</f>
        <v>010619190</v>
      </c>
      <c r="C59" s="161" t="str">
        <f>IFERROR(TEXT(AM59,"00"),"99")&amp;IFERROR(TEXT(W59,"00"),"99")&amp;IFERROR(TEXT(S59,"000"),"999")</f>
        <v>0106166</v>
      </c>
      <c r="D59" s="29">
        <v>1</v>
      </c>
      <c r="E59" s="29">
        <v>0</v>
      </c>
      <c r="F59" s="29">
        <v>0</v>
      </c>
      <c r="G59" s="29"/>
      <c r="H59" t="s">
        <v>1171</v>
      </c>
      <c r="I59" s="379" t="str">
        <f>IF(ISBLANK(H59), IF(OR(NOT(ISBLANK(M59)),NOT(ISBLANK(J59)), NOT(ISBLANK(O59))),"no oldname but should be",""),IF(H59=J59,"api",IF(H59=O59,"csv","no match or acsbgname")))</f>
        <v>api</v>
      </c>
      <c r="J59" t="s">
        <v>1171</v>
      </c>
      <c r="K59" t="s">
        <v>1171</v>
      </c>
      <c r="Q59" s="64" t="s">
        <v>1170</v>
      </c>
      <c r="R59" t="s">
        <v>1170</v>
      </c>
      <c r="S59" s="150">
        <f>IFERROR(_xlfn.XLOOKUP(U59,sortorder!$E$62:$E$134,sortorder!$F$62:$F$134),999)</f>
        <v>166</v>
      </c>
      <c r="T59" s="150">
        <f>IFERROR(_xlfn.XLOOKUP(U59,sortorder!$E$62:$E$134,sortorder!$D$62:$D$134),99)</f>
        <v>19</v>
      </c>
      <c r="U59" s="129" t="s">
        <v>150</v>
      </c>
      <c r="V59" s="59" t="s">
        <v>150</v>
      </c>
      <c r="W59" s="155">
        <f>IFERROR(_xlfn.XLOOKUP(Y59,sortorder!$E$4:$E$55,sortorder!$D$4:$D$55),99)</f>
        <v>6</v>
      </c>
      <c r="X59" s="155">
        <f>IFERROR(_xlfn.XLOOKUP(Y59,sortorder!$E$4:$E$55,sortorder!$D$4:$D$55),99)</f>
        <v>6</v>
      </c>
      <c r="Y59" s="22" t="s">
        <v>1124</v>
      </c>
      <c r="Z59" s="144">
        <f>IF(ISERROR(SEARCH(Z$1,$Q59)),0,1)</f>
        <v>0</v>
      </c>
      <c r="AA59" s="144">
        <f>IF(ISERROR(SEARCH(AA$1,$Q59)),0,1)</f>
        <v>0</v>
      </c>
      <c r="AB59" s="144">
        <f>IF(ISERROR(SEARCH(AB$1,$Q59)),0,1)</f>
        <v>0</v>
      </c>
      <c r="AC59" s="144">
        <f>IF(ISERROR(SEARCH(AC$1,$Q59)),0,1)</f>
        <v>0</v>
      </c>
      <c r="AD59" s="144">
        <f>IF(ISERROR(SEARCH(AD$1,$Q59)),0,1)</f>
        <v>1</v>
      </c>
      <c r="AE59" s="144">
        <f>IF(ISERROR(SEARCH(AE$1,$Q59)),0,1)</f>
        <v>0</v>
      </c>
      <c r="AF59" s="144">
        <f>IF(ISERROR(SEARCH(AF$1,$Q59)),0,1)</f>
        <v>0</v>
      </c>
      <c r="AG59" s="144">
        <f>IF(ISERROR(SEARCH(AG$1,$Q59)),0,1)</f>
        <v>0</v>
      </c>
      <c r="AH59" s="144">
        <f>IF(ISERROR(SEARCH(AH$1,$Q59)),0,1)</f>
        <v>0</v>
      </c>
      <c r="AI59" t="s">
        <v>1075</v>
      </c>
      <c r="AJ59" t="s">
        <v>1104</v>
      </c>
      <c r="AK59" t="s">
        <v>44</v>
      </c>
      <c r="AL59" s="41" t="s">
        <v>44</v>
      </c>
      <c r="AM59" s="216">
        <f>_xlfn.XLOOKUP(AL59,sortorder!$I$15:$I$20,sortorder!$J$15:$J$20)</f>
        <v>1</v>
      </c>
      <c r="AN59" t="s">
        <v>423</v>
      </c>
      <c r="AO59" t="s">
        <v>423</v>
      </c>
      <c r="AP59" t="s">
        <v>424</v>
      </c>
      <c r="AQ59" s="32">
        <v>1</v>
      </c>
      <c r="AR59" t="s">
        <v>1125</v>
      </c>
      <c r="AS59" t="s">
        <v>1132</v>
      </c>
      <c r="AT59" t="s">
        <v>1126</v>
      </c>
      <c r="AU59" t="s">
        <v>1132</v>
      </c>
      <c r="AV59">
        <v>1</v>
      </c>
      <c r="AW59" s="39" t="str">
        <f>IFERROR(_xlfn.XLOOKUP(Q59,wtd!$B:$B,wtd!$C:$C),"")</f>
        <v/>
      </c>
      <c r="AX59" s="144" t="b">
        <f>IFERROR(Q59=_xlfn.XLOOKUP(Q59,wtd!$B:$B,wtd!$B:$B),FALSE)</f>
        <v>0</v>
      </c>
      <c r="AY59" t="s">
        <v>2830</v>
      </c>
      <c r="AZ59">
        <v>2</v>
      </c>
      <c r="BA59">
        <v>0</v>
      </c>
      <c r="BC59" t="b">
        <v>0</v>
      </c>
      <c r="BD59" t="b">
        <v>1</v>
      </c>
      <c r="BE59" t="b">
        <v>0</v>
      </c>
      <c r="BF59" t="s">
        <v>5124</v>
      </c>
      <c r="BG59" t="s">
        <v>1172</v>
      </c>
      <c r="BH59" t="s">
        <v>1172</v>
      </c>
      <c r="BK59" t="s">
        <v>1173</v>
      </c>
      <c r="BL59" t="s">
        <v>1174</v>
      </c>
      <c r="BN59" s="229">
        <v>190</v>
      </c>
      <c r="BP59" t="s">
        <v>1175</v>
      </c>
      <c r="BS59" t="s">
        <v>411</v>
      </c>
      <c r="BT59" t="s">
        <v>55</v>
      </c>
    </row>
    <row r="60" spans="1:72">
      <c r="A60">
        <v>59</v>
      </c>
      <c r="B60" s="161" t="str">
        <f>IFERROR(TEXT(AM60,"00"),"99")&amp;IFERROR(TEXT(X60,"00"),"99")&amp;IFERROR(TEXT(T60,"00"),"99")&amp;IFERROR(TEXT(BN60,"000"),"999")</f>
        <v>010620189</v>
      </c>
      <c r="C60" s="161" t="str">
        <f>IFERROR(TEXT(AM60,"00"),"99")&amp;IFERROR(TEXT(W60,"00"),"99")&amp;IFERROR(TEXT(S60,"000"),"999")</f>
        <v>0106165</v>
      </c>
      <c r="D60" s="29">
        <v>1</v>
      </c>
      <c r="E60" s="29">
        <v>0</v>
      </c>
      <c r="F60" s="29">
        <v>0</v>
      </c>
      <c r="G60" s="29"/>
      <c r="H60" t="s">
        <v>1220</v>
      </c>
      <c r="I60" s="379" t="str">
        <f>IF(ISBLANK(H60), IF(OR(NOT(ISBLANK(M60)),NOT(ISBLANK(J60)), NOT(ISBLANK(O60))),"no oldname but should be",""),IF(H60=J60,"api",IF(H60=O60,"csv","no match or acsbgname")))</f>
        <v>api</v>
      </c>
      <c r="J60" t="s">
        <v>1220</v>
      </c>
      <c r="K60" t="s">
        <v>1220</v>
      </c>
      <c r="Q60" s="64" t="s">
        <v>1219</v>
      </c>
      <c r="R60" t="s">
        <v>1219</v>
      </c>
      <c r="S60" s="150">
        <f>IFERROR(_xlfn.XLOOKUP(U60,sortorder!$E$62:$E$134,sortorder!$F$62:$F$134),999)</f>
        <v>165</v>
      </c>
      <c r="T60" s="150">
        <f>IFERROR(_xlfn.XLOOKUP(U60,sortorder!$E$62:$E$134,sortorder!$D$62:$D$134),99)</f>
        <v>20</v>
      </c>
      <c r="U60" s="129" t="s">
        <v>396</v>
      </c>
      <c r="V60" s="59" t="s">
        <v>396</v>
      </c>
      <c r="W60" s="155">
        <f>IFERROR(_xlfn.XLOOKUP(Y60,sortorder!$E$4:$E$55,sortorder!$D$4:$D$55),99)</f>
        <v>6</v>
      </c>
      <c r="X60" s="155">
        <f>IFERROR(_xlfn.XLOOKUP(Y60,sortorder!$E$4:$E$55,sortorder!$D$4:$D$55),99)</f>
        <v>6</v>
      </c>
      <c r="Y60" s="22" t="s">
        <v>1124</v>
      </c>
      <c r="Z60" s="144">
        <f>IF(ISERROR(SEARCH(Z$1,$Q60)),0,1)</f>
        <v>0</v>
      </c>
      <c r="AA60" s="144">
        <f>IF(ISERROR(SEARCH(AA$1,$Q60)),0,1)</f>
        <v>0</v>
      </c>
      <c r="AB60" s="144">
        <f>IF(ISERROR(SEARCH(AB$1,$Q60)),0,1)</f>
        <v>0</v>
      </c>
      <c r="AC60" s="144">
        <f>IF(ISERROR(SEARCH(AC$1,$Q60)),0,1)</f>
        <v>0</v>
      </c>
      <c r="AD60" s="144">
        <f>IF(ISERROR(SEARCH(AD$1,$Q60)),0,1)</f>
        <v>1</v>
      </c>
      <c r="AE60" s="144">
        <f>IF(ISERROR(SEARCH(AE$1,$Q60)),0,1)</f>
        <v>0</v>
      </c>
      <c r="AF60" s="144">
        <f>IF(ISERROR(SEARCH(AF$1,$Q60)),0,1)</f>
        <v>0</v>
      </c>
      <c r="AG60" s="144">
        <f>IF(ISERROR(SEARCH(AG$1,$Q60)),0,1)</f>
        <v>0</v>
      </c>
      <c r="AH60" s="144">
        <f>IF(ISERROR(SEARCH(AH$1,$Q60)),0,1)</f>
        <v>0</v>
      </c>
      <c r="AI60" t="s">
        <v>1075</v>
      </c>
      <c r="AJ60" t="s">
        <v>1104</v>
      </c>
      <c r="AK60" t="s">
        <v>44</v>
      </c>
      <c r="AL60" s="41" t="s">
        <v>44</v>
      </c>
      <c r="AM60" s="216">
        <f>_xlfn.XLOOKUP(AL60,sortorder!$I$15:$I$20,sortorder!$J$15:$J$20)</f>
        <v>1</v>
      </c>
      <c r="AN60" t="s">
        <v>423</v>
      </c>
      <c r="AO60" t="s">
        <v>423</v>
      </c>
      <c r="AP60" t="s">
        <v>424</v>
      </c>
      <c r="AQ60" s="32">
        <v>1</v>
      </c>
      <c r="AR60" t="s">
        <v>1125</v>
      </c>
      <c r="AS60" t="s">
        <v>1132</v>
      </c>
      <c r="AT60" t="s">
        <v>1126</v>
      </c>
      <c r="AU60" t="s">
        <v>1132</v>
      </c>
      <c r="AV60">
        <v>1</v>
      </c>
      <c r="AW60" s="39" t="str">
        <f>IFERROR(_xlfn.XLOOKUP(Q60,wtd!$B:$B,wtd!$C:$C),"")</f>
        <v/>
      </c>
      <c r="AX60" s="144" t="b">
        <f>IFERROR(Q60=_xlfn.XLOOKUP(Q60,wtd!$B:$B,wtd!$B:$B),FALSE)</f>
        <v>0</v>
      </c>
      <c r="AY60" t="s">
        <v>2830</v>
      </c>
      <c r="AZ60">
        <v>2</v>
      </c>
      <c r="BA60">
        <v>0</v>
      </c>
      <c r="BC60" t="b">
        <v>0</v>
      </c>
      <c r="BD60" t="b">
        <v>1</v>
      </c>
      <c r="BE60" t="b">
        <v>0</v>
      </c>
      <c r="BF60" t="s">
        <v>5125</v>
      </c>
      <c r="BG60" t="s">
        <v>1221</v>
      </c>
      <c r="BH60" t="s">
        <v>1221</v>
      </c>
      <c r="BK60" t="s">
        <v>1222</v>
      </c>
      <c r="BL60" t="s">
        <v>1223</v>
      </c>
      <c r="BN60" s="229">
        <v>189</v>
      </c>
      <c r="BP60" t="s">
        <v>1211</v>
      </c>
      <c r="BS60" t="s">
        <v>411</v>
      </c>
      <c r="BT60" t="s">
        <v>55</v>
      </c>
    </row>
    <row r="61" spans="1:72">
      <c r="A61">
        <v>60</v>
      </c>
      <c r="B61" s="161" t="str">
        <f>IFERROR(TEXT(AM61,"00"),"99")&amp;IFERROR(TEXT(X61,"00"),"99")&amp;IFERROR(TEXT(T61,"00"),"99")&amp;IFERROR(TEXT(BN61,"000"),"999")</f>
        <v>010622191</v>
      </c>
      <c r="C61" s="161" t="str">
        <f>IFERROR(TEXT(AM61,"00"),"99")&amp;IFERROR(TEXT(W61,"00"),"99")&amp;IFERROR(TEXT(S61,"000"),"999")</f>
        <v>0106167</v>
      </c>
      <c r="D61" s="29">
        <v>1</v>
      </c>
      <c r="E61" s="29">
        <v>0</v>
      </c>
      <c r="F61" s="29">
        <v>0</v>
      </c>
      <c r="G61" s="29"/>
      <c r="H61" t="s">
        <v>1142</v>
      </c>
      <c r="I61" s="379" t="str">
        <f>IF(ISBLANK(H61), IF(OR(NOT(ISBLANK(M61)),NOT(ISBLANK(J61)), NOT(ISBLANK(O61))),"no oldname but should be",""),IF(H61=J61,"api",IF(H61=O61,"csv","no match or acsbgname")))</f>
        <v>api</v>
      </c>
      <c r="J61" t="s">
        <v>1142</v>
      </c>
      <c r="K61" t="s">
        <v>1142</v>
      </c>
      <c r="Q61" s="64" t="s">
        <v>1141</v>
      </c>
      <c r="R61" t="s">
        <v>1141</v>
      </c>
      <c r="S61" s="150">
        <f>IFERROR(_xlfn.XLOOKUP(U61,sortorder!$E$62:$E$134,sortorder!$F$62:$F$134),999)</f>
        <v>167</v>
      </c>
      <c r="T61" s="150">
        <f>IFERROR(_xlfn.XLOOKUP(U61,sortorder!$E$62:$E$134,sortorder!$D$62:$D$134),99)</f>
        <v>22</v>
      </c>
      <c r="U61" s="129" t="s">
        <v>51</v>
      </c>
      <c r="V61" s="59" t="s">
        <v>51</v>
      </c>
      <c r="W61" s="155">
        <f>IFERROR(_xlfn.XLOOKUP(Y61,sortorder!$E$4:$E$55,sortorder!$D$4:$D$55),99)</f>
        <v>6</v>
      </c>
      <c r="X61" s="155">
        <f>IFERROR(_xlfn.XLOOKUP(Y61,sortorder!$E$4:$E$55,sortorder!$D$4:$D$55),99)</f>
        <v>6</v>
      </c>
      <c r="Y61" s="22" t="s">
        <v>1124</v>
      </c>
      <c r="Z61" s="144">
        <f>IF(ISERROR(SEARCH(Z$1,$Q61)),0,1)</f>
        <v>0</v>
      </c>
      <c r="AA61" s="144">
        <f>IF(ISERROR(SEARCH(AA$1,$Q61)),0,1)</f>
        <v>0</v>
      </c>
      <c r="AB61" s="144">
        <f>IF(ISERROR(SEARCH(AB$1,$Q61)),0,1)</f>
        <v>0</v>
      </c>
      <c r="AC61" s="144">
        <f>IF(ISERROR(SEARCH(AC$1,$Q61)),0,1)</f>
        <v>0</v>
      </c>
      <c r="AD61" s="144">
        <f>IF(ISERROR(SEARCH(AD$1,$Q61)),0,1)</f>
        <v>1</v>
      </c>
      <c r="AE61" s="144">
        <f>IF(ISERROR(SEARCH(AE$1,$Q61)),0,1)</f>
        <v>0</v>
      </c>
      <c r="AF61" s="144">
        <f>IF(ISERROR(SEARCH(AF$1,$Q61)),0,1)</f>
        <v>0</v>
      </c>
      <c r="AG61" s="144">
        <f>IF(ISERROR(SEARCH(AG$1,$Q61)),0,1)</f>
        <v>0</v>
      </c>
      <c r="AH61" s="144">
        <f>IF(ISERROR(SEARCH(AH$1,$Q61)),0,1)</f>
        <v>0</v>
      </c>
      <c r="AI61" t="s">
        <v>1075</v>
      </c>
      <c r="AJ61" t="s">
        <v>1104</v>
      </c>
      <c r="AK61" t="s">
        <v>44</v>
      </c>
      <c r="AL61" s="41" t="s">
        <v>44</v>
      </c>
      <c r="AM61" s="216">
        <f>_xlfn.XLOOKUP(AL61,sortorder!$I$15:$I$20,sortorder!$J$15:$J$20)</f>
        <v>1</v>
      </c>
      <c r="AN61" t="s">
        <v>423</v>
      </c>
      <c r="AO61" t="s">
        <v>423</v>
      </c>
      <c r="AP61" t="s">
        <v>424</v>
      </c>
      <c r="AQ61" s="32">
        <v>1</v>
      </c>
      <c r="AR61" t="s">
        <v>1125</v>
      </c>
      <c r="AS61" t="s">
        <v>1132</v>
      </c>
      <c r="AT61" t="s">
        <v>1126</v>
      </c>
      <c r="AU61" t="s">
        <v>1132</v>
      </c>
      <c r="AV61">
        <v>1</v>
      </c>
      <c r="AW61" s="39" t="str">
        <f>IFERROR(_xlfn.XLOOKUP(Q61,wtd!$B:$B,wtd!$C:$C),"")</f>
        <v/>
      </c>
      <c r="AX61" s="144" t="b">
        <f>IFERROR(Q61=_xlfn.XLOOKUP(Q61,wtd!$B:$B,wtd!$B:$B),FALSE)</f>
        <v>0</v>
      </c>
      <c r="AY61" t="s">
        <v>2830</v>
      </c>
      <c r="AZ61">
        <v>2</v>
      </c>
      <c r="BA61">
        <v>0</v>
      </c>
      <c r="BC61" t="b">
        <v>0</v>
      </c>
      <c r="BD61" t="b">
        <v>1</v>
      </c>
      <c r="BE61" t="b">
        <v>0</v>
      </c>
      <c r="BF61" t="s">
        <v>5126</v>
      </c>
      <c r="BG61" t="s">
        <v>1143</v>
      </c>
      <c r="BH61" t="s">
        <v>1143</v>
      </c>
      <c r="BK61" t="s">
        <v>1144</v>
      </c>
      <c r="BL61" t="s">
        <v>1145</v>
      </c>
      <c r="BN61" s="229">
        <v>191</v>
      </c>
      <c r="BP61" t="s">
        <v>1146</v>
      </c>
      <c r="BS61" t="s">
        <v>411</v>
      </c>
      <c r="BT61" t="s">
        <v>55</v>
      </c>
    </row>
    <row r="62" spans="1:72">
      <c r="A62">
        <v>61</v>
      </c>
      <c r="B62" s="161" t="str">
        <f>IFERROR(TEXT(AM62,"00"),"99")&amp;IFERROR(TEXT(X62,"00"),"99")&amp;IFERROR(TEXT(T62,"00"),"99")&amp;IFERROR(TEXT(BN62,"000"),"999")</f>
        <v>010623194</v>
      </c>
      <c r="C62" s="161" t="str">
        <f>IFERROR(TEXT(AM62,"00"),"99")&amp;IFERROR(TEXT(W62,"00"),"99")&amp;IFERROR(TEXT(S62,"000"),"999")</f>
        <v>0106170</v>
      </c>
      <c r="D62" s="29">
        <v>1</v>
      </c>
      <c r="E62" s="29">
        <v>0</v>
      </c>
      <c r="F62" s="29">
        <v>0</v>
      </c>
      <c r="G62" s="29"/>
      <c r="H62" t="s">
        <v>2343</v>
      </c>
      <c r="I62" s="379" t="str">
        <f>IF(ISBLANK(H62), IF(OR(NOT(ISBLANK(M62)),NOT(ISBLANK(J62)), NOT(ISBLANK(O62))),"no oldname but should be",""),IF(H62=J62,"api",IF(H62=O62,"csv","no match or acsbgname")))</f>
        <v>api</v>
      </c>
      <c r="J62" t="s">
        <v>2343</v>
      </c>
      <c r="K62" t="s">
        <v>2343</v>
      </c>
      <c r="L62" t="s">
        <v>2344</v>
      </c>
      <c r="M62" s="124"/>
      <c r="Q62" s="125" t="s">
        <v>2342</v>
      </c>
      <c r="R62" s="124" t="s">
        <v>2342</v>
      </c>
      <c r="S62" s="150">
        <f>IFERROR(_xlfn.XLOOKUP(U62,sortorder!$E$62:$E$134,sortorder!$F$62:$F$134),999)</f>
        <v>170</v>
      </c>
      <c r="T62" s="150">
        <f>IFERROR(_xlfn.XLOOKUP(U62,sortorder!$E$62:$E$134,sortorder!$D$62:$D$134),99)</f>
        <v>23</v>
      </c>
      <c r="U62" s="129" t="s">
        <v>1169</v>
      </c>
      <c r="V62" s="59" t="s">
        <v>1169</v>
      </c>
      <c r="W62" s="155">
        <f>IFERROR(_xlfn.XLOOKUP(Y62,sortorder!$E$4:$E$55,sortorder!$D$4:$D$55),99)</f>
        <v>6</v>
      </c>
      <c r="X62" s="155">
        <f>IFERROR(_xlfn.XLOOKUP(Y62,sortorder!$E$4:$E$55,sortorder!$D$4:$D$55),99)</f>
        <v>6</v>
      </c>
      <c r="Y62" s="22" t="s">
        <v>1124</v>
      </c>
      <c r="Z62" s="144">
        <f>IF(ISERROR(SEARCH(Z$1,$Q62)),0,1)</f>
        <v>0</v>
      </c>
      <c r="AA62" s="144">
        <f>IF(ISERROR(SEARCH(AA$1,$Q62)),0,1)</f>
        <v>0</v>
      </c>
      <c r="AB62" s="144">
        <f>IF(ISERROR(SEARCH(AB$1,$Q62)),0,1)</f>
        <v>0</v>
      </c>
      <c r="AC62" s="144">
        <f>IF(ISERROR(SEARCH(AC$1,$Q62)),0,1)</f>
        <v>0</v>
      </c>
      <c r="AD62" s="144">
        <f>IF(ISERROR(SEARCH(AD$1,$Q62)),0,1)</f>
        <v>1</v>
      </c>
      <c r="AE62" s="144">
        <f>IF(ISERROR(SEARCH(AE$1,$Q62)),0,1)</f>
        <v>0</v>
      </c>
      <c r="AF62" s="144">
        <f>IF(ISERROR(SEARCH(AF$1,$Q62)),0,1)</f>
        <v>0</v>
      </c>
      <c r="AG62" s="144">
        <f>IF(ISERROR(SEARCH(AG$1,$Q62)),0,1)</f>
        <v>0</v>
      </c>
      <c r="AH62" s="144">
        <f>IF(ISERROR(SEARCH(AH$1,$Q62)),0,1)</f>
        <v>0</v>
      </c>
      <c r="AI62" t="s">
        <v>1075</v>
      </c>
      <c r="AJ62" s="124" t="s">
        <v>1104</v>
      </c>
      <c r="AK62" t="s">
        <v>44</v>
      </c>
      <c r="AL62" s="41" t="s">
        <v>44</v>
      </c>
      <c r="AM62" s="216">
        <f>_xlfn.XLOOKUP(AL62,sortorder!$I$15:$I$20,sortorder!$J$15:$J$20)</f>
        <v>1</v>
      </c>
      <c r="AN62" t="s">
        <v>423</v>
      </c>
      <c r="AO62" t="s">
        <v>423</v>
      </c>
      <c r="AP62" t="s">
        <v>424</v>
      </c>
      <c r="AQ62" s="32">
        <v>1</v>
      </c>
      <c r="AR62" t="s">
        <v>1125</v>
      </c>
      <c r="AS62" t="s">
        <v>1132</v>
      </c>
      <c r="AT62" t="s">
        <v>1126</v>
      </c>
      <c r="AU62" t="s">
        <v>1132</v>
      </c>
      <c r="AV62">
        <v>1</v>
      </c>
      <c r="AW62" s="39" t="str">
        <f>IFERROR(_xlfn.XLOOKUP(Q62,wtd!$B:$B,wtd!$C:$C),"")</f>
        <v/>
      </c>
      <c r="AX62" s="144" t="b">
        <f>IFERROR(Q62=_xlfn.XLOOKUP(Q62,wtd!$B:$B,wtd!$B:$B),FALSE)</f>
        <v>0</v>
      </c>
      <c r="AY62" t="s">
        <v>2830</v>
      </c>
      <c r="AZ62">
        <v>2</v>
      </c>
      <c r="BA62">
        <v>0</v>
      </c>
      <c r="BC62" t="b">
        <v>0</v>
      </c>
      <c r="BD62" t="b">
        <v>1</v>
      </c>
      <c r="BE62" t="b">
        <v>0</v>
      </c>
      <c r="BF62" t="s">
        <v>5127</v>
      </c>
      <c r="BG62" t="s">
        <v>2345</v>
      </c>
      <c r="BH62" t="s">
        <v>2345</v>
      </c>
      <c r="BK62" t="s">
        <v>2346</v>
      </c>
      <c r="BL62" t="s">
        <v>1165</v>
      </c>
      <c r="BN62" s="229">
        <v>194</v>
      </c>
      <c r="BP62" t="s">
        <v>2347</v>
      </c>
      <c r="BS62" t="s">
        <v>411</v>
      </c>
      <c r="BT62" t="s">
        <v>55</v>
      </c>
    </row>
    <row r="63" spans="1:72">
      <c r="A63">
        <v>62</v>
      </c>
      <c r="B63" s="161" t="str">
        <f>IFERROR(TEXT(AM63,"00"),"99")&amp;IFERROR(TEXT(X63,"00"),"99")&amp;IFERROR(TEXT(T63,"00"),"99")&amp;IFERROR(TEXT(BN63,"000"),"999")</f>
        <v>010624192</v>
      </c>
      <c r="C63" s="161" t="str">
        <f>IFERROR(TEXT(AM63,"00"),"99")&amp;IFERROR(TEXT(W63,"00"),"99")&amp;IFERROR(TEXT(S63,"000"),"999")</f>
        <v>0106168</v>
      </c>
      <c r="D63" s="29">
        <v>1</v>
      </c>
      <c r="E63" s="29">
        <v>0</v>
      </c>
      <c r="F63" s="29">
        <v>0</v>
      </c>
      <c r="G63" s="29"/>
      <c r="H63" t="s">
        <v>1207</v>
      </c>
      <c r="I63" s="379" t="str">
        <f>IF(ISBLANK(H63), IF(OR(NOT(ISBLANK(M63)),NOT(ISBLANK(J63)), NOT(ISBLANK(O63))),"no oldname but should be",""),IF(H63=J63,"api",IF(H63=O63,"csv","no match or acsbgname")))</f>
        <v>api</v>
      </c>
      <c r="J63" t="s">
        <v>1207</v>
      </c>
      <c r="K63" t="s">
        <v>1207</v>
      </c>
      <c r="Q63" s="64" t="s">
        <v>1206</v>
      </c>
      <c r="R63" t="s">
        <v>1206</v>
      </c>
      <c r="S63" s="150">
        <f>IFERROR(_xlfn.XLOOKUP(U63,sortorder!$E$62:$E$134,sortorder!$F$62:$F$134),999)</f>
        <v>168</v>
      </c>
      <c r="T63" s="150">
        <f>IFERROR(_xlfn.XLOOKUP(U63,sortorder!$E$62:$E$134,sortorder!$D$62:$D$134),99)</f>
        <v>24</v>
      </c>
      <c r="U63" s="129" t="s">
        <v>176</v>
      </c>
      <c r="V63" s="59" t="s">
        <v>176</v>
      </c>
      <c r="W63" s="155">
        <f>IFERROR(_xlfn.XLOOKUP(Y63,sortorder!$E$4:$E$55,sortorder!$D$4:$D$55),99)</f>
        <v>6</v>
      </c>
      <c r="X63" s="155">
        <f>IFERROR(_xlfn.XLOOKUP(Y63,sortorder!$E$4:$E$55,sortorder!$D$4:$D$55),99)</f>
        <v>6</v>
      </c>
      <c r="Y63" s="22" t="s">
        <v>1124</v>
      </c>
      <c r="Z63" s="144">
        <f>IF(ISERROR(SEARCH(Z$1,$Q63)),0,1)</f>
        <v>0</v>
      </c>
      <c r="AA63" s="144">
        <f>IF(ISERROR(SEARCH(AA$1,$Q63)),0,1)</f>
        <v>0</v>
      </c>
      <c r="AB63" s="144">
        <f>IF(ISERROR(SEARCH(AB$1,$Q63)),0,1)</f>
        <v>0</v>
      </c>
      <c r="AC63" s="144">
        <f>IF(ISERROR(SEARCH(AC$1,$Q63)),0,1)</f>
        <v>0</v>
      </c>
      <c r="AD63" s="144">
        <f>IF(ISERROR(SEARCH(AD$1,$Q63)),0,1)</f>
        <v>1</v>
      </c>
      <c r="AE63" s="144">
        <f>IF(ISERROR(SEARCH(AE$1,$Q63)),0,1)</f>
        <v>0</v>
      </c>
      <c r="AF63" s="144">
        <f>IF(ISERROR(SEARCH(AF$1,$Q63)),0,1)</f>
        <v>0</v>
      </c>
      <c r="AG63" s="144">
        <f>IF(ISERROR(SEARCH(AG$1,$Q63)),0,1)</f>
        <v>0</v>
      </c>
      <c r="AH63" s="144">
        <f>IF(ISERROR(SEARCH(AH$1,$Q63)),0,1)</f>
        <v>0</v>
      </c>
      <c r="AI63" t="s">
        <v>1075</v>
      </c>
      <c r="AJ63" t="s">
        <v>1104</v>
      </c>
      <c r="AK63" t="s">
        <v>44</v>
      </c>
      <c r="AL63" s="41" t="s">
        <v>44</v>
      </c>
      <c r="AM63" s="216">
        <f>_xlfn.XLOOKUP(AL63,sortorder!$I$15:$I$20,sortorder!$J$15:$J$20)</f>
        <v>1</v>
      </c>
      <c r="AN63" t="s">
        <v>423</v>
      </c>
      <c r="AO63" t="s">
        <v>423</v>
      </c>
      <c r="AP63" t="s">
        <v>424</v>
      </c>
      <c r="AQ63" s="32">
        <v>1</v>
      </c>
      <c r="AR63" t="s">
        <v>1125</v>
      </c>
      <c r="AS63" t="s">
        <v>1132</v>
      </c>
      <c r="AT63" t="s">
        <v>1126</v>
      </c>
      <c r="AU63" t="s">
        <v>1132</v>
      </c>
      <c r="AV63">
        <v>1</v>
      </c>
      <c r="AW63" s="39" t="str">
        <f>IFERROR(_xlfn.XLOOKUP(Q63,wtd!$B:$B,wtd!$C:$C),"")</f>
        <v/>
      </c>
      <c r="AX63" s="144" t="b">
        <f>IFERROR(Q63=_xlfn.XLOOKUP(Q63,wtd!$B:$B,wtd!$B:$B),FALSE)</f>
        <v>0</v>
      </c>
      <c r="AY63" t="s">
        <v>2830</v>
      </c>
      <c r="AZ63">
        <v>2</v>
      </c>
      <c r="BA63">
        <v>0</v>
      </c>
      <c r="BC63" t="b">
        <v>0</v>
      </c>
      <c r="BD63" t="b">
        <v>1</v>
      </c>
      <c r="BE63" t="b">
        <v>0</v>
      </c>
      <c r="BF63" t="s">
        <v>5128</v>
      </c>
      <c r="BG63" t="s">
        <v>1208</v>
      </c>
      <c r="BH63" t="s">
        <v>1208</v>
      </c>
      <c r="BK63" t="s">
        <v>1209</v>
      </c>
      <c r="BL63" t="s">
        <v>1210</v>
      </c>
      <c r="BN63" s="229">
        <v>192</v>
      </c>
      <c r="BP63" t="s">
        <v>1211</v>
      </c>
      <c r="BS63" t="s">
        <v>411</v>
      </c>
      <c r="BT63" t="s">
        <v>55</v>
      </c>
    </row>
    <row r="64" spans="1:72">
      <c r="A64">
        <v>63</v>
      </c>
      <c r="B64" s="161" t="str">
        <f>IFERROR(TEXT(AM64,"00"),"99")&amp;IFERROR(TEXT(X64,"00"),"99")&amp;IFERROR(TEXT(T64,"00"),"99")&amp;IFERROR(TEXT(BN64,"000"),"999")</f>
        <v>010625193</v>
      </c>
      <c r="C64" s="161" t="str">
        <f>IFERROR(TEXT(AM64,"00"),"99")&amp;IFERROR(TEXT(W64,"00"),"99")&amp;IFERROR(TEXT(S64,"000"),"999")</f>
        <v>0106169</v>
      </c>
      <c r="D64" s="29">
        <v>1</v>
      </c>
      <c r="E64" s="29">
        <v>0</v>
      </c>
      <c r="F64" s="29">
        <v>0</v>
      </c>
      <c r="G64" s="29"/>
      <c r="H64" t="s">
        <v>1184</v>
      </c>
      <c r="I64" s="379" t="str">
        <f>IF(ISBLANK(H64), IF(OR(NOT(ISBLANK(M64)),NOT(ISBLANK(J64)), NOT(ISBLANK(O64))),"no oldname but should be",""),IF(H64=J64,"api",IF(H64=O64,"csv","no match or acsbgname")))</f>
        <v>api</v>
      </c>
      <c r="J64" t="s">
        <v>1184</v>
      </c>
      <c r="K64" t="s">
        <v>1184</v>
      </c>
      <c r="M64" s="124"/>
      <c r="Q64" s="125" t="s">
        <v>1183</v>
      </c>
      <c r="R64" s="124" t="s">
        <v>1183</v>
      </c>
      <c r="S64" s="150">
        <f>IFERROR(_xlfn.XLOOKUP(U64,sortorder!$E$62:$E$134,sortorder!$F$62:$F$134),999)</f>
        <v>169</v>
      </c>
      <c r="T64" s="150">
        <f>IFERROR(_xlfn.XLOOKUP(U64,sortorder!$E$62:$E$134,sortorder!$D$62:$D$134),99)</f>
        <v>25</v>
      </c>
      <c r="U64" s="129" t="s">
        <v>168</v>
      </c>
      <c r="V64" s="59" t="s">
        <v>168</v>
      </c>
      <c r="W64" s="155">
        <f>IFERROR(_xlfn.XLOOKUP(Y64,sortorder!$E$4:$E$55,sortorder!$D$4:$D$55),99)</f>
        <v>6</v>
      </c>
      <c r="X64" s="155">
        <f>IFERROR(_xlfn.XLOOKUP(Y64,sortorder!$E$4:$E$55,sortorder!$D$4:$D$55),99)</f>
        <v>6</v>
      </c>
      <c r="Y64" s="22" t="s">
        <v>1124</v>
      </c>
      <c r="Z64" s="144">
        <f>IF(ISERROR(SEARCH(Z$1,$Q64)),0,1)</f>
        <v>0</v>
      </c>
      <c r="AA64" s="144">
        <f>IF(ISERROR(SEARCH(AA$1,$Q64)),0,1)</f>
        <v>0</v>
      </c>
      <c r="AB64" s="144">
        <f>IF(ISERROR(SEARCH(AB$1,$Q64)),0,1)</f>
        <v>0</v>
      </c>
      <c r="AC64" s="144">
        <f>IF(ISERROR(SEARCH(AC$1,$Q64)),0,1)</f>
        <v>0</v>
      </c>
      <c r="AD64" s="144">
        <f>IF(ISERROR(SEARCH(AD$1,$Q64)),0,1)</f>
        <v>1</v>
      </c>
      <c r="AE64" s="144">
        <f>IF(ISERROR(SEARCH(AE$1,$Q64)),0,1)</f>
        <v>0</v>
      </c>
      <c r="AF64" s="144">
        <f>IF(ISERROR(SEARCH(AF$1,$Q64)),0,1)</f>
        <v>0</v>
      </c>
      <c r="AG64" s="144">
        <f>IF(ISERROR(SEARCH(AG$1,$Q64)),0,1)</f>
        <v>0</v>
      </c>
      <c r="AH64" s="144">
        <f>IF(ISERROR(SEARCH(AH$1,$Q64)),0,1)</f>
        <v>0</v>
      </c>
      <c r="AI64" t="s">
        <v>1075</v>
      </c>
      <c r="AJ64" s="124" t="s">
        <v>1104</v>
      </c>
      <c r="AK64" t="s">
        <v>44</v>
      </c>
      <c r="AL64" s="41" t="s">
        <v>44</v>
      </c>
      <c r="AM64" s="216">
        <f>_xlfn.XLOOKUP(AL64,sortorder!$I$15:$I$20,sortorder!$J$15:$J$20)</f>
        <v>1</v>
      </c>
      <c r="AN64" t="s">
        <v>423</v>
      </c>
      <c r="AO64" t="s">
        <v>423</v>
      </c>
      <c r="AP64" t="s">
        <v>424</v>
      </c>
      <c r="AQ64" s="32">
        <v>1</v>
      </c>
      <c r="AR64" t="s">
        <v>1125</v>
      </c>
      <c r="AS64" t="s">
        <v>1132</v>
      </c>
      <c r="AT64" t="s">
        <v>1126</v>
      </c>
      <c r="AU64" t="s">
        <v>1132</v>
      </c>
      <c r="AV64">
        <v>1</v>
      </c>
      <c r="AW64" s="39" t="str">
        <f>IFERROR(_xlfn.XLOOKUP(Q64,wtd!$B:$B,wtd!$C:$C),"")</f>
        <v/>
      </c>
      <c r="AX64" s="144" t="b">
        <f>IFERROR(Q64=_xlfn.XLOOKUP(Q64,wtd!$B:$B,wtd!$B:$B),FALSE)</f>
        <v>0</v>
      </c>
      <c r="AY64" t="s">
        <v>2830</v>
      </c>
      <c r="AZ64">
        <v>2</v>
      </c>
      <c r="BA64">
        <v>0</v>
      </c>
      <c r="BC64" t="b">
        <v>0</v>
      </c>
      <c r="BD64" t="b">
        <v>1</v>
      </c>
      <c r="BE64" t="b">
        <v>0</v>
      </c>
      <c r="BF64" t="s">
        <v>5129</v>
      </c>
      <c r="BG64" t="s">
        <v>1185</v>
      </c>
      <c r="BH64" t="s">
        <v>1185</v>
      </c>
      <c r="BK64" t="s">
        <v>1186</v>
      </c>
      <c r="BL64" t="s">
        <v>1187</v>
      </c>
      <c r="BN64" s="229">
        <v>193</v>
      </c>
      <c r="BP64" t="s">
        <v>1188</v>
      </c>
      <c r="BS64" t="s">
        <v>411</v>
      </c>
      <c r="BT64" t="s">
        <v>55</v>
      </c>
    </row>
    <row r="65" spans="1:72">
      <c r="A65">
        <v>64</v>
      </c>
      <c r="B65" s="161" t="str">
        <f>IFERROR(TEXT(AM65,"00"),"99")&amp;IFERROR(TEXT(X65,"00"),"99")&amp;IFERROR(TEXT(T65,"00"),"99")&amp;IFERROR(TEXT(BN65,"000"),"999")</f>
        <v>010626187</v>
      </c>
      <c r="C65" s="161" t="str">
        <f>IFERROR(TEXT(AM65,"00"),"99")&amp;IFERROR(TEXT(W65,"00"),"99")&amp;IFERROR(TEXT(S65,"000"),"999")</f>
        <v>0106163</v>
      </c>
      <c r="D65" s="29">
        <v>1</v>
      </c>
      <c r="E65" s="29">
        <v>0</v>
      </c>
      <c r="F65" s="29">
        <v>0</v>
      </c>
      <c r="G65" s="29"/>
      <c r="H65" t="s">
        <v>2352</v>
      </c>
      <c r="I65" s="379" t="str">
        <f>IF(ISBLANK(H65), IF(OR(NOT(ISBLANK(M65)),NOT(ISBLANK(J65)), NOT(ISBLANK(O65))),"no oldname but should be",""),IF(H65=J65,"api",IF(H65=O65,"csv","no match or acsbgname")))</f>
        <v>api</v>
      </c>
      <c r="J65" t="s">
        <v>2352</v>
      </c>
      <c r="K65" t="s">
        <v>2352</v>
      </c>
      <c r="Q65" s="64" t="s">
        <v>2351</v>
      </c>
      <c r="R65" t="s">
        <v>2351</v>
      </c>
      <c r="S65" s="150">
        <f>IFERROR(_xlfn.XLOOKUP(U65,sortorder!$E$62:$E$134,sortorder!$F$62:$F$134),999)</f>
        <v>163</v>
      </c>
      <c r="T65" s="150">
        <f>IFERROR(_xlfn.XLOOKUP(U65,sortorder!$E$62:$E$134,sortorder!$D$62:$D$134),99)</f>
        <v>26</v>
      </c>
      <c r="U65" s="129" t="s">
        <v>164</v>
      </c>
      <c r="V65" s="59" t="s">
        <v>164</v>
      </c>
      <c r="W65" s="155">
        <f>IFERROR(_xlfn.XLOOKUP(Y65,sortorder!$E$4:$E$55,sortorder!$D$4:$D$55),99)</f>
        <v>6</v>
      </c>
      <c r="X65" s="155">
        <f>IFERROR(_xlfn.XLOOKUP(Y65,sortorder!$E$4:$E$55,sortorder!$D$4:$D$55),99)</f>
        <v>6</v>
      </c>
      <c r="Y65" s="22" t="s">
        <v>1124</v>
      </c>
      <c r="Z65" s="144">
        <f>IF(ISERROR(SEARCH(Z$1,$Q65)),0,1)</f>
        <v>0</v>
      </c>
      <c r="AA65" s="144">
        <f>IF(ISERROR(SEARCH(AA$1,$Q65)),0,1)</f>
        <v>0</v>
      </c>
      <c r="AB65" s="144">
        <f>IF(ISERROR(SEARCH(AB$1,$Q65)),0,1)</f>
        <v>0</v>
      </c>
      <c r="AC65" s="144">
        <f>IF(ISERROR(SEARCH(AC$1,$Q65)),0,1)</f>
        <v>0</v>
      </c>
      <c r="AD65" s="144">
        <f>IF(ISERROR(SEARCH(AD$1,$Q65)),0,1)</f>
        <v>1</v>
      </c>
      <c r="AE65" s="144">
        <f>IF(ISERROR(SEARCH(AE$1,$Q65)),0,1)</f>
        <v>0</v>
      </c>
      <c r="AF65" s="144">
        <f>IF(ISERROR(SEARCH(AF$1,$Q65)),0,1)</f>
        <v>0</v>
      </c>
      <c r="AG65" s="144">
        <f>IF(ISERROR(SEARCH(AG$1,$Q65)),0,1)</f>
        <v>0</v>
      </c>
      <c r="AH65" s="144">
        <f>IF(ISERROR(SEARCH(AH$1,$Q65)),0,1)</f>
        <v>0</v>
      </c>
      <c r="AI65" t="s">
        <v>1075</v>
      </c>
      <c r="AJ65" t="s">
        <v>1104</v>
      </c>
      <c r="AK65" t="s">
        <v>44</v>
      </c>
      <c r="AL65" s="41" t="s">
        <v>44</v>
      </c>
      <c r="AM65" s="216">
        <f>_xlfn.XLOOKUP(AL65,sortorder!$I$15:$I$20,sortorder!$J$15:$J$20)</f>
        <v>1</v>
      </c>
      <c r="AN65" t="s">
        <v>423</v>
      </c>
      <c r="AO65" t="s">
        <v>423</v>
      </c>
      <c r="AP65" t="s">
        <v>424</v>
      </c>
      <c r="AQ65" s="32">
        <v>1</v>
      </c>
      <c r="AR65" t="s">
        <v>1125</v>
      </c>
      <c r="AS65" t="s">
        <v>1132</v>
      </c>
      <c r="AT65" t="s">
        <v>1126</v>
      </c>
      <c r="AU65" t="s">
        <v>1132</v>
      </c>
      <c r="AV65">
        <v>1</v>
      </c>
      <c r="AW65" s="39" t="str">
        <f>IFERROR(_xlfn.XLOOKUP(Q65,wtd!$B:$B,wtd!$C:$C),"")</f>
        <v/>
      </c>
      <c r="AX65" s="144" t="b">
        <f>IFERROR(Q65=_xlfn.XLOOKUP(Q65,wtd!$B:$B,wtd!$B:$B),FALSE)</f>
        <v>0</v>
      </c>
      <c r="AY65" t="s">
        <v>2830</v>
      </c>
      <c r="AZ65">
        <v>2</v>
      </c>
      <c r="BA65">
        <v>0</v>
      </c>
      <c r="BC65" t="b">
        <v>0</v>
      </c>
      <c r="BD65" t="b">
        <v>1</v>
      </c>
      <c r="BE65" t="b">
        <v>0</v>
      </c>
      <c r="BF65" t="s">
        <v>5275</v>
      </c>
      <c r="BG65" t="s">
        <v>2353</v>
      </c>
      <c r="BH65" t="s">
        <v>2353</v>
      </c>
      <c r="BK65" t="s">
        <v>2354</v>
      </c>
      <c r="BL65" t="s">
        <v>1203</v>
      </c>
      <c r="BN65" s="229">
        <v>187</v>
      </c>
      <c r="BP65" t="s">
        <v>2355</v>
      </c>
      <c r="BS65" t="s">
        <v>411</v>
      </c>
      <c r="BT65" t="s">
        <v>55</v>
      </c>
    </row>
    <row r="66" spans="1:72">
      <c r="A66">
        <v>65</v>
      </c>
      <c r="B66" s="161" t="str">
        <f>IFERROR(TEXT(AM66,"00"),"99")&amp;IFERROR(TEXT(X66,"00"),"99")&amp;IFERROR(TEXT(T66,"00"),"99")&amp;IFERROR(TEXT(BN66,"000"),"999")</f>
        <v>010716169</v>
      </c>
      <c r="C66" s="161" t="str">
        <f>IFERROR(TEXT(AM66,"00"),"99")&amp;IFERROR(TEXT(W66,"00"),"99")&amp;IFERROR(TEXT(S66,"000"),"999")</f>
        <v>0107161</v>
      </c>
      <c r="D66" s="29">
        <v>1</v>
      </c>
      <c r="E66" s="29">
        <v>0</v>
      </c>
      <c r="F66" s="29">
        <v>0</v>
      </c>
      <c r="G66" s="29"/>
      <c r="H66" t="s">
        <v>2274</v>
      </c>
      <c r="I66" s="379" t="str">
        <f>IF(ISBLANK(H66), IF(OR(NOT(ISBLANK(M66)),NOT(ISBLANK(J66)), NOT(ISBLANK(O66))),"no oldname but should be",""),IF(H66=J66,"api",IF(H66=O66,"csv","no match or acsbgname")))</f>
        <v>api</v>
      </c>
      <c r="J66" t="s">
        <v>2274</v>
      </c>
      <c r="K66" t="s">
        <v>2274</v>
      </c>
      <c r="Q66" s="64" t="s">
        <v>2273</v>
      </c>
      <c r="R66" t="s">
        <v>2273</v>
      </c>
      <c r="S66" s="150">
        <f>IFERROR(_xlfn.XLOOKUP(U66,sortorder!$E$62:$E$134,sortorder!$F$62:$F$134),999)</f>
        <v>161</v>
      </c>
      <c r="T66" s="150">
        <f>IFERROR(_xlfn.XLOOKUP(U66,sortorder!$E$62:$E$134,sortorder!$D$62:$D$134),99)</f>
        <v>16</v>
      </c>
      <c r="U66" s="129" t="s">
        <v>189</v>
      </c>
      <c r="V66" s="59" t="s">
        <v>189</v>
      </c>
      <c r="W66" s="155">
        <f>IFERROR(_xlfn.XLOOKUP(Y66,sortorder!$E$4:$E$55,sortorder!$D$4:$D$55),99)</f>
        <v>7</v>
      </c>
      <c r="X66" s="155">
        <f>IFERROR(_xlfn.XLOOKUP(Y66,sortorder!$E$4:$E$55,sortorder!$D$4:$D$55),99)</f>
        <v>7</v>
      </c>
      <c r="Y66" s="22" t="s">
        <v>1814</v>
      </c>
      <c r="Z66" s="144">
        <f>IF(ISERROR(SEARCH(Z$1,$Q66)),0,1)</f>
        <v>0</v>
      </c>
      <c r="AA66" s="144">
        <f>IF(ISERROR(SEARCH(AA$1,$Q66)),0,1)</f>
        <v>1</v>
      </c>
      <c r="AB66" s="144">
        <f>IF(ISERROR(SEARCH(AB$1,$Q66)),0,1)</f>
        <v>0</v>
      </c>
      <c r="AC66" s="144">
        <f>IF(ISERROR(SEARCH(AC$1,$Q66)),0,1)</f>
        <v>0</v>
      </c>
      <c r="AD66" s="144">
        <f>IF(ISERROR(SEARCH(AD$1,$Q66)),0,1)</f>
        <v>1</v>
      </c>
      <c r="AE66" s="144">
        <f>IF(ISERROR(SEARCH(AE$1,$Q66)),0,1)</f>
        <v>0</v>
      </c>
      <c r="AF66" s="144">
        <f>IF(ISERROR(SEARCH(AF$1,$Q66)),0,1)</f>
        <v>0</v>
      </c>
      <c r="AG66" s="144">
        <f>IF(ISERROR(SEARCH(AG$1,$Q66)),0,1)</f>
        <v>0</v>
      </c>
      <c r="AH66" s="144">
        <f>IF(ISERROR(SEARCH(AH$1,$Q66)),0,1)</f>
        <v>0</v>
      </c>
      <c r="AI66" t="s">
        <v>1075</v>
      </c>
      <c r="AJ66" t="s">
        <v>1104</v>
      </c>
      <c r="AK66" t="s">
        <v>44</v>
      </c>
      <c r="AL66" s="41" t="s">
        <v>44</v>
      </c>
      <c r="AM66" s="216">
        <f>_xlfn.XLOOKUP(AL66,sortorder!$I$15:$I$20,sortorder!$J$15:$J$20)</f>
        <v>1</v>
      </c>
      <c r="AN66" t="s">
        <v>1804</v>
      </c>
      <c r="AO66" t="s">
        <v>1804</v>
      </c>
      <c r="AP66" t="s">
        <v>1805</v>
      </c>
      <c r="AQ66" s="32">
        <v>3</v>
      </c>
      <c r="AR66" t="s">
        <v>1815</v>
      </c>
      <c r="AS66" t="s">
        <v>1132</v>
      </c>
      <c r="AT66" t="s">
        <v>1126</v>
      </c>
      <c r="AU66" t="s">
        <v>1132</v>
      </c>
      <c r="AV66">
        <v>1</v>
      </c>
      <c r="AW66" s="39" t="str">
        <f>IFERROR(_xlfn.XLOOKUP(Q66,wtd!$B:$B,wtd!$C:$C),"")</f>
        <v/>
      </c>
      <c r="AX66" s="144" t="b">
        <f>IFERROR(Q66=_xlfn.XLOOKUP(Q66,wtd!$B:$B,wtd!$B:$B),FALSE)</f>
        <v>0</v>
      </c>
      <c r="AY66" t="s">
        <v>2830</v>
      </c>
      <c r="AZ66">
        <v>2</v>
      </c>
      <c r="BA66">
        <v>0</v>
      </c>
      <c r="BC66" t="b">
        <v>0</v>
      </c>
      <c r="BD66" t="b">
        <v>1</v>
      </c>
      <c r="BE66" t="b">
        <v>0</v>
      </c>
      <c r="BF66" t="s">
        <v>5308</v>
      </c>
      <c r="BG66" t="s">
        <v>2275</v>
      </c>
      <c r="BH66" t="s">
        <v>2275</v>
      </c>
      <c r="BK66" t="s">
        <v>2275</v>
      </c>
      <c r="BL66" t="s">
        <v>1109</v>
      </c>
      <c r="BN66" s="229">
        <v>169</v>
      </c>
      <c r="BP66" t="s">
        <v>2276</v>
      </c>
    </row>
    <row r="67" spans="1:72">
      <c r="A67">
        <v>66</v>
      </c>
      <c r="B67" s="161" t="str">
        <f>IFERROR(TEXT(AM67,"00"),"99")&amp;IFERROR(TEXT(X67,"00"),"99")&amp;IFERROR(TEXT(T67,"00"),"99")&amp;IFERROR(TEXT(BN67,"000"),"999")</f>
        <v>010717170</v>
      </c>
      <c r="C67" s="161" t="str">
        <f>IFERROR(TEXT(AM67,"00"),"99")&amp;IFERROR(TEXT(W67,"00"),"99")&amp;IFERROR(TEXT(S67,"000"),"999")</f>
        <v>0107162</v>
      </c>
      <c r="D67" s="29">
        <v>1</v>
      </c>
      <c r="E67" s="29">
        <v>0</v>
      </c>
      <c r="F67" s="29">
        <v>0</v>
      </c>
      <c r="G67" s="29"/>
      <c r="H67" t="s">
        <v>2278</v>
      </c>
      <c r="I67" s="379" t="str">
        <f>IF(ISBLANK(H67), IF(OR(NOT(ISBLANK(M67)),NOT(ISBLANK(J67)), NOT(ISBLANK(O67))),"no oldname but should be",""),IF(H67=J67,"api",IF(H67=O67,"csv","no match or acsbgname")))</f>
        <v>api</v>
      </c>
      <c r="J67" t="s">
        <v>2278</v>
      </c>
      <c r="K67" t="s">
        <v>2278</v>
      </c>
      <c r="M67" s="124"/>
      <c r="Q67" s="64" t="s">
        <v>2277</v>
      </c>
      <c r="R67" t="s">
        <v>2277</v>
      </c>
      <c r="S67" s="150">
        <f>IFERROR(_xlfn.XLOOKUP(U67,sortorder!$E$62:$E$134,sortorder!$F$62:$F$134),999)</f>
        <v>162</v>
      </c>
      <c r="T67" s="150">
        <f>IFERROR(_xlfn.XLOOKUP(U67,sortorder!$E$62:$E$134,sortorder!$D$62:$D$134),99)</f>
        <v>17</v>
      </c>
      <c r="U67" s="129" t="s">
        <v>1121</v>
      </c>
      <c r="V67" s="59" t="s">
        <v>1121</v>
      </c>
      <c r="W67" s="155">
        <f>IFERROR(_xlfn.XLOOKUP(Y67,sortorder!$E$4:$E$55,sortorder!$D$4:$D$55),99)</f>
        <v>7</v>
      </c>
      <c r="X67" s="155">
        <f>IFERROR(_xlfn.XLOOKUP(Y67,sortorder!$E$4:$E$55,sortorder!$D$4:$D$55),99)</f>
        <v>7</v>
      </c>
      <c r="Y67" s="22" t="s">
        <v>1814</v>
      </c>
      <c r="Z67" s="144">
        <f>IF(ISERROR(SEARCH(Z$1,$Q67)),0,1)</f>
        <v>0</v>
      </c>
      <c r="AA67" s="144">
        <f>IF(ISERROR(SEARCH(AA$1,$Q67)),0,1)</f>
        <v>1</v>
      </c>
      <c r="AB67" s="144">
        <f>IF(ISERROR(SEARCH(AB$1,$Q67)),0,1)</f>
        <v>0</v>
      </c>
      <c r="AC67" s="144">
        <f>IF(ISERROR(SEARCH(AC$1,$Q67)),0,1)</f>
        <v>0</v>
      </c>
      <c r="AD67" s="144">
        <f>IF(ISERROR(SEARCH(AD$1,$Q67)),0,1)</f>
        <v>1</v>
      </c>
      <c r="AE67" s="144">
        <f>IF(ISERROR(SEARCH(AE$1,$Q67)),0,1)</f>
        <v>0</v>
      </c>
      <c r="AF67" s="144">
        <f>IF(ISERROR(SEARCH(AF$1,$Q67)),0,1)</f>
        <v>0</v>
      </c>
      <c r="AG67" s="144">
        <f>IF(ISERROR(SEARCH(AG$1,$Q67)),0,1)</f>
        <v>0</v>
      </c>
      <c r="AH67" s="144">
        <f>IF(ISERROR(SEARCH(AH$1,$Q67)),0,1)</f>
        <v>1</v>
      </c>
      <c r="AI67" t="s">
        <v>1075</v>
      </c>
      <c r="AJ67" t="s">
        <v>1104</v>
      </c>
      <c r="AK67" t="s">
        <v>44</v>
      </c>
      <c r="AL67" s="41" t="s">
        <v>44</v>
      </c>
      <c r="AM67" s="216">
        <f>_xlfn.XLOOKUP(AL67,sortorder!$I$15:$I$20,sortorder!$J$15:$J$20)</f>
        <v>1</v>
      </c>
      <c r="AN67" t="s">
        <v>1804</v>
      </c>
      <c r="AO67" t="s">
        <v>1804</v>
      </c>
      <c r="AP67" t="s">
        <v>1805</v>
      </c>
      <c r="AQ67" s="32">
        <v>3</v>
      </c>
      <c r="AR67" t="s">
        <v>1815</v>
      </c>
      <c r="AS67" t="s">
        <v>1132</v>
      </c>
      <c r="AT67" t="s">
        <v>1126</v>
      </c>
      <c r="AU67" t="s">
        <v>1132</v>
      </c>
      <c r="AV67">
        <v>1</v>
      </c>
      <c r="AW67" s="39" t="str">
        <f>IFERROR(_xlfn.XLOOKUP(Q67,wtd!$B:$B,wtd!$C:$C),"")</f>
        <v/>
      </c>
      <c r="AX67" s="144" t="b">
        <f>IFERROR(Q67=_xlfn.XLOOKUP(Q67,wtd!$B:$B,wtd!$B:$B),FALSE)</f>
        <v>0</v>
      </c>
      <c r="AY67" t="s">
        <v>2830</v>
      </c>
      <c r="AZ67">
        <v>2</v>
      </c>
      <c r="BA67">
        <v>0</v>
      </c>
      <c r="BC67" t="b">
        <v>0</v>
      </c>
      <c r="BD67" t="b">
        <v>1</v>
      </c>
      <c r="BE67" t="b">
        <v>0</v>
      </c>
      <c r="BF67" t="s">
        <v>5309</v>
      </c>
      <c r="BG67" t="s">
        <v>2279</v>
      </c>
      <c r="BH67" t="s">
        <v>2279</v>
      </c>
      <c r="BK67" t="s">
        <v>2279</v>
      </c>
      <c r="BL67" t="s">
        <v>1118</v>
      </c>
      <c r="BN67" s="229">
        <v>170</v>
      </c>
      <c r="BP67" t="s">
        <v>1651</v>
      </c>
    </row>
    <row r="68" spans="1:72">
      <c r="A68">
        <v>67</v>
      </c>
      <c r="B68" s="161" t="str">
        <f>IFERROR(TEXT(AM68,"00"),"99")&amp;IFERROR(TEXT(X68,"00"),"99")&amp;IFERROR(TEXT(T68,"00"),"99")&amp;IFERROR(TEXT(BN68,"000"),"999")</f>
        <v>010718172</v>
      </c>
      <c r="C68" s="161" t="str">
        <f>IFERROR(TEXT(AM68,"00"),"99")&amp;IFERROR(TEXT(W68,"00"),"99")&amp;IFERROR(TEXT(S68,"000"),"999")</f>
        <v>0107164</v>
      </c>
      <c r="D68" s="29">
        <v>1</v>
      </c>
      <c r="E68" s="29">
        <v>0</v>
      </c>
      <c r="F68" s="29">
        <v>0</v>
      </c>
      <c r="G68" s="29"/>
      <c r="H68" t="s">
        <v>1813</v>
      </c>
      <c r="I68" s="379" t="str">
        <f>IF(ISBLANK(H68), IF(OR(NOT(ISBLANK(M68)),NOT(ISBLANK(J68)), NOT(ISBLANK(O68))),"no oldname but should be",""),IF(H68=J68,"api",IF(H68=O68,"csv","no match or acsbgname")))</f>
        <v>api</v>
      </c>
      <c r="J68" t="s">
        <v>1813</v>
      </c>
      <c r="K68" t="s">
        <v>1813</v>
      </c>
      <c r="Q68" s="64" t="s">
        <v>1812</v>
      </c>
      <c r="R68" t="s">
        <v>1812</v>
      </c>
      <c r="S68" s="150">
        <f>IFERROR(_xlfn.XLOOKUP(U68,sortorder!$E$62:$E$134,sortorder!$F$62:$F$134),999)</f>
        <v>164</v>
      </c>
      <c r="T68" s="150">
        <f>IFERROR(_xlfn.XLOOKUP(U68,sortorder!$E$62:$E$134,sortorder!$D$62:$D$134),99)</f>
        <v>18</v>
      </c>
      <c r="U68" s="129" t="s">
        <v>155</v>
      </c>
      <c r="V68" s="59" t="s">
        <v>155</v>
      </c>
      <c r="W68" s="155">
        <f>IFERROR(_xlfn.XLOOKUP(Y68,sortorder!$E$4:$E$55,sortorder!$D$4:$D$55),99)</f>
        <v>7</v>
      </c>
      <c r="X68" s="155">
        <f>IFERROR(_xlfn.XLOOKUP(Y68,sortorder!$E$4:$E$55,sortorder!$D$4:$D$55),99)</f>
        <v>7</v>
      </c>
      <c r="Y68" s="22" t="s">
        <v>1814</v>
      </c>
      <c r="Z68" s="144">
        <f>IF(ISERROR(SEARCH(Z$1,$Q68)),0,1)</f>
        <v>0</v>
      </c>
      <c r="AA68" s="144">
        <f>IF(ISERROR(SEARCH(AA$1,$Q68)),0,1)</f>
        <v>1</v>
      </c>
      <c r="AB68" s="144">
        <f>IF(ISERROR(SEARCH(AB$1,$Q68)),0,1)</f>
        <v>0</v>
      </c>
      <c r="AC68" s="144">
        <f>IF(ISERROR(SEARCH(AC$1,$Q68)),0,1)</f>
        <v>0</v>
      </c>
      <c r="AD68" s="144">
        <f>IF(ISERROR(SEARCH(AD$1,$Q68)),0,1)</f>
        <v>1</v>
      </c>
      <c r="AE68" s="144">
        <f>IF(ISERROR(SEARCH(AE$1,$Q68)),0,1)</f>
        <v>0</v>
      </c>
      <c r="AF68" s="144">
        <f>IF(ISERROR(SEARCH(AF$1,$Q68)),0,1)</f>
        <v>0</v>
      </c>
      <c r="AG68" s="144">
        <f>IF(ISERROR(SEARCH(AG$1,$Q68)),0,1)</f>
        <v>0</v>
      </c>
      <c r="AH68" s="144">
        <f>IF(ISERROR(SEARCH(AH$1,$Q68)),0,1)</f>
        <v>0</v>
      </c>
      <c r="AI68" t="s">
        <v>1075</v>
      </c>
      <c r="AJ68" t="s">
        <v>1104</v>
      </c>
      <c r="AK68" t="s">
        <v>44</v>
      </c>
      <c r="AL68" s="41" t="s">
        <v>44</v>
      </c>
      <c r="AM68" s="216">
        <f>_xlfn.XLOOKUP(AL68,sortorder!$I$15:$I$20,sortorder!$J$15:$J$20)</f>
        <v>1</v>
      </c>
      <c r="AN68" t="s">
        <v>1804</v>
      </c>
      <c r="AO68" t="s">
        <v>1804</v>
      </c>
      <c r="AP68" t="s">
        <v>1805</v>
      </c>
      <c r="AQ68" s="32">
        <v>3</v>
      </c>
      <c r="AR68" t="s">
        <v>1815</v>
      </c>
      <c r="AS68" t="s">
        <v>1132</v>
      </c>
      <c r="AT68" t="s">
        <v>1126</v>
      </c>
      <c r="AU68" t="s">
        <v>1132</v>
      </c>
      <c r="AV68">
        <v>1</v>
      </c>
      <c r="AW68" s="39" t="str">
        <f>IFERROR(_xlfn.XLOOKUP(Q68,wtd!$B:$B,wtd!$C:$C),"")</f>
        <v/>
      </c>
      <c r="AX68" s="144" t="b">
        <f>IFERROR(Q68=_xlfn.XLOOKUP(Q68,wtd!$B:$B,wtd!$B:$B),FALSE)</f>
        <v>0</v>
      </c>
      <c r="AY68" t="s">
        <v>2830</v>
      </c>
      <c r="AZ68">
        <v>2</v>
      </c>
      <c r="BA68">
        <v>0</v>
      </c>
      <c r="BC68" t="b">
        <v>0</v>
      </c>
      <c r="BD68" t="b">
        <v>1</v>
      </c>
      <c r="BE68" t="b">
        <v>0</v>
      </c>
      <c r="BF68" t="s">
        <v>5130</v>
      </c>
      <c r="BG68" t="s">
        <v>1816</v>
      </c>
      <c r="BH68" t="s">
        <v>1816</v>
      </c>
      <c r="BK68" t="s">
        <v>1817</v>
      </c>
      <c r="BL68" t="s">
        <v>1129</v>
      </c>
      <c r="BN68" s="229">
        <v>172</v>
      </c>
      <c r="BP68" t="s">
        <v>1818</v>
      </c>
      <c r="BS68" t="s">
        <v>411</v>
      </c>
      <c r="BT68" t="s">
        <v>55</v>
      </c>
    </row>
    <row r="69" spans="1:72">
      <c r="A69">
        <v>68</v>
      </c>
      <c r="B69" s="161" t="str">
        <f>IFERROR(TEXT(AM69,"00"),"99")&amp;IFERROR(TEXT(X69,"00"),"99")&amp;IFERROR(TEXT(T69,"00"),"99")&amp;IFERROR(TEXT(BN69,"000"),"999")</f>
        <v>010719174</v>
      </c>
      <c r="C69" s="161" t="str">
        <f>IFERROR(TEXT(AM69,"00"),"99")&amp;IFERROR(TEXT(W69,"00"),"99")&amp;IFERROR(TEXT(S69,"000"),"999")</f>
        <v>0107166</v>
      </c>
      <c r="D69" s="29">
        <v>1</v>
      </c>
      <c r="E69" s="29">
        <v>0</v>
      </c>
      <c r="F69" s="29">
        <v>0</v>
      </c>
      <c r="G69" s="29"/>
      <c r="H69" t="s">
        <v>1845</v>
      </c>
      <c r="I69" s="379" t="str">
        <f>IF(ISBLANK(H69), IF(OR(NOT(ISBLANK(M69)),NOT(ISBLANK(J69)), NOT(ISBLANK(O69))),"no oldname but should be",""),IF(H69=J69,"api",IF(H69=O69,"csv","no match or acsbgname")))</f>
        <v>api</v>
      </c>
      <c r="J69" t="s">
        <v>1845</v>
      </c>
      <c r="K69" t="s">
        <v>1845</v>
      </c>
      <c r="Q69" s="64" t="s">
        <v>1844</v>
      </c>
      <c r="R69" t="s">
        <v>1844</v>
      </c>
      <c r="S69" s="150">
        <f>IFERROR(_xlfn.XLOOKUP(U69,sortorder!$E$62:$E$134,sortorder!$F$62:$F$134),999)</f>
        <v>166</v>
      </c>
      <c r="T69" s="150">
        <f>IFERROR(_xlfn.XLOOKUP(U69,sortorder!$E$62:$E$134,sortorder!$D$62:$D$134),99)</f>
        <v>19</v>
      </c>
      <c r="U69" s="129" t="s">
        <v>150</v>
      </c>
      <c r="V69" s="59" t="s">
        <v>150</v>
      </c>
      <c r="W69" s="155">
        <f>IFERROR(_xlfn.XLOOKUP(Y69,sortorder!$E$4:$E$55,sortorder!$D$4:$D$55),99)</f>
        <v>7</v>
      </c>
      <c r="X69" s="155">
        <f>IFERROR(_xlfn.XLOOKUP(Y69,sortorder!$E$4:$E$55,sortorder!$D$4:$D$55),99)</f>
        <v>7</v>
      </c>
      <c r="Y69" s="22" t="s">
        <v>1814</v>
      </c>
      <c r="Z69" s="144">
        <f>IF(ISERROR(SEARCH(Z$1,$Q69)),0,1)</f>
        <v>0</v>
      </c>
      <c r="AA69" s="144">
        <f>IF(ISERROR(SEARCH(AA$1,$Q69)),0,1)</f>
        <v>1</v>
      </c>
      <c r="AB69" s="144">
        <f>IF(ISERROR(SEARCH(AB$1,$Q69)),0,1)</f>
        <v>0</v>
      </c>
      <c r="AC69" s="144">
        <f>IF(ISERROR(SEARCH(AC$1,$Q69)),0,1)</f>
        <v>0</v>
      </c>
      <c r="AD69" s="144">
        <f>IF(ISERROR(SEARCH(AD$1,$Q69)),0,1)</f>
        <v>1</v>
      </c>
      <c r="AE69" s="144">
        <f>IF(ISERROR(SEARCH(AE$1,$Q69)),0,1)</f>
        <v>0</v>
      </c>
      <c r="AF69" s="144">
        <f>IF(ISERROR(SEARCH(AF$1,$Q69)),0,1)</f>
        <v>0</v>
      </c>
      <c r="AG69" s="144">
        <f>IF(ISERROR(SEARCH(AG$1,$Q69)),0,1)</f>
        <v>0</v>
      </c>
      <c r="AH69" s="144">
        <f>IF(ISERROR(SEARCH(AH$1,$Q69)),0,1)</f>
        <v>0</v>
      </c>
      <c r="AI69" t="s">
        <v>1075</v>
      </c>
      <c r="AJ69" t="s">
        <v>1104</v>
      </c>
      <c r="AK69" t="s">
        <v>44</v>
      </c>
      <c r="AL69" s="41" t="s">
        <v>44</v>
      </c>
      <c r="AM69" s="216">
        <f>_xlfn.XLOOKUP(AL69,sortorder!$I$15:$I$20,sortorder!$J$15:$J$20)</f>
        <v>1</v>
      </c>
      <c r="AN69" t="s">
        <v>1804</v>
      </c>
      <c r="AO69" t="s">
        <v>1804</v>
      </c>
      <c r="AP69" t="s">
        <v>1805</v>
      </c>
      <c r="AQ69" s="32">
        <v>3</v>
      </c>
      <c r="AR69" t="s">
        <v>1815</v>
      </c>
      <c r="AS69" t="s">
        <v>1132</v>
      </c>
      <c r="AT69" t="s">
        <v>1126</v>
      </c>
      <c r="AU69" t="s">
        <v>1132</v>
      </c>
      <c r="AV69">
        <v>1</v>
      </c>
      <c r="AW69" s="39" t="str">
        <f>IFERROR(_xlfn.XLOOKUP(Q69,wtd!$B:$B,wtd!$C:$C),"")</f>
        <v/>
      </c>
      <c r="AX69" s="144" t="b">
        <f>IFERROR(Q69=_xlfn.XLOOKUP(Q69,wtd!$B:$B,wtd!$B:$B),FALSE)</f>
        <v>0</v>
      </c>
      <c r="AY69" t="s">
        <v>2830</v>
      </c>
      <c r="AZ69">
        <v>2</v>
      </c>
      <c r="BA69">
        <v>0</v>
      </c>
      <c r="BC69" t="b">
        <v>0</v>
      </c>
      <c r="BD69" t="b">
        <v>1</v>
      </c>
      <c r="BE69" t="b">
        <v>0</v>
      </c>
      <c r="BF69" t="s">
        <v>5131</v>
      </c>
      <c r="BG69" t="s">
        <v>1846</v>
      </c>
      <c r="BH69" t="s">
        <v>1846</v>
      </c>
      <c r="BK69" t="s">
        <v>1847</v>
      </c>
      <c r="BL69" t="s">
        <v>1174</v>
      </c>
      <c r="BN69" s="229">
        <v>174</v>
      </c>
      <c r="BP69" t="s">
        <v>1848</v>
      </c>
      <c r="BS69" t="s">
        <v>411</v>
      </c>
      <c r="BT69" t="s">
        <v>55</v>
      </c>
    </row>
    <row r="70" spans="1:72">
      <c r="A70">
        <v>69</v>
      </c>
      <c r="B70" s="161" t="str">
        <f>IFERROR(TEXT(AM70,"00"),"99")&amp;IFERROR(TEXT(X70,"00"),"99")&amp;IFERROR(TEXT(T70,"00"),"99")&amp;IFERROR(TEXT(BN70,"000"),"999")</f>
        <v>010720173</v>
      </c>
      <c r="C70" s="161" t="str">
        <f>IFERROR(TEXT(AM70,"00"),"99")&amp;IFERROR(TEXT(W70,"00"),"99")&amp;IFERROR(TEXT(S70,"000"),"999")</f>
        <v>0107165</v>
      </c>
      <c r="D70" s="29">
        <v>1</v>
      </c>
      <c r="E70" s="29">
        <v>0</v>
      </c>
      <c r="F70" s="29">
        <v>0</v>
      </c>
      <c r="G70" s="29"/>
      <c r="H70" t="s">
        <v>1883</v>
      </c>
      <c r="I70" s="379" t="str">
        <f>IF(ISBLANK(H70), IF(OR(NOT(ISBLANK(M70)),NOT(ISBLANK(J70)), NOT(ISBLANK(O70))),"no oldname but should be",""),IF(H70=J70,"api",IF(H70=O70,"csv","no match or acsbgname")))</f>
        <v>api</v>
      </c>
      <c r="J70" t="s">
        <v>1883</v>
      </c>
      <c r="K70" t="s">
        <v>1883</v>
      </c>
      <c r="Q70" s="64" t="s">
        <v>1882</v>
      </c>
      <c r="R70" t="s">
        <v>1882</v>
      </c>
      <c r="S70" s="150">
        <f>IFERROR(_xlfn.XLOOKUP(U70,sortorder!$E$62:$E$134,sortorder!$F$62:$F$134),999)</f>
        <v>165</v>
      </c>
      <c r="T70" s="150">
        <f>IFERROR(_xlfn.XLOOKUP(U70,sortorder!$E$62:$E$134,sortorder!$D$62:$D$134),99)</f>
        <v>20</v>
      </c>
      <c r="U70" s="129" t="s">
        <v>396</v>
      </c>
      <c r="V70" s="59" t="s">
        <v>396</v>
      </c>
      <c r="W70" s="155">
        <f>IFERROR(_xlfn.XLOOKUP(Y70,sortorder!$E$4:$E$55,sortorder!$D$4:$D$55),99)</f>
        <v>7</v>
      </c>
      <c r="X70" s="155">
        <f>IFERROR(_xlfn.XLOOKUP(Y70,sortorder!$E$4:$E$55,sortorder!$D$4:$D$55),99)</f>
        <v>7</v>
      </c>
      <c r="Y70" s="22" t="s">
        <v>1814</v>
      </c>
      <c r="Z70" s="144">
        <f>IF(ISERROR(SEARCH(Z$1,$Q70)),0,1)</f>
        <v>0</v>
      </c>
      <c r="AA70" s="144">
        <f>IF(ISERROR(SEARCH(AA$1,$Q70)),0,1)</f>
        <v>1</v>
      </c>
      <c r="AB70" s="144">
        <f>IF(ISERROR(SEARCH(AB$1,$Q70)),0,1)</f>
        <v>0</v>
      </c>
      <c r="AC70" s="144">
        <f>IF(ISERROR(SEARCH(AC$1,$Q70)),0,1)</f>
        <v>0</v>
      </c>
      <c r="AD70" s="144">
        <f>IF(ISERROR(SEARCH(AD$1,$Q70)),0,1)</f>
        <v>1</v>
      </c>
      <c r="AE70" s="144">
        <f>IF(ISERROR(SEARCH(AE$1,$Q70)),0,1)</f>
        <v>0</v>
      </c>
      <c r="AF70" s="144">
        <f>IF(ISERROR(SEARCH(AF$1,$Q70)),0,1)</f>
        <v>0</v>
      </c>
      <c r="AG70" s="144">
        <f>IF(ISERROR(SEARCH(AG$1,$Q70)),0,1)</f>
        <v>0</v>
      </c>
      <c r="AH70" s="144">
        <f>IF(ISERROR(SEARCH(AH$1,$Q70)),0,1)</f>
        <v>0</v>
      </c>
      <c r="AI70" t="s">
        <v>1075</v>
      </c>
      <c r="AJ70" t="s">
        <v>1104</v>
      </c>
      <c r="AK70" t="s">
        <v>44</v>
      </c>
      <c r="AL70" s="41" t="s">
        <v>44</v>
      </c>
      <c r="AM70" s="216">
        <f>_xlfn.XLOOKUP(AL70,sortorder!$I$15:$I$20,sortorder!$J$15:$J$20)</f>
        <v>1</v>
      </c>
      <c r="AN70" t="s">
        <v>1804</v>
      </c>
      <c r="AO70" t="s">
        <v>1804</v>
      </c>
      <c r="AP70" t="s">
        <v>1805</v>
      </c>
      <c r="AQ70" s="32">
        <v>3</v>
      </c>
      <c r="AR70" t="s">
        <v>1815</v>
      </c>
      <c r="AS70" t="s">
        <v>1132</v>
      </c>
      <c r="AT70" t="s">
        <v>1126</v>
      </c>
      <c r="AU70" t="s">
        <v>1132</v>
      </c>
      <c r="AV70">
        <v>1</v>
      </c>
      <c r="AW70" s="39" t="str">
        <f>IFERROR(_xlfn.XLOOKUP(Q70,wtd!$B:$B,wtd!$C:$C),"")</f>
        <v/>
      </c>
      <c r="AX70" s="144" t="b">
        <f>IFERROR(Q70=_xlfn.XLOOKUP(Q70,wtd!$B:$B,wtd!$B:$B),FALSE)</f>
        <v>0</v>
      </c>
      <c r="AY70" t="s">
        <v>2830</v>
      </c>
      <c r="AZ70">
        <v>2</v>
      </c>
      <c r="BA70">
        <v>0</v>
      </c>
      <c r="BC70" t="b">
        <v>0</v>
      </c>
      <c r="BD70" t="b">
        <v>1</v>
      </c>
      <c r="BE70" t="b">
        <v>0</v>
      </c>
      <c r="BF70" t="s">
        <v>5132</v>
      </c>
      <c r="BG70" t="s">
        <v>1884</v>
      </c>
      <c r="BH70" t="s">
        <v>1884</v>
      </c>
      <c r="BK70" t="s">
        <v>1885</v>
      </c>
      <c r="BL70" t="s">
        <v>1223</v>
      </c>
      <c r="BN70" s="229">
        <v>173</v>
      </c>
      <c r="BP70" t="s">
        <v>1175</v>
      </c>
      <c r="BS70" t="s">
        <v>411</v>
      </c>
      <c r="BT70" t="s">
        <v>55</v>
      </c>
    </row>
    <row r="71" spans="1:72">
      <c r="A71">
        <v>70</v>
      </c>
      <c r="B71" s="161" t="str">
        <f>IFERROR(TEXT(AM71,"00"),"99")&amp;IFERROR(TEXT(X71,"00"),"99")&amp;IFERROR(TEXT(T71,"00"),"99")&amp;IFERROR(TEXT(BN71,"000"),"999")</f>
        <v>010722175</v>
      </c>
      <c r="C71" s="161" t="str">
        <f>IFERROR(TEXT(AM71,"00"),"99")&amp;IFERROR(TEXT(W71,"00"),"99")&amp;IFERROR(TEXT(S71,"000"),"999")</f>
        <v>0107167</v>
      </c>
      <c r="D71" s="29">
        <v>1</v>
      </c>
      <c r="E71" s="29">
        <v>0</v>
      </c>
      <c r="F71" s="29">
        <v>0</v>
      </c>
      <c r="G71" s="29"/>
      <c r="H71" t="s">
        <v>1827</v>
      </c>
      <c r="I71" s="379" t="str">
        <f>IF(ISBLANK(H71), IF(OR(NOT(ISBLANK(M71)),NOT(ISBLANK(J71)), NOT(ISBLANK(O71))),"no oldname but should be",""),IF(H71=J71,"api",IF(H71=O71,"csv","no match or acsbgname")))</f>
        <v>api</v>
      </c>
      <c r="J71" t="s">
        <v>1827</v>
      </c>
      <c r="K71" t="s">
        <v>1827</v>
      </c>
      <c r="Q71" s="64" t="s">
        <v>1826</v>
      </c>
      <c r="R71" t="s">
        <v>1826</v>
      </c>
      <c r="S71" s="150">
        <f>IFERROR(_xlfn.XLOOKUP(U71,sortorder!$E$62:$E$134,sortorder!$F$62:$F$134),999)</f>
        <v>167</v>
      </c>
      <c r="T71" s="150">
        <f>IFERROR(_xlfn.XLOOKUP(U71,sortorder!$E$62:$E$134,sortorder!$D$62:$D$134),99)</f>
        <v>22</v>
      </c>
      <c r="U71" s="129" t="s">
        <v>51</v>
      </c>
      <c r="V71" s="59" t="s">
        <v>51</v>
      </c>
      <c r="W71" s="155">
        <f>IFERROR(_xlfn.XLOOKUP(Y71,sortorder!$E$4:$E$55,sortorder!$D$4:$D$55),99)</f>
        <v>7</v>
      </c>
      <c r="X71" s="155">
        <f>IFERROR(_xlfn.XLOOKUP(Y71,sortorder!$E$4:$E$55,sortorder!$D$4:$D$55),99)</f>
        <v>7</v>
      </c>
      <c r="Y71" s="22" t="s">
        <v>1814</v>
      </c>
      <c r="Z71" s="144">
        <f>IF(ISERROR(SEARCH(Z$1,$Q71)),0,1)</f>
        <v>0</v>
      </c>
      <c r="AA71" s="144">
        <f>IF(ISERROR(SEARCH(AA$1,$Q71)),0,1)</f>
        <v>1</v>
      </c>
      <c r="AB71" s="144">
        <f>IF(ISERROR(SEARCH(AB$1,$Q71)),0,1)</f>
        <v>0</v>
      </c>
      <c r="AC71" s="144">
        <f>IF(ISERROR(SEARCH(AC$1,$Q71)),0,1)</f>
        <v>0</v>
      </c>
      <c r="AD71" s="144">
        <f>IF(ISERROR(SEARCH(AD$1,$Q71)),0,1)</f>
        <v>1</v>
      </c>
      <c r="AE71" s="144">
        <f>IF(ISERROR(SEARCH(AE$1,$Q71)),0,1)</f>
        <v>0</v>
      </c>
      <c r="AF71" s="144">
        <f>IF(ISERROR(SEARCH(AF$1,$Q71)),0,1)</f>
        <v>0</v>
      </c>
      <c r="AG71" s="144">
        <f>IF(ISERROR(SEARCH(AG$1,$Q71)),0,1)</f>
        <v>0</v>
      </c>
      <c r="AH71" s="144">
        <f>IF(ISERROR(SEARCH(AH$1,$Q71)),0,1)</f>
        <v>0</v>
      </c>
      <c r="AI71" t="s">
        <v>1075</v>
      </c>
      <c r="AJ71" t="s">
        <v>1104</v>
      </c>
      <c r="AK71" t="s">
        <v>44</v>
      </c>
      <c r="AL71" s="41" t="s">
        <v>44</v>
      </c>
      <c r="AM71" s="216">
        <f>_xlfn.XLOOKUP(AL71,sortorder!$I$15:$I$20,sortorder!$J$15:$J$20)</f>
        <v>1</v>
      </c>
      <c r="AN71" t="s">
        <v>1804</v>
      </c>
      <c r="AO71" t="s">
        <v>1804</v>
      </c>
      <c r="AP71" t="s">
        <v>1805</v>
      </c>
      <c r="AQ71" s="32">
        <v>3</v>
      </c>
      <c r="AR71" t="s">
        <v>1815</v>
      </c>
      <c r="AS71" t="s">
        <v>1132</v>
      </c>
      <c r="AT71" t="s">
        <v>1126</v>
      </c>
      <c r="AU71" t="s">
        <v>1132</v>
      </c>
      <c r="AV71">
        <v>1</v>
      </c>
      <c r="AW71" s="39" t="str">
        <f>IFERROR(_xlfn.XLOOKUP(Q71,wtd!$B:$B,wtd!$C:$C),"")</f>
        <v/>
      </c>
      <c r="AX71" s="144" t="b">
        <f>IFERROR(Q71=_xlfn.XLOOKUP(Q71,wtd!$B:$B,wtd!$B:$B),FALSE)</f>
        <v>0</v>
      </c>
      <c r="AY71" t="s">
        <v>2830</v>
      </c>
      <c r="AZ71">
        <v>2</v>
      </c>
      <c r="BA71">
        <v>0</v>
      </c>
      <c r="BC71" t="b">
        <v>0</v>
      </c>
      <c r="BD71" t="b">
        <v>1</v>
      </c>
      <c r="BE71" t="b">
        <v>0</v>
      </c>
      <c r="BF71" t="s">
        <v>5133</v>
      </c>
      <c r="BG71" t="s">
        <v>1828</v>
      </c>
      <c r="BH71" t="s">
        <v>1828</v>
      </c>
      <c r="BK71" t="s">
        <v>1829</v>
      </c>
      <c r="BL71" t="s">
        <v>1145</v>
      </c>
      <c r="BN71" s="229">
        <v>175</v>
      </c>
      <c r="BP71" t="s">
        <v>1146</v>
      </c>
      <c r="BS71" t="s">
        <v>411</v>
      </c>
      <c r="BT71" t="s">
        <v>55</v>
      </c>
    </row>
    <row r="72" spans="1:72">
      <c r="A72">
        <v>71</v>
      </c>
      <c r="B72" s="161" t="str">
        <f>IFERROR(TEXT(AM72,"00"),"99")&amp;IFERROR(TEXT(X72,"00"),"99")&amp;IFERROR(TEXT(T72,"00"),"99")&amp;IFERROR(TEXT(BN72,"000"),"999")</f>
        <v>010723178</v>
      </c>
      <c r="C72" s="161" t="str">
        <f>IFERROR(TEXT(AM72,"00"),"99")&amp;IFERROR(TEXT(W72,"00"),"99")&amp;IFERROR(TEXT(S72,"000"),"999")</f>
        <v>0107170</v>
      </c>
      <c r="D72" s="29">
        <v>1</v>
      </c>
      <c r="E72" s="29">
        <v>0</v>
      </c>
      <c r="F72" s="29">
        <v>0</v>
      </c>
      <c r="G72" s="29"/>
      <c r="H72" t="s">
        <v>2357</v>
      </c>
      <c r="I72" s="379" t="str">
        <f>IF(ISBLANK(H72), IF(OR(NOT(ISBLANK(M72)),NOT(ISBLANK(J72)), NOT(ISBLANK(O72))),"no oldname but should be",""),IF(H72=J72,"api",IF(H72=O72,"csv","no match or acsbgname")))</f>
        <v>api</v>
      </c>
      <c r="J72" t="s">
        <v>2357</v>
      </c>
      <c r="K72" t="s">
        <v>2357</v>
      </c>
      <c r="L72" t="s">
        <v>2358</v>
      </c>
      <c r="M72" s="124"/>
      <c r="Q72" s="125" t="s">
        <v>2356</v>
      </c>
      <c r="R72" s="124" t="s">
        <v>2356</v>
      </c>
      <c r="S72" s="150">
        <f>IFERROR(_xlfn.XLOOKUP(U72,sortorder!$E$62:$E$134,sortorder!$F$62:$F$134),999)</f>
        <v>170</v>
      </c>
      <c r="T72" s="150">
        <f>IFERROR(_xlfn.XLOOKUP(U72,sortorder!$E$62:$E$134,sortorder!$D$62:$D$134),99)</f>
        <v>23</v>
      </c>
      <c r="U72" s="129" t="s">
        <v>1169</v>
      </c>
      <c r="V72" s="59" t="s">
        <v>1169</v>
      </c>
      <c r="W72" s="155">
        <f>IFERROR(_xlfn.XLOOKUP(Y72,sortorder!$E$4:$E$55,sortorder!$D$4:$D$55),99)</f>
        <v>7</v>
      </c>
      <c r="X72" s="155">
        <f>IFERROR(_xlfn.XLOOKUP(Y72,sortorder!$E$4:$E$55,sortorder!$D$4:$D$55),99)</f>
        <v>7</v>
      </c>
      <c r="Y72" s="22" t="s">
        <v>1814</v>
      </c>
      <c r="Z72" s="144">
        <f>IF(ISERROR(SEARCH(Z$1,$Q72)),0,1)</f>
        <v>0</v>
      </c>
      <c r="AA72" s="144">
        <f>IF(ISERROR(SEARCH(AA$1,$Q72)),0,1)</f>
        <v>1</v>
      </c>
      <c r="AB72" s="144">
        <f>IF(ISERROR(SEARCH(AB$1,$Q72)),0,1)</f>
        <v>0</v>
      </c>
      <c r="AC72" s="144">
        <f>IF(ISERROR(SEARCH(AC$1,$Q72)),0,1)</f>
        <v>0</v>
      </c>
      <c r="AD72" s="144">
        <f>IF(ISERROR(SEARCH(AD$1,$Q72)),0,1)</f>
        <v>1</v>
      </c>
      <c r="AE72" s="144">
        <f>IF(ISERROR(SEARCH(AE$1,$Q72)),0,1)</f>
        <v>0</v>
      </c>
      <c r="AF72" s="144">
        <f>IF(ISERROR(SEARCH(AF$1,$Q72)),0,1)</f>
        <v>0</v>
      </c>
      <c r="AG72" s="144">
        <f>IF(ISERROR(SEARCH(AG$1,$Q72)),0,1)</f>
        <v>0</v>
      </c>
      <c r="AH72" s="144">
        <f>IF(ISERROR(SEARCH(AH$1,$Q72)),0,1)</f>
        <v>0</v>
      </c>
      <c r="AI72" t="s">
        <v>1075</v>
      </c>
      <c r="AJ72" s="124" t="s">
        <v>1104</v>
      </c>
      <c r="AK72" t="s">
        <v>44</v>
      </c>
      <c r="AL72" s="41" t="s">
        <v>44</v>
      </c>
      <c r="AM72" s="216">
        <f>_xlfn.XLOOKUP(AL72,sortorder!$I$15:$I$20,sortorder!$J$15:$J$20)</f>
        <v>1</v>
      </c>
      <c r="AN72" t="s">
        <v>1804</v>
      </c>
      <c r="AO72" t="s">
        <v>1804</v>
      </c>
      <c r="AP72" t="s">
        <v>1805</v>
      </c>
      <c r="AQ72" s="32">
        <v>3</v>
      </c>
      <c r="AR72" t="s">
        <v>1815</v>
      </c>
      <c r="AS72" t="s">
        <v>1132</v>
      </c>
      <c r="AT72" t="s">
        <v>1126</v>
      </c>
      <c r="AU72" t="s">
        <v>1132</v>
      </c>
      <c r="AV72">
        <v>1</v>
      </c>
      <c r="AW72" s="39" t="str">
        <f>IFERROR(_xlfn.XLOOKUP(Q72,wtd!$B:$B,wtd!$C:$C),"")</f>
        <v/>
      </c>
      <c r="AX72" s="144" t="b">
        <f>IFERROR(Q72=_xlfn.XLOOKUP(Q72,wtd!$B:$B,wtd!$B:$B),FALSE)</f>
        <v>0</v>
      </c>
      <c r="AY72" t="s">
        <v>2830</v>
      </c>
      <c r="AZ72">
        <v>2</v>
      </c>
      <c r="BA72">
        <v>0</v>
      </c>
      <c r="BC72" t="b">
        <v>0</v>
      </c>
      <c r="BD72" t="b">
        <v>1</v>
      </c>
      <c r="BE72" t="b">
        <v>0</v>
      </c>
      <c r="BF72" t="s">
        <v>5134</v>
      </c>
      <c r="BG72" t="s">
        <v>2359</v>
      </c>
      <c r="BH72" t="s">
        <v>2359</v>
      </c>
      <c r="BK72" t="s">
        <v>2360</v>
      </c>
      <c r="BL72" t="s">
        <v>1165</v>
      </c>
      <c r="BN72" s="229">
        <v>178</v>
      </c>
      <c r="BP72" t="s">
        <v>2361</v>
      </c>
      <c r="BS72" t="s">
        <v>411</v>
      </c>
      <c r="BT72" t="s">
        <v>55</v>
      </c>
    </row>
    <row r="73" spans="1:72">
      <c r="A73">
        <v>72</v>
      </c>
      <c r="B73" s="161" t="str">
        <f>IFERROR(TEXT(AM73,"00"),"99")&amp;IFERROR(TEXT(X73,"00"),"99")&amp;IFERROR(TEXT(T73,"00"),"99")&amp;IFERROR(TEXT(BN73,"000"),"999")</f>
        <v>010724176</v>
      </c>
      <c r="C73" s="161" t="str">
        <f>IFERROR(TEXT(AM73,"00"),"99")&amp;IFERROR(TEXT(W73,"00"),"99")&amp;IFERROR(TEXT(S73,"000"),"999")</f>
        <v>0107168</v>
      </c>
      <c r="D73" s="29">
        <v>1</v>
      </c>
      <c r="E73" s="29">
        <v>0</v>
      </c>
      <c r="F73" s="29">
        <v>0</v>
      </c>
      <c r="G73" s="29"/>
      <c r="H73" t="s">
        <v>1872</v>
      </c>
      <c r="I73" s="379" t="str">
        <f>IF(ISBLANK(H73), IF(OR(NOT(ISBLANK(M73)),NOT(ISBLANK(J73)), NOT(ISBLANK(O73))),"no oldname but should be",""),IF(H73=J73,"api",IF(H73=O73,"csv","no match or acsbgname")))</f>
        <v>api</v>
      </c>
      <c r="J73" t="s">
        <v>1872</v>
      </c>
      <c r="K73" t="s">
        <v>1872</v>
      </c>
      <c r="Q73" s="64" t="s">
        <v>1871</v>
      </c>
      <c r="R73" t="s">
        <v>1871</v>
      </c>
      <c r="S73" s="150">
        <f>IFERROR(_xlfn.XLOOKUP(U73,sortorder!$E$62:$E$134,sortorder!$F$62:$F$134),999)</f>
        <v>168</v>
      </c>
      <c r="T73" s="150">
        <f>IFERROR(_xlfn.XLOOKUP(U73,sortorder!$E$62:$E$134,sortorder!$D$62:$D$134),99)</f>
        <v>24</v>
      </c>
      <c r="U73" s="129" t="s">
        <v>176</v>
      </c>
      <c r="V73" s="59" t="s">
        <v>176</v>
      </c>
      <c r="W73" s="155">
        <f>IFERROR(_xlfn.XLOOKUP(Y73,sortorder!$E$4:$E$55,sortorder!$D$4:$D$55),99)</f>
        <v>7</v>
      </c>
      <c r="X73" s="155">
        <f>IFERROR(_xlfn.XLOOKUP(Y73,sortorder!$E$4:$E$55,sortorder!$D$4:$D$55),99)</f>
        <v>7</v>
      </c>
      <c r="Y73" s="22" t="s">
        <v>1814</v>
      </c>
      <c r="Z73" s="144">
        <f>IF(ISERROR(SEARCH(Z$1,$Q73)),0,1)</f>
        <v>0</v>
      </c>
      <c r="AA73" s="144">
        <f>IF(ISERROR(SEARCH(AA$1,$Q73)),0,1)</f>
        <v>1</v>
      </c>
      <c r="AB73" s="144">
        <f>IF(ISERROR(SEARCH(AB$1,$Q73)),0,1)</f>
        <v>0</v>
      </c>
      <c r="AC73" s="144">
        <f>IF(ISERROR(SEARCH(AC$1,$Q73)),0,1)</f>
        <v>0</v>
      </c>
      <c r="AD73" s="144">
        <f>IF(ISERROR(SEARCH(AD$1,$Q73)),0,1)</f>
        <v>1</v>
      </c>
      <c r="AE73" s="144">
        <f>IF(ISERROR(SEARCH(AE$1,$Q73)),0,1)</f>
        <v>0</v>
      </c>
      <c r="AF73" s="144">
        <f>IF(ISERROR(SEARCH(AF$1,$Q73)),0,1)</f>
        <v>0</v>
      </c>
      <c r="AG73" s="144">
        <f>IF(ISERROR(SEARCH(AG$1,$Q73)),0,1)</f>
        <v>0</v>
      </c>
      <c r="AH73" s="144">
        <f>IF(ISERROR(SEARCH(AH$1,$Q73)),0,1)</f>
        <v>0</v>
      </c>
      <c r="AI73" t="s">
        <v>1075</v>
      </c>
      <c r="AJ73" t="s">
        <v>1104</v>
      </c>
      <c r="AK73" t="s">
        <v>44</v>
      </c>
      <c r="AL73" s="41" t="s">
        <v>44</v>
      </c>
      <c r="AM73" s="216">
        <f>_xlfn.XLOOKUP(AL73,sortorder!$I$15:$I$20,sortorder!$J$15:$J$20)</f>
        <v>1</v>
      </c>
      <c r="AN73" t="s">
        <v>1804</v>
      </c>
      <c r="AO73" t="s">
        <v>1804</v>
      </c>
      <c r="AP73" t="s">
        <v>1805</v>
      </c>
      <c r="AQ73" s="32">
        <v>3</v>
      </c>
      <c r="AR73" t="s">
        <v>1815</v>
      </c>
      <c r="AS73" t="s">
        <v>1132</v>
      </c>
      <c r="AT73" t="s">
        <v>1126</v>
      </c>
      <c r="AU73" t="s">
        <v>1132</v>
      </c>
      <c r="AV73">
        <v>1</v>
      </c>
      <c r="AW73" s="39" t="str">
        <f>IFERROR(_xlfn.XLOOKUP(Q73,wtd!$B:$B,wtd!$C:$C),"")</f>
        <v/>
      </c>
      <c r="AX73" s="144" t="b">
        <f>IFERROR(Q73=_xlfn.XLOOKUP(Q73,wtd!$B:$B,wtd!$B:$B),FALSE)</f>
        <v>0</v>
      </c>
      <c r="AY73" t="s">
        <v>2830</v>
      </c>
      <c r="AZ73">
        <v>2</v>
      </c>
      <c r="BA73">
        <v>0</v>
      </c>
      <c r="BC73" t="b">
        <v>0</v>
      </c>
      <c r="BD73" t="b">
        <v>1</v>
      </c>
      <c r="BE73" t="b">
        <v>0</v>
      </c>
      <c r="BF73" t="s">
        <v>5135</v>
      </c>
      <c r="BG73" t="s">
        <v>1873</v>
      </c>
      <c r="BH73" t="s">
        <v>1873</v>
      </c>
      <c r="BK73" t="s">
        <v>1874</v>
      </c>
      <c r="BL73" t="s">
        <v>1210</v>
      </c>
      <c r="BN73" s="229">
        <v>176</v>
      </c>
      <c r="BP73" t="s">
        <v>1211</v>
      </c>
      <c r="BS73" t="s">
        <v>411</v>
      </c>
      <c r="BT73" t="s">
        <v>55</v>
      </c>
    </row>
    <row r="74" spans="1:72">
      <c r="A74">
        <v>73</v>
      </c>
      <c r="B74" s="161" t="str">
        <f>IFERROR(TEXT(AM74,"00"),"99")&amp;IFERROR(TEXT(X74,"00"),"99")&amp;IFERROR(TEXT(T74,"00"),"99")&amp;IFERROR(TEXT(BN74,"000"),"999")</f>
        <v>010725177</v>
      </c>
      <c r="C74" s="161" t="str">
        <f>IFERROR(TEXT(AM74,"00"),"99")&amp;IFERROR(TEXT(W74,"00"),"99")&amp;IFERROR(TEXT(S74,"000"),"999")</f>
        <v>0107169</v>
      </c>
      <c r="D74" s="29">
        <v>1</v>
      </c>
      <c r="E74" s="29">
        <v>0</v>
      </c>
      <c r="F74" s="29">
        <v>0</v>
      </c>
      <c r="G74" s="29"/>
      <c r="H74" t="s">
        <v>1856</v>
      </c>
      <c r="I74" s="379" t="str">
        <f>IF(ISBLANK(H74), IF(OR(NOT(ISBLANK(M74)),NOT(ISBLANK(J74)), NOT(ISBLANK(O74))),"no oldname but should be",""),IF(H74=J74,"api",IF(H74=O74,"csv","no match or acsbgname")))</f>
        <v>api</v>
      </c>
      <c r="J74" t="s">
        <v>1856</v>
      </c>
      <c r="K74" t="s">
        <v>1856</v>
      </c>
      <c r="M74" s="124"/>
      <c r="Q74" s="125" t="s">
        <v>1855</v>
      </c>
      <c r="R74" s="124" t="s">
        <v>1855</v>
      </c>
      <c r="S74" s="150">
        <f>IFERROR(_xlfn.XLOOKUP(U74,sortorder!$E$62:$E$134,sortorder!$F$62:$F$134),999)</f>
        <v>169</v>
      </c>
      <c r="T74" s="150">
        <f>IFERROR(_xlfn.XLOOKUP(U74,sortorder!$E$62:$E$134,sortorder!$D$62:$D$134),99)</f>
        <v>25</v>
      </c>
      <c r="U74" s="129" t="s">
        <v>168</v>
      </c>
      <c r="V74" s="59" t="s">
        <v>168</v>
      </c>
      <c r="W74" s="155">
        <f>IFERROR(_xlfn.XLOOKUP(Y74,sortorder!$E$4:$E$55,sortorder!$D$4:$D$55),99)</f>
        <v>7</v>
      </c>
      <c r="X74" s="155">
        <f>IFERROR(_xlfn.XLOOKUP(Y74,sortorder!$E$4:$E$55,sortorder!$D$4:$D$55),99)</f>
        <v>7</v>
      </c>
      <c r="Y74" s="22" t="s">
        <v>1814</v>
      </c>
      <c r="Z74" s="144">
        <f>IF(ISERROR(SEARCH(Z$1,$Q74)),0,1)</f>
        <v>0</v>
      </c>
      <c r="AA74" s="144">
        <f>IF(ISERROR(SEARCH(AA$1,$Q74)),0,1)</f>
        <v>1</v>
      </c>
      <c r="AB74" s="144">
        <f>IF(ISERROR(SEARCH(AB$1,$Q74)),0,1)</f>
        <v>0</v>
      </c>
      <c r="AC74" s="144">
        <f>IF(ISERROR(SEARCH(AC$1,$Q74)),0,1)</f>
        <v>0</v>
      </c>
      <c r="AD74" s="144">
        <f>IF(ISERROR(SEARCH(AD$1,$Q74)),0,1)</f>
        <v>1</v>
      </c>
      <c r="AE74" s="144">
        <f>IF(ISERROR(SEARCH(AE$1,$Q74)),0,1)</f>
        <v>0</v>
      </c>
      <c r="AF74" s="144">
        <f>IF(ISERROR(SEARCH(AF$1,$Q74)),0,1)</f>
        <v>0</v>
      </c>
      <c r="AG74" s="144">
        <f>IF(ISERROR(SEARCH(AG$1,$Q74)),0,1)</f>
        <v>0</v>
      </c>
      <c r="AH74" s="144">
        <f>IF(ISERROR(SEARCH(AH$1,$Q74)),0,1)</f>
        <v>0</v>
      </c>
      <c r="AI74" t="s">
        <v>1075</v>
      </c>
      <c r="AJ74" s="124" t="s">
        <v>1104</v>
      </c>
      <c r="AK74" t="s">
        <v>44</v>
      </c>
      <c r="AL74" s="41" t="s">
        <v>44</v>
      </c>
      <c r="AM74" s="216">
        <f>_xlfn.XLOOKUP(AL74,sortorder!$I$15:$I$20,sortorder!$J$15:$J$20)</f>
        <v>1</v>
      </c>
      <c r="AN74" t="s">
        <v>1804</v>
      </c>
      <c r="AO74" t="s">
        <v>1804</v>
      </c>
      <c r="AP74" t="s">
        <v>1805</v>
      </c>
      <c r="AQ74" s="32">
        <v>3</v>
      </c>
      <c r="AR74" t="s">
        <v>1815</v>
      </c>
      <c r="AS74" t="s">
        <v>1132</v>
      </c>
      <c r="AT74" t="s">
        <v>1126</v>
      </c>
      <c r="AU74" t="s">
        <v>1132</v>
      </c>
      <c r="AV74">
        <v>1</v>
      </c>
      <c r="AW74" s="39" t="str">
        <f>IFERROR(_xlfn.XLOOKUP(Q74,wtd!$B:$B,wtd!$C:$C),"")</f>
        <v/>
      </c>
      <c r="AX74" s="144" t="b">
        <f>IFERROR(Q74=_xlfn.XLOOKUP(Q74,wtd!$B:$B,wtd!$B:$B),FALSE)</f>
        <v>0</v>
      </c>
      <c r="AY74" t="s">
        <v>2830</v>
      </c>
      <c r="AZ74">
        <v>2</v>
      </c>
      <c r="BA74">
        <v>0</v>
      </c>
      <c r="BC74" t="b">
        <v>0</v>
      </c>
      <c r="BD74" t="b">
        <v>1</v>
      </c>
      <c r="BE74" t="b">
        <v>0</v>
      </c>
      <c r="BF74" t="s">
        <v>5136</v>
      </c>
      <c r="BG74" t="s">
        <v>1857</v>
      </c>
      <c r="BH74" t="s">
        <v>1857</v>
      </c>
      <c r="BK74" t="s">
        <v>1858</v>
      </c>
      <c r="BL74" t="s">
        <v>1187</v>
      </c>
      <c r="BN74" s="229">
        <v>177</v>
      </c>
      <c r="BP74" t="s">
        <v>1651</v>
      </c>
      <c r="BS74" t="s">
        <v>411</v>
      </c>
      <c r="BT74" t="s">
        <v>55</v>
      </c>
    </row>
    <row r="75" spans="1:72">
      <c r="A75">
        <v>74</v>
      </c>
      <c r="B75" s="161" t="str">
        <f>IFERROR(TEXT(AM75,"00"),"99")&amp;IFERROR(TEXT(X75,"00"),"99")&amp;IFERROR(TEXT(T75,"00"),"99")&amp;IFERROR(TEXT(BN75,"000"),"999")</f>
        <v>010726171</v>
      </c>
      <c r="C75" s="161" t="str">
        <f>IFERROR(TEXT(AM75,"00"),"99")&amp;IFERROR(TEXT(W75,"00"),"99")&amp;IFERROR(TEXT(S75,"000"),"999")</f>
        <v>0107163</v>
      </c>
      <c r="D75" s="29">
        <v>1</v>
      </c>
      <c r="E75" s="29">
        <v>0</v>
      </c>
      <c r="F75" s="29">
        <v>0</v>
      </c>
      <c r="G75" s="29"/>
      <c r="H75" t="s">
        <v>2363</v>
      </c>
      <c r="I75" s="379" t="str">
        <f>IF(ISBLANK(H75), IF(OR(NOT(ISBLANK(M75)),NOT(ISBLANK(J75)), NOT(ISBLANK(O75))),"no oldname but should be",""),IF(H75=J75,"api",IF(H75=O75,"csv","no match or acsbgname")))</f>
        <v>api</v>
      </c>
      <c r="J75" t="s">
        <v>2363</v>
      </c>
      <c r="K75" t="s">
        <v>2363</v>
      </c>
      <c r="Q75" s="64" t="s">
        <v>2362</v>
      </c>
      <c r="R75" t="s">
        <v>2362</v>
      </c>
      <c r="S75" s="150">
        <f>IFERROR(_xlfn.XLOOKUP(U75,sortorder!$E$62:$E$134,sortorder!$F$62:$F$134),999)</f>
        <v>163</v>
      </c>
      <c r="T75" s="150">
        <f>IFERROR(_xlfn.XLOOKUP(U75,sortorder!$E$62:$E$134,sortorder!$D$62:$D$134),99)</f>
        <v>26</v>
      </c>
      <c r="U75" s="129" t="s">
        <v>164</v>
      </c>
      <c r="V75" s="59" t="s">
        <v>164</v>
      </c>
      <c r="W75" s="155">
        <f>IFERROR(_xlfn.XLOOKUP(Y75,sortorder!$E$4:$E$55,sortorder!$D$4:$D$55),99)</f>
        <v>7</v>
      </c>
      <c r="X75" s="155">
        <f>IFERROR(_xlfn.XLOOKUP(Y75,sortorder!$E$4:$E$55,sortorder!$D$4:$D$55),99)</f>
        <v>7</v>
      </c>
      <c r="Y75" s="22" t="s">
        <v>1814</v>
      </c>
      <c r="Z75" s="144">
        <f>IF(ISERROR(SEARCH(Z$1,$Q75)),0,1)</f>
        <v>0</v>
      </c>
      <c r="AA75" s="144">
        <f>IF(ISERROR(SEARCH(AA$1,$Q75)),0,1)</f>
        <v>1</v>
      </c>
      <c r="AB75" s="144">
        <f>IF(ISERROR(SEARCH(AB$1,$Q75)),0,1)</f>
        <v>0</v>
      </c>
      <c r="AC75" s="144">
        <f>IF(ISERROR(SEARCH(AC$1,$Q75)),0,1)</f>
        <v>0</v>
      </c>
      <c r="AD75" s="144">
        <f>IF(ISERROR(SEARCH(AD$1,$Q75)),0,1)</f>
        <v>1</v>
      </c>
      <c r="AE75" s="144">
        <f>IF(ISERROR(SEARCH(AE$1,$Q75)),0,1)</f>
        <v>0</v>
      </c>
      <c r="AF75" s="144">
        <f>IF(ISERROR(SEARCH(AF$1,$Q75)),0,1)</f>
        <v>0</v>
      </c>
      <c r="AG75" s="144">
        <f>IF(ISERROR(SEARCH(AG$1,$Q75)),0,1)</f>
        <v>0</v>
      </c>
      <c r="AH75" s="144">
        <f>IF(ISERROR(SEARCH(AH$1,$Q75)),0,1)</f>
        <v>0</v>
      </c>
      <c r="AI75" t="s">
        <v>1075</v>
      </c>
      <c r="AJ75" t="s">
        <v>1104</v>
      </c>
      <c r="AK75" t="s">
        <v>44</v>
      </c>
      <c r="AL75" s="41" t="s">
        <v>44</v>
      </c>
      <c r="AM75" s="216">
        <f>_xlfn.XLOOKUP(AL75,sortorder!$I$15:$I$20,sortorder!$J$15:$J$20)</f>
        <v>1</v>
      </c>
      <c r="AN75" t="s">
        <v>1804</v>
      </c>
      <c r="AO75" t="s">
        <v>1804</v>
      </c>
      <c r="AP75" t="s">
        <v>1805</v>
      </c>
      <c r="AQ75" s="32">
        <v>3</v>
      </c>
      <c r="AR75" t="s">
        <v>1815</v>
      </c>
      <c r="AS75" t="s">
        <v>1132</v>
      </c>
      <c r="AT75" t="s">
        <v>1126</v>
      </c>
      <c r="AU75" t="s">
        <v>1132</v>
      </c>
      <c r="AV75">
        <v>1</v>
      </c>
      <c r="AW75" s="39" t="str">
        <f>IFERROR(_xlfn.XLOOKUP(Q75,wtd!$B:$B,wtd!$C:$C),"")</f>
        <v/>
      </c>
      <c r="AX75" s="144" t="b">
        <f>IFERROR(Q75=_xlfn.XLOOKUP(Q75,wtd!$B:$B,wtd!$B:$B),FALSE)</f>
        <v>0</v>
      </c>
      <c r="AY75" t="s">
        <v>2830</v>
      </c>
      <c r="AZ75">
        <v>2</v>
      </c>
      <c r="BA75">
        <v>0</v>
      </c>
      <c r="BC75" t="b">
        <v>0</v>
      </c>
      <c r="BD75" t="b">
        <v>1</v>
      </c>
      <c r="BE75" t="b">
        <v>0</v>
      </c>
      <c r="BF75" t="s">
        <v>5276</v>
      </c>
      <c r="BG75" t="s">
        <v>2364</v>
      </c>
      <c r="BH75" t="s">
        <v>2364</v>
      </c>
      <c r="BK75" t="s">
        <v>2365</v>
      </c>
      <c r="BL75" t="s">
        <v>1203</v>
      </c>
      <c r="BN75" s="229">
        <v>171</v>
      </c>
      <c r="BP75" t="s">
        <v>2268</v>
      </c>
      <c r="BS75" t="s">
        <v>411</v>
      </c>
      <c r="BT75" t="s">
        <v>55</v>
      </c>
    </row>
    <row r="76" spans="1:72">
      <c r="A76">
        <v>75</v>
      </c>
      <c r="B76" s="161" t="str">
        <f>IFERROR(TEXT(AM76,"00"),"99")&amp;IFERROR(TEXT(X76,"00"),"99")&amp;IFERROR(TEXT(T76,"00"),"99")&amp;IFERROR(TEXT(BN76,"000"),"999")</f>
        <v>010818999</v>
      </c>
      <c r="C76" s="161" t="str">
        <f>IFERROR(TEXT(AM76,"00"),"99")&amp;IFERROR(TEXT(W76,"00"),"99")&amp;IFERROR(TEXT(S76,"000"),"999")</f>
        <v>0108164</v>
      </c>
      <c r="D76" s="29">
        <v>0</v>
      </c>
      <c r="E76" s="29">
        <v>1</v>
      </c>
      <c r="F76" s="29">
        <v>0</v>
      </c>
      <c r="G76" s="29"/>
      <c r="H76" t="s">
        <v>577</v>
      </c>
      <c r="I76" s="379" t="str">
        <f>IF(ISBLANK(H76), IF(OR(NOT(ISBLANK(M76)),NOT(ISBLANK(J76)), NOT(ISBLANK(O76))),"no oldname but should be",""),IF(H76=J76,"api",IF(H76=O76,"csv","no match or acsbgname")))</f>
        <v>csv</v>
      </c>
      <c r="N76" t="s">
        <v>577</v>
      </c>
      <c r="O76" t="s">
        <v>577</v>
      </c>
      <c r="P76" t="s">
        <v>577</v>
      </c>
      <c r="Q76" s="64" t="s">
        <v>576</v>
      </c>
      <c r="R76" t="s">
        <v>576</v>
      </c>
      <c r="S76" s="150">
        <f>IFERROR(_xlfn.XLOOKUP(U76,sortorder!$E$62:$E$134,sortorder!$F$62:$F$134),999)</f>
        <v>164</v>
      </c>
      <c r="T76" s="150">
        <f>IFERROR(_xlfn.XLOOKUP(U76,sortorder!$E$62:$E$134,sortorder!$D$62:$D$134),99)</f>
        <v>18</v>
      </c>
      <c r="U76" s="129" t="s">
        <v>155</v>
      </c>
      <c r="V76" s="59" t="s">
        <v>576</v>
      </c>
      <c r="W76" s="155">
        <f>IFERROR(_xlfn.XLOOKUP(Y76,sortorder!$E$4:$E$55,sortorder!$D$4:$D$55),99)</f>
        <v>8</v>
      </c>
      <c r="X76" s="155">
        <f>IFERROR(_xlfn.XLOOKUP(Y76,sortorder!$E$4:$E$55,sortorder!$D$4:$D$55),99)</f>
        <v>8</v>
      </c>
      <c r="Y76" s="22" t="s">
        <v>572</v>
      </c>
      <c r="Z76" s="144">
        <f>IF(ISERROR(SEARCH(Z$1,$Q76)),0,1)</f>
        <v>0</v>
      </c>
      <c r="AA76" s="144">
        <f>IF(ISERROR(SEARCH(AA$1,$Q76)),0,1)</f>
        <v>0</v>
      </c>
      <c r="AB76" s="144">
        <f>IF(ISERROR(SEARCH(AB$1,$Q76)),0,1)</f>
        <v>0</v>
      </c>
      <c r="AC76" s="144">
        <f>IF(ISERROR(SEARCH(AC$1,$Q76)),0,1)</f>
        <v>0</v>
      </c>
      <c r="AD76" s="144">
        <f>IF(ISERROR(SEARCH(AD$1,$Q76)),0,1)</f>
        <v>0</v>
      </c>
      <c r="AE76" s="144">
        <f>IF(ISERROR(SEARCH(AE$1,$Q76)),0,1)</f>
        <v>0</v>
      </c>
      <c r="AF76" s="144">
        <f>IF(ISERROR(SEARCH(AF$1,$Q76)),0,1)</f>
        <v>0</v>
      </c>
      <c r="AG76" s="144">
        <f>IF(ISERROR(SEARCH(AG$1,$Q76)),0,1)</f>
        <v>0</v>
      </c>
      <c r="AH76" s="144">
        <f>IF(ISERROR(SEARCH(AH$1,$Q76)),0,1)</f>
        <v>0</v>
      </c>
      <c r="AK76" t="s">
        <v>44</v>
      </c>
      <c r="AL76" s="41" t="s">
        <v>44</v>
      </c>
      <c r="AM76" s="216">
        <f>_xlfn.XLOOKUP(AL76,sortorder!$I$15:$I$20,sortorder!$J$15:$J$20)</f>
        <v>1</v>
      </c>
      <c r="AQ76" s="30">
        <v>0</v>
      </c>
      <c r="AR76" t="s">
        <v>43</v>
      </c>
      <c r="AS76" t="s">
        <v>43</v>
      </c>
      <c r="AT76" t="s">
        <v>52</v>
      </c>
      <c r="AU76" t="s">
        <v>43</v>
      </c>
      <c r="AW76" s="39" t="str">
        <f>IFERROR(_xlfn.XLOOKUP(Q76,wtd!$B:$B,wtd!$C:$C),"")</f>
        <v/>
      </c>
      <c r="AX76" s="144" t="b">
        <f>IFERROR(Q76=_xlfn.XLOOKUP(Q76,wtd!$B:$B,wtd!$B:$B),FALSE)</f>
        <v>0</v>
      </c>
      <c r="AY76" t="s">
        <v>45</v>
      </c>
      <c r="AZ76">
        <v>2</v>
      </c>
      <c r="BA76">
        <v>0</v>
      </c>
      <c r="BC76" t="b">
        <v>0</v>
      </c>
      <c r="BD76" t="b">
        <v>0</v>
      </c>
      <c r="BE76" t="b">
        <v>0</v>
      </c>
      <c r="BF76" t="s">
        <v>578</v>
      </c>
      <c r="BG76" t="s">
        <v>578</v>
      </c>
      <c r="BH76" t="s">
        <v>578</v>
      </c>
      <c r="BI76" t="s">
        <v>579</v>
      </c>
      <c r="BJ76" t="s">
        <v>579</v>
      </c>
      <c r="BN76" s="232">
        <v>999</v>
      </c>
      <c r="BQ76" t="s">
        <v>580</v>
      </c>
      <c r="BR76" t="s">
        <v>577</v>
      </c>
      <c r="BS76" t="s">
        <v>411</v>
      </c>
    </row>
    <row r="77" spans="1:72">
      <c r="A77">
        <v>76</v>
      </c>
      <c r="B77" s="161" t="str">
        <f>IFERROR(TEXT(AM77,"00"),"99")&amp;IFERROR(TEXT(X77,"00"),"99")&amp;IFERROR(TEXT(T77,"00"),"99")&amp;IFERROR(TEXT(BN77,"000"),"999")</f>
        <v>010819999</v>
      </c>
      <c r="C77" s="161" t="str">
        <f>IFERROR(TEXT(AM77,"00"),"99")&amp;IFERROR(TEXT(W77,"00"),"99")&amp;IFERROR(TEXT(S77,"000"),"999")</f>
        <v>0108166</v>
      </c>
      <c r="D77" s="29">
        <v>0</v>
      </c>
      <c r="E77" s="29">
        <v>1</v>
      </c>
      <c r="F77" s="29">
        <v>0</v>
      </c>
      <c r="G77" s="29"/>
      <c r="H77" t="s">
        <v>571</v>
      </c>
      <c r="I77" s="379" t="str">
        <f>IF(ISBLANK(H77), IF(OR(NOT(ISBLANK(M77)),NOT(ISBLANK(J77)), NOT(ISBLANK(O77))),"no oldname but should be",""),IF(H77=J77,"api",IF(H77=O77,"csv","no match or acsbgname")))</f>
        <v>csv</v>
      </c>
      <c r="N77" t="s">
        <v>571</v>
      </c>
      <c r="O77" t="s">
        <v>571</v>
      </c>
      <c r="P77" t="s">
        <v>571</v>
      </c>
      <c r="Q77" s="64" t="s">
        <v>570</v>
      </c>
      <c r="R77" t="s">
        <v>570</v>
      </c>
      <c r="S77" s="150">
        <f>IFERROR(_xlfn.XLOOKUP(U77,sortorder!$E$62:$E$134,sortorder!$F$62:$F$134),999)</f>
        <v>166</v>
      </c>
      <c r="T77" s="150">
        <f>IFERROR(_xlfn.XLOOKUP(U77,sortorder!$E$62:$E$134,sortorder!$D$62:$D$134),99)</f>
        <v>19</v>
      </c>
      <c r="U77" s="129" t="s">
        <v>150</v>
      </c>
      <c r="V77" s="59" t="s">
        <v>570</v>
      </c>
      <c r="W77" s="155">
        <f>IFERROR(_xlfn.XLOOKUP(Y77,sortorder!$E$4:$E$55,sortorder!$D$4:$D$55),99)</f>
        <v>8</v>
      </c>
      <c r="X77" s="155">
        <f>IFERROR(_xlfn.XLOOKUP(Y77,sortorder!$E$4:$E$55,sortorder!$D$4:$D$55),99)</f>
        <v>8</v>
      </c>
      <c r="Y77" s="22" t="s">
        <v>572</v>
      </c>
      <c r="Z77" s="144">
        <f>IF(ISERROR(SEARCH(Z$1,$Q77)),0,1)</f>
        <v>0</v>
      </c>
      <c r="AA77" s="144">
        <f>IF(ISERROR(SEARCH(AA$1,$Q77)),0,1)</f>
        <v>0</v>
      </c>
      <c r="AB77" s="144">
        <f>IF(ISERROR(SEARCH(AB$1,$Q77)),0,1)</f>
        <v>0</v>
      </c>
      <c r="AC77" s="144">
        <f>IF(ISERROR(SEARCH(AC$1,$Q77)),0,1)</f>
        <v>0</v>
      </c>
      <c r="AD77" s="144">
        <f>IF(ISERROR(SEARCH(AD$1,$Q77)),0,1)</f>
        <v>0</v>
      </c>
      <c r="AE77" s="144">
        <f>IF(ISERROR(SEARCH(AE$1,$Q77)),0,1)</f>
        <v>0</v>
      </c>
      <c r="AF77" s="144">
        <f>IF(ISERROR(SEARCH(AF$1,$Q77)),0,1)</f>
        <v>0</v>
      </c>
      <c r="AG77" s="144">
        <f>IF(ISERROR(SEARCH(AG$1,$Q77)),0,1)</f>
        <v>0</v>
      </c>
      <c r="AH77" s="144">
        <f>IF(ISERROR(SEARCH(AH$1,$Q77)),0,1)</f>
        <v>0</v>
      </c>
      <c r="AK77" t="s">
        <v>44</v>
      </c>
      <c r="AL77" s="41" t="s">
        <v>44</v>
      </c>
      <c r="AM77" s="216">
        <f>_xlfn.XLOOKUP(AL77,sortorder!$I$15:$I$20,sortorder!$J$15:$J$20)</f>
        <v>1</v>
      </c>
      <c r="AQ77" s="30">
        <v>0</v>
      </c>
      <c r="AR77" t="s">
        <v>43</v>
      </c>
      <c r="AS77" t="s">
        <v>43</v>
      </c>
      <c r="AT77" t="s">
        <v>52</v>
      </c>
      <c r="AU77" t="s">
        <v>43</v>
      </c>
      <c r="AW77" s="39" t="str">
        <f>IFERROR(_xlfn.XLOOKUP(Q77,wtd!$B:$B,wtd!$C:$C),"")</f>
        <v/>
      </c>
      <c r="AX77" s="144" t="b">
        <f>IFERROR(Q77=_xlfn.XLOOKUP(Q77,wtd!$B:$B,wtd!$B:$B),FALSE)</f>
        <v>0</v>
      </c>
      <c r="AY77" t="s">
        <v>45</v>
      </c>
      <c r="AZ77">
        <v>2</v>
      </c>
      <c r="BA77">
        <v>0</v>
      </c>
      <c r="BC77" t="b">
        <v>0</v>
      </c>
      <c r="BD77" t="b">
        <v>0</v>
      </c>
      <c r="BE77" t="b">
        <v>0</v>
      </c>
      <c r="BF77" t="s">
        <v>573</v>
      </c>
      <c r="BG77" t="s">
        <v>574</v>
      </c>
      <c r="BH77" t="s">
        <v>574</v>
      </c>
      <c r="BI77" t="s">
        <v>575</v>
      </c>
      <c r="BJ77" t="s">
        <v>575</v>
      </c>
      <c r="BN77" s="232">
        <v>999</v>
      </c>
      <c r="BQ77" t="s">
        <v>55</v>
      </c>
      <c r="BR77" t="s">
        <v>571</v>
      </c>
      <c r="BS77" t="s">
        <v>411</v>
      </c>
    </row>
    <row r="78" spans="1:72">
      <c r="A78">
        <v>77</v>
      </c>
      <c r="B78" s="161" t="str">
        <f>IFERROR(TEXT(AM78,"00"),"99")&amp;IFERROR(TEXT(X78,"00"),"99")&amp;IFERROR(TEXT(T78,"00"),"99")&amp;IFERROR(TEXT(BN78,"000"),"999")</f>
        <v>010820999</v>
      </c>
      <c r="C78" s="161" t="str">
        <f>IFERROR(TEXT(AM78,"00"),"99")&amp;IFERROR(TEXT(W78,"00"),"99")&amp;IFERROR(TEXT(S78,"000"),"999")</f>
        <v>0108165</v>
      </c>
      <c r="D78" s="29">
        <v>0</v>
      </c>
      <c r="E78" s="29">
        <v>1</v>
      </c>
      <c r="F78" s="29">
        <v>0</v>
      </c>
      <c r="G78" s="29"/>
      <c r="H78" t="s">
        <v>997</v>
      </c>
      <c r="I78" s="379" t="str">
        <f>IF(ISBLANK(H78), IF(OR(NOT(ISBLANK(M78)),NOT(ISBLANK(J78)), NOT(ISBLANK(O78))),"no oldname but should be",""),IF(H78=J78,"api",IF(H78=O78,"csv","no match or acsbgname")))</f>
        <v>csv</v>
      </c>
      <c r="N78" t="s">
        <v>997</v>
      </c>
      <c r="O78" t="s">
        <v>997</v>
      </c>
      <c r="P78" t="s">
        <v>997</v>
      </c>
      <c r="Q78" s="64" t="s">
        <v>395</v>
      </c>
      <c r="R78" t="s">
        <v>395</v>
      </c>
      <c r="S78" s="150">
        <f>IFERROR(_xlfn.XLOOKUP(U78,sortorder!$E$62:$E$134,sortorder!$F$62:$F$134),999)</f>
        <v>165</v>
      </c>
      <c r="T78" s="150">
        <f>IFERROR(_xlfn.XLOOKUP(U78,sortorder!$E$62:$E$134,sortorder!$D$62:$D$134),99)</f>
        <v>20</v>
      </c>
      <c r="U78" s="129" t="s">
        <v>396</v>
      </c>
      <c r="V78" s="59" t="s">
        <v>395</v>
      </c>
      <c r="W78" s="155">
        <f>IFERROR(_xlfn.XLOOKUP(Y78,sortorder!$E$4:$E$55,sortorder!$D$4:$D$55),99)</f>
        <v>8</v>
      </c>
      <c r="X78" s="155">
        <f>IFERROR(_xlfn.XLOOKUP(Y78,sortorder!$E$4:$E$55,sortorder!$D$4:$D$55),99)</f>
        <v>8</v>
      </c>
      <c r="Y78" s="22" t="s">
        <v>572</v>
      </c>
      <c r="Z78" s="144">
        <f>IF(ISERROR(SEARCH(Z$1,$Q78)),0,1)</f>
        <v>0</v>
      </c>
      <c r="AA78" s="144">
        <f>IF(ISERROR(SEARCH(AA$1,$Q78)),0,1)</f>
        <v>0</v>
      </c>
      <c r="AB78" s="144">
        <f>IF(ISERROR(SEARCH(AB$1,$Q78)),0,1)</f>
        <v>0</v>
      </c>
      <c r="AC78" s="144">
        <f>IF(ISERROR(SEARCH(AC$1,$Q78)),0,1)</f>
        <v>0</v>
      </c>
      <c r="AD78" s="144">
        <f>IF(ISERROR(SEARCH(AD$1,$Q78)),0,1)</f>
        <v>0</v>
      </c>
      <c r="AE78" s="144">
        <f>IF(ISERROR(SEARCH(AE$1,$Q78)),0,1)</f>
        <v>0</v>
      </c>
      <c r="AF78" s="144">
        <f>IF(ISERROR(SEARCH(AF$1,$Q78)),0,1)</f>
        <v>0</v>
      </c>
      <c r="AG78" s="144">
        <f>IF(ISERROR(SEARCH(AG$1,$Q78)),0,1)</f>
        <v>0</v>
      </c>
      <c r="AH78" s="144">
        <f>IF(ISERROR(SEARCH(AH$1,$Q78)),0,1)</f>
        <v>0</v>
      </c>
      <c r="AK78" t="s">
        <v>44</v>
      </c>
      <c r="AL78" s="41" t="s">
        <v>44</v>
      </c>
      <c r="AM78" s="216">
        <f>_xlfn.XLOOKUP(AL78,sortorder!$I$15:$I$20,sortorder!$J$15:$J$20)</f>
        <v>1</v>
      </c>
      <c r="AQ78" s="30">
        <v>0</v>
      </c>
      <c r="AR78" t="s">
        <v>43</v>
      </c>
      <c r="AS78" t="s">
        <v>43</v>
      </c>
      <c r="AT78" t="s">
        <v>52</v>
      </c>
      <c r="AU78" t="s">
        <v>43</v>
      </c>
      <c r="AW78" s="39" t="str">
        <f>IFERROR(_xlfn.XLOOKUP(Q78,wtd!$B:$B,wtd!$C:$C),"")</f>
        <v/>
      </c>
      <c r="AX78" s="144" t="b">
        <f>IFERROR(Q78=_xlfn.XLOOKUP(Q78,wtd!$B:$B,wtd!$B:$B),FALSE)</f>
        <v>0</v>
      </c>
      <c r="AY78" t="s">
        <v>45</v>
      </c>
      <c r="AZ78">
        <v>2</v>
      </c>
      <c r="BA78">
        <v>0</v>
      </c>
      <c r="BC78" t="b">
        <v>0</v>
      </c>
      <c r="BD78" t="b">
        <v>0</v>
      </c>
      <c r="BE78" t="b">
        <v>0</v>
      </c>
      <c r="BF78" t="s">
        <v>998</v>
      </c>
      <c r="BG78" t="s">
        <v>999</v>
      </c>
      <c r="BH78" t="s">
        <v>999</v>
      </c>
      <c r="BI78" t="s">
        <v>1000</v>
      </c>
      <c r="BJ78" t="s">
        <v>1000</v>
      </c>
      <c r="BN78" s="232">
        <v>999</v>
      </c>
      <c r="BQ78" t="s">
        <v>113</v>
      </c>
      <c r="BR78" t="s">
        <v>997</v>
      </c>
      <c r="BS78" t="s">
        <v>411</v>
      </c>
    </row>
    <row r="79" spans="1:72">
      <c r="A79">
        <v>78</v>
      </c>
      <c r="B79" s="161" t="str">
        <f>IFERROR(TEXT(AM79,"00"),"99")&amp;IFERROR(TEXT(X79,"00"),"99")&amp;IFERROR(TEXT(T79,"00"),"99")&amp;IFERROR(TEXT(BN79,"000"),"999")</f>
        <v>010822999</v>
      </c>
      <c r="C79" s="161" t="str">
        <f>IFERROR(TEXT(AM79,"00"),"99")&amp;IFERROR(TEXT(W79,"00"),"99")&amp;IFERROR(TEXT(S79,"000"),"999")</f>
        <v>0108167</v>
      </c>
      <c r="D79" s="29">
        <v>0</v>
      </c>
      <c r="E79" s="29">
        <v>1</v>
      </c>
      <c r="F79" s="29">
        <v>0</v>
      </c>
      <c r="G79" s="29"/>
      <c r="H79" t="s">
        <v>584</v>
      </c>
      <c r="I79" s="379" t="str">
        <f>IF(ISBLANK(H79), IF(OR(NOT(ISBLANK(M79)),NOT(ISBLANK(J79)), NOT(ISBLANK(O79))),"no oldname but should be",""),IF(H79=J79,"api",IF(H79=O79,"csv","no match or acsbgname")))</f>
        <v>csv</v>
      </c>
      <c r="N79" t="s">
        <v>584</v>
      </c>
      <c r="O79" t="s">
        <v>584</v>
      </c>
      <c r="P79" t="s">
        <v>584</v>
      </c>
      <c r="Q79" s="64" t="s">
        <v>583</v>
      </c>
      <c r="R79" t="s">
        <v>583</v>
      </c>
      <c r="S79" s="150">
        <f>IFERROR(_xlfn.XLOOKUP(U79,sortorder!$E$62:$E$134,sortorder!$F$62:$F$134),999)</f>
        <v>167</v>
      </c>
      <c r="T79" s="150">
        <f>IFERROR(_xlfn.XLOOKUP(U79,sortorder!$E$62:$E$134,sortorder!$D$62:$D$134),99)</f>
        <v>22</v>
      </c>
      <c r="U79" s="129" t="s">
        <v>51</v>
      </c>
      <c r="V79" s="59" t="s">
        <v>583</v>
      </c>
      <c r="W79" s="155">
        <f>IFERROR(_xlfn.XLOOKUP(Y79,sortorder!$E$4:$E$55,sortorder!$D$4:$D$55),99)</f>
        <v>8</v>
      </c>
      <c r="X79" s="155">
        <f>IFERROR(_xlfn.XLOOKUP(Y79,sortorder!$E$4:$E$55,sortorder!$D$4:$D$55),99)</f>
        <v>8</v>
      </c>
      <c r="Y79" s="22" t="s">
        <v>572</v>
      </c>
      <c r="Z79" s="144">
        <f>IF(ISERROR(SEARCH(Z$1,$Q79)),0,1)</f>
        <v>0</v>
      </c>
      <c r="AA79" s="144">
        <f>IF(ISERROR(SEARCH(AA$1,$Q79)),0,1)</f>
        <v>0</v>
      </c>
      <c r="AB79" s="144">
        <f>IF(ISERROR(SEARCH(AB$1,$Q79)),0,1)</f>
        <v>0</v>
      </c>
      <c r="AC79" s="144">
        <f>IF(ISERROR(SEARCH(AC$1,$Q79)),0,1)</f>
        <v>0</v>
      </c>
      <c r="AD79" s="144">
        <f>IF(ISERROR(SEARCH(AD$1,$Q79)),0,1)</f>
        <v>0</v>
      </c>
      <c r="AE79" s="144">
        <f>IF(ISERROR(SEARCH(AE$1,$Q79)),0,1)</f>
        <v>0</v>
      </c>
      <c r="AF79" s="144">
        <f>IF(ISERROR(SEARCH(AF$1,$Q79)),0,1)</f>
        <v>0</v>
      </c>
      <c r="AG79" s="144">
        <f>IF(ISERROR(SEARCH(AG$1,$Q79)),0,1)</f>
        <v>0</v>
      </c>
      <c r="AH79" s="144">
        <f>IF(ISERROR(SEARCH(AH$1,$Q79)),0,1)</f>
        <v>0</v>
      </c>
      <c r="AK79" t="s">
        <v>44</v>
      </c>
      <c r="AL79" s="41" t="s">
        <v>44</v>
      </c>
      <c r="AM79" s="216">
        <f>_xlfn.XLOOKUP(AL79,sortorder!$I$15:$I$20,sortorder!$J$15:$J$20)</f>
        <v>1</v>
      </c>
      <c r="AQ79" s="30">
        <v>0</v>
      </c>
      <c r="AR79" t="s">
        <v>43</v>
      </c>
      <c r="AS79" t="s">
        <v>43</v>
      </c>
      <c r="AT79" t="s">
        <v>52</v>
      </c>
      <c r="AU79" t="s">
        <v>43</v>
      </c>
      <c r="AW79" s="39" t="str">
        <f>IFERROR(_xlfn.XLOOKUP(Q79,wtd!$B:$B,wtd!$C:$C),"")</f>
        <v/>
      </c>
      <c r="AX79" s="144" t="b">
        <f>IFERROR(Q79=_xlfn.XLOOKUP(Q79,wtd!$B:$B,wtd!$B:$B),FALSE)</f>
        <v>0</v>
      </c>
      <c r="AY79" t="s">
        <v>45</v>
      </c>
      <c r="AZ79">
        <v>2</v>
      </c>
      <c r="BA79">
        <v>0</v>
      </c>
      <c r="BC79" t="b">
        <v>0</v>
      </c>
      <c r="BD79" t="b">
        <v>0</v>
      </c>
      <c r="BE79" t="b">
        <v>0</v>
      </c>
      <c r="BF79" t="s">
        <v>585</v>
      </c>
      <c r="BG79" t="s">
        <v>586</v>
      </c>
      <c r="BH79" t="s">
        <v>586</v>
      </c>
      <c r="BI79" t="s">
        <v>587</v>
      </c>
      <c r="BJ79" t="s">
        <v>587</v>
      </c>
      <c r="BN79" s="232">
        <v>999</v>
      </c>
      <c r="BQ79" t="s">
        <v>588</v>
      </c>
      <c r="BR79" t="s">
        <v>584</v>
      </c>
      <c r="BS79" t="s">
        <v>411</v>
      </c>
    </row>
    <row r="80" spans="1:72">
      <c r="A80">
        <v>79</v>
      </c>
      <c r="B80" s="161" t="str">
        <f>IFERROR(TEXT(AM80,"00"),"99")&amp;IFERROR(TEXT(X80,"00"),"99")&amp;IFERROR(TEXT(T80,"00"),"99")&amp;IFERROR(TEXT(BN80,"000"),"999")</f>
        <v>010824999</v>
      </c>
      <c r="C80" s="161" t="str">
        <f>IFERROR(TEXT(AM80,"00"),"99")&amp;IFERROR(TEXT(W80,"00"),"99")&amp;IFERROR(TEXT(S80,"000"),"999")</f>
        <v>0108168</v>
      </c>
      <c r="D80" s="29">
        <v>0</v>
      </c>
      <c r="E80" s="29">
        <v>1</v>
      </c>
      <c r="F80" s="29">
        <v>0</v>
      </c>
      <c r="G80" s="29"/>
      <c r="H80" t="s">
        <v>1064</v>
      </c>
      <c r="I80" s="379" t="str">
        <f>IF(ISBLANK(H80), IF(OR(NOT(ISBLANK(M80)),NOT(ISBLANK(J80)), NOT(ISBLANK(O80))),"no oldname but should be",""),IF(H80=J80,"api",IF(H80=O80,"csv","no match or acsbgname")))</f>
        <v>csv</v>
      </c>
      <c r="M80" s="124"/>
      <c r="N80" t="s">
        <v>1064</v>
      </c>
      <c r="O80" t="s">
        <v>1064</v>
      </c>
      <c r="P80" t="s">
        <v>1064</v>
      </c>
      <c r="Q80" s="125" t="s">
        <v>1063</v>
      </c>
      <c r="R80" s="124" t="s">
        <v>1063</v>
      </c>
      <c r="S80" s="150">
        <f>IFERROR(_xlfn.XLOOKUP(U80,sortorder!$E$62:$E$134,sortorder!$F$62:$F$134),999)</f>
        <v>168</v>
      </c>
      <c r="T80" s="150">
        <f>IFERROR(_xlfn.XLOOKUP(U80,sortorder!$E$62:$E$134,sortorder!$D$62:$D$134),99)</f>
        <v>24</v>
      </c>
      <c r="U80" s="129" t="s">
        <v>176</v>
      </c>
      <c r="V80" s="59" t="s">
        <v>1063</v>
      </c>
      <c r="W80" s="155">
        <f>IFERROR(_xlfn.XLOOKUP(Y80,sortorder!$E$4:$E$55,sortorder!$D$4:$D$55),99)</f>
        <v>8</v>
      </c>
      <c r="X80" s="155">
        <f>IFERROR(_xlfn.XLOOKUP(Y80,sortorder!$E$4:$E$55,sortorder!$D$4:$D$55),99)</f>
        <v>8</v>
      </c>
      <c r="Y80" s="22" t="s">
        <v>572</v>
      </c>
      <c r="Z80" s="144">
        <f>IF(ISERROR(SEARCH(Z$1,$Q80)),0,1)</f>
        <v>0</v>
      </c>
      <c r="AA80" s="144">
        <f>IF(ISERROR(SEARCH(AA$1,$Q80)),0,1)</f>
        <v>0</v>
      </c>
      <c r="AB80" s="144">
        <f>IF(ISERROR(SEARCH(AB$1,$Q80)),0,1)</f>
        <v>0</v>
      </c>
      <c r="AC80" s="144">
        <f>IF(ISERROR(SEARCH(AC$1,$Q80)),0,1)</f>
        <v>0</v>
      </c>
      <c r="AD80" s="144">
        <f>IF(ISERROR(SEARCH(AD$1,$Q80)),0,1)</f>
        <v>0</v>
      </c>
      <c r="AE80" s="144">
        <f>IF(ISERROR(SEARCH(AE$1,$Q80)),0,1)</f>
        <v>0</v>
      </c>
      <c r="AF80" s="144">
        <f>IF(ISERROR(SEARCH(AF$1,$Q80)),0,1)</f>
        <v>0</v>
      </c>
      <c r="AG80" s="144">
        <f>IF(ISERROR(SEARCH(AG$1,$Q80)),0,1)</f>
        <v>0</v>
      </c>
      <c r="AH80" s="144">
        <f>IF(ISERROR(SEARCH(AH$1,$Q80)),0,1)</f>
        <v>0</v>
      </c>
      <c r="AJ80" s="124"/>
      <c r="AK80" t="s">
        <v>44</v>
      </c>
      <c r="AL80" s="41" t="s">
        <v>44</v>
      </c>
      <c r="AM80" s="216">
        <f>_xlfn.XLOOKUP(AL80,sortorder!$I$15:$I$20,sortorder!$J$15:$J$20)</f>
        <v>1</v>
      </c>
      <c r="AQ80" s="30">
        <v>0</v>
      </c>
      <c r="AR80" t="s">
        <v>43</v>
      </c>
      <c r="AS80" t="s">
        <v>43</v>
      </c>
      <c r="AT80" t="s">
        <v>52</v>
      </c>
      <c r="AU80" t="s">
        <v>43</v>
      </c>
      <c r="AW80" s="39" t="str">
        <f>IFERROR(_xlfn.XLOOKUP(Q80,wtd!$B:$B,wtd!$C:$C),"")</f>
        <v/>
      </c>
      <c r="AX80" s="144" t="b">
        <f>IFERROR(Q80=_xlfn.XLOOKUP(Q80,wtd!$B:$B,wtd!$B:$B),FALSE)</f>
        <v>0</v>
      </c>
      <c r="AY80" t="s">
        <v>45</v>
      </c>
      <c r="AZ80">
        <v>2</v>
      </c>
      <c r="BA80">
        <v>0</v>
      </c>
      <c r="BC80" t="b">
        <v>0</v>
      </c>
      <c r="BD80" t="b">
        <v>0</v>
      </c>
      <c r="BE80" t="b">
        <v>0</v>
      </c>
      <c r="BF80" t="s">
        <v>1065</v>
      </c>
      <c r="BG80" t="s">
        <v>5453</v>
      </c>
      <c r="BH80" t="s">
        <v>5453</v>
      </c>
      <c r="BI80" t="s">
        <v>1066</v>
      </c>
      <c r="BJ80" t="s">
        <v>1066</v>
      </c>
      <c r="BN80" s="232">
        <v>999</v>
      </c>
      <c r="BQ80" t="s">
        <v>1067</v>
      </c>
      <c r="BR80" t="s">
        <v>1064</v>
      </c>
      <c r="BS80" t="s">
        <v>411</v>
      </c>
    </row>
    <row r="81" spans="1:72">
      <c r="A81">
        <v>80</v>
      </c>
      <c r="B81" s="161" t="str">
        <f>IFERROR(TEXT(AM81,"00"),"99")&amp;IFERROR(TEXT(X81,"00"),"99")&amp;IFERROR(TEXT(T81,"00"),"99")&amp;IFERROR(TEXT(BN81,"000"),"999")</f>
        <v>010825999</v>
      </c>
      <c r="C81" s="161" t="str">
        <f>IFERROR(TEXT(AM81,"00"),"99")&amp;IFERROR(TEXT(W81,"00"),"99")&amp;IFERROR(TEXT(S81,"000"),"999")</f>
        <v>0108169</v>
      </c>
      <c r="D81" s="29">
        <v>0</v>
      </c>
      <c r="E81" s="29">
        <v>1</v>
      </c>
      <c r="F81" s="29">
        <v>0</v>
      </c>
      <c r="G81" s="29"/>
      <c r="H81" t="s">
        <v>602</v>
      </c>
      <c r="I81" s="379" t="str">
        <f>IF(ISBLANK(H81), IF(OR(NOT(ISBLANK(M81)),NOT(ISBLANK(J81)), NOT(ISBLANK(O81))),"no oldname but should be",""),IF(H81=J81,"api",IF(H81=O81,"csv","no match or acsbgname")))</f>
        <v>csv</v>
      </c>
      <c r="M81" s="124"/>
      <c r="N81" t="s">
        <v>602</v>
      </c>
      <c r="O81" t="s">
        <v>602</v>
      </c>
      <c r="P81" t="s">
        <v>602</v>
      </c>
      <c r="Q81" s="125" t="s">
        <v>601</v>
      </c>
      <c r="R81" s="124" t="s">
        <v>601</v>
      </c>
      <c r="S81" s="150">
        <f>IFERROR(_xlfn.XLOOKUP(U81,sortorder!$E$62:$E$134,sortorder!$F$62:$F$134),999)</f>
        <v>169</v>
      </c>
      <c r="T81" s="150">
        <f>IFERROR(_xlfn.XLOOKUP(U81,sortorder!$E$62:$E$134,sortorder!$D$62:$D$134),99)</f>
        <v>25</v>
      </c>
      <c r="U81" s="129" t="s">
        <v>168</v>
      </c>
      <c r="V81" s="59" t="s">
        <v>601</v>
      </c>
      <c r="W81" s="155">
        <f>IFERROR(_xlfn.XLOOKUP(Y81,sortorder!$E$4:$E$55,sortorder!$D$4:$D$55),99)</f>
        <v>8</v>
      </c>
      <c r="X81" s="155">
        <f>IFERROR(_xlfn.XLOOKUP(Y81,sortorder!$E$4:$E$55,sortorder!$D$4:$D$55),99)</f>
        <v>8</v>
      </c>
      <c r="Y81" s="22" t="s">
        <v>572</v>
      </c>
      <c r="Z81" s="144">
        <f>IF(ISERROR(SEARCH(Z$1,$Q81)),0,1)</f>
        <v>0</v>
      </c>
      <c r="AA81" s="144">
        <f>IF(ISERROR(SEARCH(AA$1,$Q81)),0,1)</f>
        <v>0</v>
      </c>
      <c r="AB81" s="144">
        <f>IF(ISERROR(SEARCH(AB$1,$Q81)),0,1)</f>
        <v>0</v>
      </c>
      <c r="AC81" s="144">
        <f>IF(ISERROR(SEARCH(AC$1,$Q81)),0,1)</f>
        <v>0</v>
      </c>
      <c r="AD81" s="144">
        <f>IF(ISERROR(SEARCH(AD$1,$Q81)),0,1)</f>
        <v>0</v>
      </c>
      <c r="AE81" s="144">
        <f>IF(ISERROR(SEARCH(AE$1,$Q81)),0,1)</f>
        <v>0</v>
      </c>
      <c r="AF81" s="144">
        <f>IF(ISERROR(SEARCH(AF$1,$Q81)),0,1)</f>
        <v>0</v>
      </c>
      <c r="AG81" s="144">
        <f>IF(ISERROR(SEARCH(AG$1,$Q81)),0,1)</f>
        <v>0</v>
      </c>
      <c r="AH81" s="144">
        <f>IF(ISERROR(SEARCH(AH$1,$Q81)),0,1)</f>
        <v>0</v>
      </c>
      <c r="AJ81" s="124"/>
      <c r="AK81" t="s">
        <v>44</v>
      </c>
      <c r="AL81" s="41" t="s">
        <v>44</v>
      </c>
      <c r="AM81" s="216">
        <f>_xlfn.XLOOKUP(AL81,sortorder!$I$15:$I$20,sortorder!$J$15:$J$20)</f>
        <v>1</v>
      </c>
      <c r="AQ81" s="30">
        <v>0</v>
      </c>
      <c r="AR81" t="s">
        <v>43</v>
      </c>
      <c r="AS81" t="s">
        <v>43</v>
      </c>
      <c r="AT81" t="s">
        <v>52</v>
      </c>
      <c r="AU81" t="s">
        <v>43</v>
      </c>
      <c r="AW81" s="39" t="str">
        <f>IFERROR(_xlfn.XLOOKUP(Q81,wtd!$B:$B,wtd!$C:$C),"")</f>
        <v/>
      </c>
      <c r="AX81" s="144" t="b">
        <f>IFERROR(Q81=_xlfn.XLOOKUP(Q81,wtd!$B:$B,wtd!$B:$B),FALSE)</f>
        <v>0</v>
      </c>
      <c r="AY81" t="s">
        <v>45</v>
      </c>
      <c r="AZ81">
        <v>2</v>
      </c>
      <c r="BA81">
        <v>0</v>
      </c>
      <c r="BC81" t="b">
        <v>0</v>
      </c>
      <c r="BD81" t="b">
        <v>0</v>
      </c>
      <c r="BE81" t="b">
        <v>0</v>
      </c>
      <c r="BF81" t="s">
        <v>603</v>
      </c>
      <c r="BG81" t="s">
        <v>5454</v>
      </c>
      <c r="BH81" t="s">
        <v>5454</v>
      </c>
      <c r="BI81" t="s">
        <v>604</v>
      </c>
      <c r="BJ81" t="s">
        <v>604</v>
      </c>
      <c r="BN81" s="232">
        <v>999</v>
      </c>
      <c r="BQ81" t="s">
        <v>605</v>
      </c>
      <c r="BR81" t="s">
        <v>602</v>
      </c>
      <c r="BS81" t="s">
        <v>411</v>
      </c>
    </row>
    <row r="82" spans="1:72">
      <c r="A82">
        <v>81</v>
      </c>
      <c r="B82" s="161" t="str">
        <f>IFERROR(TEXT(AM82,"00"),"99")&amp;IFERROR(TEXT(X82,"00"),"99")&amp;IFERROR(TEXT(T82,"00"),"99")&amp;IFERROR(TEXT(BN82,"000"),"999")</f>
        <v>010826999</v>
      </c>
      <c r="C82" s="161" t="str">
        <f>IFERROR(TEXT(AM82,"00"),"99")&amp;IFERROR(TEXT(W82,"00"),"99")&amp;IFERROR(TEXT(S82,"000"),"999")</f>
        <v>0108163</v>
      </c>
      <c r="D82" s="29">
        <v>0</v>
      </c>
      <c r="E82" s="29">
        <v>1</v>
      </c>
      <c r="F82" s="29">
        <v>0</v>
      </c>
      <c r="G82" s="29"/>
      <c r="H82" t="s">
        <v>591</v>
      </c>
      <c r="I82" s="379" t="str">
        <f>IF(ISBLANK(H82), IF(OR(NOT(ISBLANK(M82)),NOT(ISBLANK(J82)), NOT(ISBLANK(O82))),"no oldname but should be",""),IF(H82=J82,"api",IF(H82=O82,"csv","no match or acsbgname")))</f>
        <v>csv</v>
      </c>
      <c r="N82" t="s">
        <v>591</v>
      </c>
      <c r="O82" t="s">
        <v>591</v>
      </c>
      <c r="P82" t="s">
        <v>591</v>
      </c>
      <c r="Q82" s="64" t="s">
        <v>590</v>
      </c>
      <c r="R82" t="s">
        <v>590</v>
      </c>
      <c r="S82" s="150">
        <f>IFERROR(_xlfn.XLOOKUP(U82,sortorder!$E$62:$E$134,sortorder!$F$62:$F$134),999)</f>
        <v>163</v>
      </c>
      <c r="T82" s="150">
        <f>IFERROR(_xlfn.XLOOKUP(U82,sortorder!$E$62:$E$134,sortorder!$D$62:$D$134),99)</f>
        <v>26</v>
      </c>
      <c r="U82" s="129" t="s">
        <v>164</v>
      </c>
      <c r="V82" s="59" t="s">
        <v>590</v>
      </c>
      <c r="W82" s="155">
        <f>IFERROR(_xlfn.XLOOKUP(Y82,sortorder!$E$4:$E$55,sortorder!$D$4:$D$55),99)</f>
        <v>8</v>
      </c>
      <c r="X82" s="155">
        <f>IFERROR(_xlfn.XLOOKUP(Y82,sortorder!$E$4:$E$55,sortorder!$D$4:$D$55),99)</f>
        <v>8</v>
      </c>
      <c r="Y82" s="22" t="s">
        <v>572</v>
      </c>
      <c r="Z82" s="144">
        <f>IF(ISERROR(SEARCH(Z$1,$Q82)),0,1)</f>
        <v>0</v>
      </c>
      <c r="AA82" s="144">
        <f>IF(ISERROR(SEARCH(AA$1,$Q82)),0,1)</f>
        <v>0</v>
      </c>
      <c r="AB82" s="144">
        <f>IF(ISERROR(SEARCH(AB$1,$Q82)),0,1)</f>
        <v>0</v>
      </c>
      <c r="AC82" s="144">
        <f>IF(ISERROR(SEARCH(AC$1,$Q82)),0,1)</f>
        <v>0</v>
      </c>
      <c r="AD82" s="144">
        <f>IF(ISERROR(SEARCH(AD$1,$Q82)),0,1)</f>
        <v>0</v>
      </c>
      <c r="AE82" s="144">
        <f>IF(ISERROR(SEARCH(AE$1,$Q82)),0,1)</f>
        <v>0</v>
      </c>
      <c r="AF82" s="144">
        <f>IF(ISERROR(SEARCH(AF$1,$Q82)),0,1)</f>
        <v>0</v>
      </c>
      <c r="AG82" s="144">
        <f>IF(ISERROR(SEARCH(AG$1,$Q82)),0,1)</f>
        <v>0</v>
      </c>
      <c r="AH82" s="144">
        <f>IF(ISERROR(SEARCH(AH$1,$Q82)),0,1)</f>
        <v>0</v>
      </c>
      <c r="AK82" t="s">
        <v>44</v>
      </c>
      <c r="AL82" s="41" t="s">
        <v>44</v>
      </c>
      <c r="AM82" s="216">
        <f>_xlfn.XLOOKUP(AL82,sortorder!$I$15:$I$20,sortorder!$J$15:$J$20)</f>
        <v>1</v>
      </c>
      <c r="AQ82" s="30">
        <v>0</v>
      </c>
      <c r="AR82" t="s">
        <v>43</v>
      </c>
      <c r="AS82" t="s">
        <v>43</v>
      </c>
      <c r="AT82" t="s">
        <v>52</v>
      </c>
      <c r="AU82" t="s">
        <v>43</v>
      </c>
      <c r="AW82" s="39" t="str">
        <f>IFERROR(_xlfn.XLOOKUP(Q82,wtd!$B:$B,wtd!$C:$C),"")</f>
        <v/>
      </c>
      <c r="AX82" s="144" t="b">
        <f>IFERROR(Q82=_xlfn.XLOOKUP(Q82,wtd!$B:$B,wtd!$B:$B),FALSE)</f>
        <v>0</v>
      </c>
      <c r="AY82" t="s">
        <v>45</v>
      </c>
      <c r="AZ82">
        <v>2</v>
      </c>
      <c r="BA82">
        <v>0</v>
      </c>
      <c r="BC82" t="b">
        <v>0</v>
      </c>
      <c r="BD82" t="b">
        <v>0</v>
      </c>
      <c r="BE82" t="b">
        <v>0</v>
      </c>
      <c r="BF82" t="s">
        <v>592</v>
      </c>
      <c r="BG82" t="s">
        <v>593</v>
      </c>
      <c r="BH82" t="s">
        <v>593</v>
      </c>
      <c r="BI82" t="s">
        <v>594</v>
      </c>
      <c r="BJ82" t="s">
        <v>594</v>
      </c>
      <c r="BN82" s="232">
        <v>999</v>
      </c>
      <c r="BQ82" t="s">
        <v>595</v>
      </c>
      <c r="BR82" t="s">
        <v>591</v>
      </c>
      <c r="BS82" t="s">
        <v>411</v>
      </c>
    </row>
    <row r="83" spans="1:72">
      <c r="A83">
        <v>82</v>
      </c>
      <c r="B83" s="161" t="str">
        <f>IFERROR(TEXT(AM83,"00"),"99")&amp;IFERROR(TEXT(X83,"00"),"99")&amp;IFERROR(TEXT(T83,"00"),"99")&amp;IFERROR(TEXT(BN83,"000"),"999")</f>
        <v>010936021</v>
      </c>
      <c r="C83" s="161" t="str">
        <f>IFERROR(TEXT(AM83,"00"),"99")&amp;IFERROR(TEXT(W83,"00"),"99")&amp;IFERROR(TEXT(S83,"000"),"999")</f>
        <v>0109021</v>
      </c>
      <c r="D83" s="112">
        <v>1</v>
      </c>
      <c r="E83" s="29">
        <v>0</v>
      </c>
      <c r="F83" s="29">
        <v>1</v>
      </c>
      <c r="G83" s="112">
        <v>1</v>
      </c>
      <c r="H83" s="1" t="s">
        <v>2318</v>
      </c>
      <c r="I83" s="379" t="str">
        <f>IF(ISBLANK(H83), IF(OR(NOT(ISBLANK(M83)),NOT(ISBLANK(J83)), NOT(ISBLANK(O83))),"no oldname but should be",""),IF(H83=J83,"api",IF(H83=O83,"csv","no match or acsbgname")))</f>
        <v>api</v>
      </c>
      <c r="J83" s="1" t="s">
        <v>2318</v>
      </c>
      <c r="K83" s="1" t="s">
        <v>2318</v>
      </c>
      <c r="L83" s="1"/>
      <c r="M83" s="1" t="s">
        <v>3130</v>
      </c>
      <c r="N83" s="1"/>
      <c r="O83" s="1"/>
      <c r="P83" s="1"/>
      <c r="Q83" s="1" t="s">
        <v>2317</v>
      </c>
      <c r="R83" s="1" t="s">
        <v>2317</v>
      </c>
      <c r="S83" s="150">
        <f>IFERROR(_xlfn.XLOOKUP(U83,sortorder!$E$62:$E$134,sortorder!$F$62:$F$134),999)</f>
        <v>21</v>
      </c>
      <c r="T83" s="150">
        <f>IFERROR(_xlfn.XLOOKUP(U83,sortorder!$E$62:$E$134,sortorder!$D$62:$D$134),99)</f>
        <v>36</v>
      </c>
      <c r="U83" s="129" t="s">
        <v>2317</v>
      </c>
      <c r="V83" s="59" t="s">
        <v>2317</v>
      </c>
      <c r="W83" s="155">
        <f>IFERROR(_xlfn.XLOOKUP(Y83,sortorder!$E$4:$E$55,sortorder!$D$4:$D$55),99)</f>
        <v>9</v>
      </c>
      <c r="X83" s="155">
        <f>IFERROR(_xlfn.XLOOKUP(Y83,sortorder!$E$4:$E$55,sortorder!$D$4:$D$55),99)</f>
        <v>9</v>
      </c>
      <c r="Y83" s="22" t="s">
        <v>2302</v>
      </c>
      <c r="Z83" s="144">
        <f>IF(ISERROR(SEARCH(Z$1,$Q83)),0,1)</f>
        <v>0</v>
      </c>
      <c r="AA83" s="144">
        <f>IF(ISERROR(SEARCH(AA$1,$Q83)),0,1)</f>
        <v>0</v>
      </c>
      <c r="AB83" s="144">
        <f>IF(ISERROR(SEARCH(AB$1,$Q83)),0,1)</f>
        <v>0</v>
      </c>
      <c r="AC83" s="144">
        <f>IF(ISERROR(SEARCH(AC$1,$Q83)),0,1)</f>
        <v>0</v>
      </c>
      <c r="AD83" s="144">
        <f>IF(ISERROR(SEARCH(AD$1,$Q83)),0,1)</f>
        <v>0</v>
      </c>
      <c r="AE83" s="144">
        <f>IF(ISERROR(SEARCH(AE$1,$Q83)),0,1)</f>
        <v>0</v>
      </c>
      <c r="AF83" s="144">
        <f>IF(ISERROR(SEARCH(AF$1,$Q83)),0,1)</f>
        <v>0</v>
      </c>
      <c r="AG83" s="144">
        <f>IF(ISERROR(SEARCH(AG$1,$Q83)),0,1)</f>
        <v>0</v>
      </c>
      <c r="AH83" s="144">
        <f>IF(ISERROR(SEARCH(AH$1,$Q83)),0,1)</f>
        <v>0</v>
      </c>
      <c r="AI83" t="s">
        <v>1083</v>
      </c>
      <c r="AJ83" t="s">
        <v>2303</v>
      </c>
      <c r="AK83" t="s">
        <v>44</v>
      </c>
      <c r="AL83" s="41" t="s">
        <v>44</v>
      </c>
      <c r="AM83" s="216">
        <f>_xlfn.XLOOKUP(AL83,sortorder!$I$15:$I$20,sortorder!$J$15:$J$20)</f>
        <v>1</v>
      </c>
      <c r="AQ83" s="30">
        <v>0</v>
      </c>
      <c r="AR83" t="s">
        <v>43</v>
      </c>
      <c r="AS83" t="s">
        <v>43</v>
      </c>
      <c r="AT83" t="s">
        <v>286</v>
      </c>
      <c r="AU83" t="s">
        <v>43</v>
      </c>
      <c r="AV83">
        <v>1</v>
      </c>
      <c r="AW83" s="39" t="str">
        <f>IFERROR(_xlfn.XLOOKUP(Q83,wtd!$B:$B,wtd!$C:$C),"")</f>
        <v>pop</v>
      </c>
      <c r="AX83" s="144" t="b">
        <f>IFERROR(Q83=_xlfn.XLOOKUP(Q83,wtd!$B:$B,wtd!$B:$B),FALSE)</f>
        <v>1</v>
      </c>
      <c r="AY83" s="243" t="s">
        <v>1624</v>
      </c>
      <c r="AZ83">
        <v>2</v>
      </c>
      <c r="BA83">
        <v>0</v>
      </c>
      <c r="BC83" t="b">
        <v>0</v>
      </c>
      <c r="BD83" t="b">
        <v>1</v>
      </c>
      <c r="BE83" t="b">
        <v>0</v>
      </c>
      <c r="BF83" t="s">
        <v>5137</v>
      </c>
      <c r="BG83" s="9" t="s">
        <v>2319</v>
      </c>
      <c r="BH83" s="9" t="s">
        <v>2319</v>
      </c>
      <c r="BK83" s="9" t="s">
        <v>2320</v>
      </c>
      <c r="BL83" s="9" t="s">
        <v>2321</v>
      </c>
      <c r="BN83" s="227">
        <v>21</v>
      </c>
      <c r="BO83" s="9"/>
      <c r="BP83" s="9" t="s">
        <v>113</v>
      </c>
      <c r="BS83" t="s">
        <v>411</v>
      </c>
    </row>
    <row r="84" spans="1:72">
      <c r="A84">
        <v>83</v>
      </c>
      <c r="B84" s="161" t="str">
        <f>IFERROR(TEXT(AM84,"00"),"99")&amp;IFERROR(TEXT(X84,"00"),"99")&amp;IFERROR(TEXT(T84,"00"),"99")&amp;IFERROR(TEXT(BN84,"000"),"999")</f>
        <v>010937019</v>
      </c>
      <c r="C84" s="161" t="str">
        <f>IFERROR(TEXT(AM84,"00"),"99")&amp;IFERROR(TEXT(W84,"00"),"99")&amp;IFERROR(TEXT(S84,"000"),"999")</f>
        <v>0109019</v>
      </c>
      <c r="D84" s="46">
        <v>1</v>
      </c>
      <c r="E84" s="29">
        <v>0</v>
      </c>
      <c r="F84" s="29">
        <v>1</v>
      </c>
      <c r="G84" s="105">
        <v>1</v>
      </c>
      <c r="H84" s="9" t="s">
        <v>3141</v>
      </c>
      <c r="I84" s="379" t="str">
        <f>IF(ISBLANK(H84), IF(OR(NOT(ISBLANK(M84)),NOT(ISBLANK(J84)), NOT(ISBLANK(O84))),"no oldname but should be",""),IF(H84=J84,"api",IF(H84=O84,"csv","no match or acsbgname")))</f>
        <v>no match or acsbgname</v>
      </c>
      <c r="J84" s="123" t="s">
        <v>4908</v>
      </c>
      <c r="K84" s="123" t="s">
        <v>4908</v>
      </c>
      <c r="M84" t="s">
        <v>3141</v>
      </c>
      <c r="N84" s="24"/>
      <c r="O84" s="24"/>
      <c r="Q84" s="64" t="s">
        <v>2307</v>
      </c>
      <c r="R84" s="9" t="s">
        <v>2307</v>
      </c>
      <c r="S84" s="150">
        <f>IFERROR(_xlfn.XLOOKUP(U84,sortorder!$E$62:$E$134,sortorder!$F$62:$F$134),999)</f>
        <v>19</v>
      </c>
      <c r="T84" s="150">
        <f>IFERROR(_xlfn.XLOOKUP(U84,sortorder!$E$62:$E$134,sortorder!$D$62:$D$134),99)</f>
        <v>37</v>
      </c>
      <c r="U84" s="129" t="s">
        <v>2307</v>
      </c>
      <c r="V84" s="59" t="s">
        <v>2307</v>
      </c>
      <c r="W84" s="155">
        <f>IFERROR(_xlfn.XLOOKUP(Y84,sortorder!$E$4:$E$55,sortorder!$D$4:$D$55),99)</f>
        <v>9</v>
      </c>
      <c r="X84" s="155">
        <f>IFERROR(_xlfn.XLOOKUP(Y84,sortorder!$E$4:$E$55,sortorder!$D$4:$D$55),99)</f>
        <v>9</v>
      </c>
      <c r="Y84" s="22" t="s">
        <v>2302</v>
      </c>
      <c r="Z84" s="144">
        <f>IF(ISERROR(SEARCH(Z$1,$Q84)),0,1)</f>
        <v>0</v>
      </c>
      <c r="AA84" s="144">
        <f>IF(ISERROR(SEARCH(AA$1,$Q84)),0,1)</f>
        <v>0</v>
      </c>
      <c r="AB84" s="144">
        <f>IF(ISERROR(SEARCH(AB$1,$Q84)),0,1)</f>
        <v>0</v>
      </c>
      <c r="AC84" s="144">
        <f>IF(ISERROR(SEARCH(AC$1,$Q84)),0,1)</f>
        <v>0</v>
      </c>
      <c r="AD84" s="144">
        <f>IF(ISERROR(SEARCH(AD$1,$Q84)),0,1)</f>
        <v>0</v>
      </c>
      <c r="AE84" s="144">
        <f>IF(ISERROR(SEARCH(AE$1,$Q84)),0,1)</f>
        <v>0</v>
      </c>
      <c r="AF84" s="144">
        <f>IF(ISERROR(SEARCH(AF$1,$Q84)),0,1)</f>
        <v>0</v>
      </c>
      <c r="AG84" s="144">
        <f>IF(ISERROR(SEARCH(AG$1,$Q84)),0,1)</f>
        <v>0</v>
      </c>
      <c r="AH84" s="144">
        <f>IF(ISERROR(SEARCH(AH$1,$Q84)),0,1)</f>
        <v>0</v>
      </c>
      <c r="AI84" t="s">
        <v>1083</v>
      </c>
      <c r="AJ84" t="s">
        <v>2303</v>
      </c>
      <c r="AK84" t="s">
        <v>44</v>
      </c>
      <c r="AL84" s="41" t="s">
        <v>44</v>
      </c>
      <c r="AM84" s="216">
        <f>_xlfn.XLOOKUP(AL84,sortorder!$I$15:$I$20,sortorder!$J$15:$J$20)</f>
        <v>1</v>
      </c>
      <c r="AQ84" s="30">
        <v>0</v>
      </c>
      <c r="AR84" t="s">
        <v>43</v>
      </c>
      <c r="AS84" t="s">
        <v>43</v>
      </c>
      <c r="AT84" t="s">
        <v>286</v>
      </c>
      <c r="AU84" t="s">
        <v>43</v>
      </c>
      <c r="AV84">
        <v>1</v>
      </c>
      <c r="AW84" s="39" t="str">
        <f>IFERROR(_xlfn.XLOOKUP(Q84,wtd!$B:$B,wtd!$C:$C),"")</f>
        <v>pop</v>
      </c>
      <c r="AX84" s="144" t="b">
        <f>IFERROR(Q84=_xlfn.XLOOKUP(Q84,wtd!$B:$B,wtd!$B:$B),FALSE)</f>
        <v>1</v>
      </c>
      <c r="AY84" s="243" t="s">
        <v>1624</v>
      </c>
      <c r="AZ84">
        <v>2</v>
      </c>
      <c r="BA84">
        <v>0</v>
      </c>
      <c r="BC84" t="b">
        <v>0</v>
      </c>
      <c r="BD84" t="b">
        <v>1</v>
      </c>
      <c r="BE84" t="b">
        <v>0</v>
      </c>
      <c r="BF84" t="s">
        <v>5138</v>
      </c>
      <c r="BG84" s="9" t="s">
        <v>2309</v>
      </c>
      <c r="BH84" s="9" t="s">
        <v>2309</v>
      </c>
      <c r="BK84" s="9" t="s">
        <v>2310</v>
      </c>
      <c r="BL84" s="9" t="s">
        <v>2311</v>
      </c>
      <c r="BN84" s="227">
        <v>19</v>
      </c>
      <c r="BO84" s="9"/>
      <c r="BP84" s="9" t="s">
        <v>55</v>
      </c>
      <c r="BS84" t="s">
        <v>411</v>
      </c>
      <c r="BT84" t="s">
        <v>55</v>
      </c>
    </row>
    <row r="85" spans="1:72">
      <c r="A85">
        <v>84</v>
      </c>
      <c r="B85" s="161" t="str">
        <f>IFERROR(TEXT(AM85,"00"),"99")&amp;IFERROR(TEXT(X85,"00"),"99")&amp;IFERROR(TEXT(T85,"00"),"99")&amp;IFERROR(TEXT(BN85,"000"),"999")</f>
        <v>010938020</v>
      </c>
      <c r="C85" s="161" t="str">
        <f>IFERROR(TEXT(AM85,"00"),"99")&amp;IFERROR(TEXT(W85,"00"),"99")&amp;IFERROR(TEXT(S85,"000"),"999")</f>
        <v>0109020</v>
      </c>
      <c r="D85" s="46">
        <v>1</v>
      </c>
      <c r="E85" s="29">
        <v>0</v>
      </c>
      <c r="F85" s="29">
        <v>1</v>
      </c>
      <c r="G85" s="105">
        <v>1</v>
      </c>
      <c r="H85" s="9" t="s">
        <v>3142</v>
      </c>
      <c r="I85" s="379" t="str">
        <f>IF(ISBLANK(H85), IF(OR(NOT(ISBLANK(M85)),NOT(ISBLANK(J85)), NOT(ISBLANK(O85))),"no oldname but should be",""),IF(H85=J85,"api",IF(H85=O85,"csv","no match or acsbgname")))</f>
        <v>no match or acsbgname</v>
      </c>
      <c r="J85" s="123" t="s">
        <v>4907</v>
      </c>
      <c r="K85" s="123" t="s">
        <v>4907</v>
      </c>
      <c r="M85" t="s">
        <v>3142</v>
      </c>
      <c r="N85" s="24"/>
      <c r="O85" s="24"/>
      <c r="Q85" s="64" t="s">
        <v>2312</v>
      </c>
      <c r="R85" s="9" t="s">
        <v>2312</v>
      </c>
      <c r="S85" s="150">
        <f>IFERROR(_xlfn.XLOOKUP(U85,sortorder!$E$62:$E$134,sortorder!$F$62:$F$134),999)</f>
        <v>20</v>
      </c>
      <c r="T85" s="150">
        <f>IFERROR(_xlfn.XLOOKUP(U85,sortorder!$E$62:$E$134,sortorder!$D$62:$D$134),99)</f>
        <v>38</v>
      </c>
      <c r="U85" s="129" t="s">
        <v>2312</v>
      </c>
      <c r="V85" s="59" t="s">
        <v>2312</v>
      </c>
      <c r="W85" s="155">
        <f>IFERROR(_xlfn.XLOOKUP(Y85,sortorder!$E$4:$E$55,sortorder!$D$4:$D$55),99)</f>
        <v>9</v>
      </c>
      <c r="X85" s="155">
        <f>IFERROR(_xlfn.XLOOKUP(Y85,sortorder!$E$4:$E$55,sortorder!$D$4:$D$55),99)</f>
        <v>9</v>
      </c>
      <c r="Y85" s="22" t="s">
        <v>2302</v>
      </c>
      <c r="Z85" s="144">
        <f>IF(ISERROR(SEARCH(Z$1,$Q85)),0,1)</f>
        <v>0</v>
      </c>
      <c r="AA85" s="144">
        <f>IF(ISERROR(SEARCH(AA$1,$Q85)),0,1)</f>
        <v>0</v>
      </c>
      <c r="AB85" s="144">
        <f>IF(ISERROR(SEARCH(AB$1,$Q85)),0,1)</f>
        <v>0</v>
      </c>
      <c r="AC85" s="144">
        <f>IF(ISERROR(SEARCH(AC$1,$Q85)),0,1)</f>
        <v>0</v>
      </c>
      <c r="AD85" s="144">
        <f>IF(ISERROR(SEARCH(AD$1,$Q85)),0,1)</f>
        <v>0</v>
      </c>
      <c r="AE85" s="144">
        <f>IF(ISERROR(SEARCH(AE$1,$Q85)),0,1)</f>
        <v>0</v>
      </c>
      <c r="AF85" s="144">
        <f>IF(ISERROR(SEARCH(AF$1,$Q85)),0,1)</f>
        <v>0</v>
      </c>
      <c r="AG85" s="144">
        <f>IF(ISERROR(SEARCH(AG$1,$Q85)),0,1)</f>
        <v>0</v>
      </c>
      <c r="AH85" s="144">
        <f>IF(ISERROR(SEARCH(AH$1,$Q85)),0,1)</f>
        <v>0</v>
      </c>
      <c r="AI85" t="s">
        <v>1083</v>
      </c>
      <c r="AJ85" t="s">
        <v>2303</v>
      </c>
      <c r="AK85" t="s">
        <v>44</v>
      </c>
      <c r="AL85" s="41" t="s">
        <v>44</v>
      </c>
      <c r="AM85" s="216">
        <f>_xlfn.XLOOKUP(AL85,sortorder!$I$15:$I$20,sortorder!$J$15:$J$20)</f>
        <v>1</v>
      </c>
      <c r="AQ85" s="30">
        <v>0</v>
      </c>
      <c r="AR85" t="s">
        <v>43</v>
      </c>
      <c r="AS85" t="s">
        <v>43</v>
      </c>
      <c r="AT85" t="s">
        <v>286</v>
      </c>
      <c r="AU85" t="s">
        <v>43</v>
      </c>
      <c r="AV85">
        <v>1</v>
      </c>
      <c r="AW85" s="39" t="str">
        <f>IFERROR(_xlfn.XLOOKUP(Q85,wtd!$B:$B,wtd!$C:$C),"")</f>
        <v>pop</v>
      </c>
      <c r="AX85" s="144" t="b">
        <f>IFERROR(Q85=_xlfn.XLOOKUP(Q85,wtd!$B:$B,wtd!$B:$B),FALSE)</f>
        <v>1</v>
      </c>
      <c r="AY85" s="243" t="s">
        <v>1624</v>
      </c>
      <c r="AZ85">
        <v>2</v>
      </c>
      <c r="BA85">
        <v>0</v>
      </c>
      <c r="BC85" t="b">
        <v>0</v>
      </c>
      <c r="BD85" t="b">
        <v>1</v>
      </c>
      <c r="BE85" t="b">
        <v>0</v>
      </c>
      <c r="BF85" t="s">
        <v>5139</v>
      </c>
      <c r="BG85" s="9" t="s">
        <v>2314</v>
      </c>
      <c r="BH85" s="9" t="s">
        <v>2314</v>
      </c>
      <c r="BK85" s="9" t="s">
        <v>2315</v>
      </c>
      <c r="BL85" s="9" t="s">
        <v>2316</v>
      </c>
      <c r="BN85" s="227">
        <v>20</v>
      </c>
      <c r="BO85" s="9"/>
      <c r="BP85" s="9" t="s">
        <v>55</v>
      </c>
      <c r="BS85" t="s">
        <v>411</v>
      </c>
      <c r="BT85" t="s">
        <v>55</v>
      </c>
    </row>
    <row r="86" spans="1:72">
      <c r="A86">
        <v>85</v>
      </c>
      <c r="B86" s="161" t="str">
        <f>IFERROR(TEXT(AM86,"00"),"99")&amp;IFERROR(TEXT(X86,"00"),"99")&amp;IFERROR(TEXT(T86,"00"),"99")&amp;IFERROR(TEXT(BN86,"000"),"999")</f>
        <v>010939022</v>
      </c>
      <c r="C86" s="161" t="str">
        <f>IFERROR(TEXT(AM86,"00"),"99")&amp;IFERROR(TEXT(W86,"00"),"99")&amp;IFERROR(TEXT(S86,"000"),"999")</f>
        <v>0109022</v>
      </c>
      <c r="D86" s="46">
        <v>1</v>
      </c>
      <c r="E86" s="29">
        <v>0</v>
      </c>
      <c r="F86" s="29">
        <v>1</v>
      </c>
      <c r="G86" s="105">
        <v>1</v>
      </c>
      <c r="H86" s="9" t="s">
        <v>3143</v>
      </c>
      <c r="I86" s="379" t="str">
        <f>IF(ISBLANK(H86), IF(OR(NOT(ISBLANK(M86)),NOT(ISBLANK(J86)), NOT(ISBLANK(O86))),"no oldname but should be",""),IF(H86=J86,"api",IF(H86=O86,"csv","no match or acsbgname")))</f>
        <v>no match or acsbgname</v>
      </c>
      <c r="J86" s="123" t="s">
        <v>4909</v>
      </c>
      <c r="K86" s="123" t="s">
        <v>4909</v>
      </c>
      <c r="M86" t="s">
        <v>3143</v>
      </c>
      <c r="N86" s="24"/>
      <c r="O86" s="24"/>
      <c r="Q86" s="64" t="s">
        <v>2322</v>
      </c>
      <c r="R86" s="9" t="s">
        <v>2322</v>
      </c>
      <c r="S86" s="150">
        <f>IFERROR(_xlfn.XLOOKUP(U86,sortorder!$E$62:$E$134,sortorder!$F$62:$F$134),999)</f>
        <v>22</v>
      </c>
      <c r="T86" s="150">
        <f>IFERROR(_xlfn.XLOOKUP(U86,sortorder!$E$62:$E$134,sortorder!$D$62:$D$134),99)</f>
        <v>39</v>
      </c>
      <c r="U86" s="129" t="s">
        <v>2322</v>
      </c>
      <c r="V86" s="59" t="s">
        <v>2322</v>
      </c>
      <c r="W86" s="155">
        <f>IFERROR(_xlfn.XLOOKUP(Y86,sortorder!$E$4:$E$55,sortorder!$D$4:$D$55),99)</f>
        <v>9</v>
      </c>
      <c r="X86" s="155">
        <f>IFERROR(_xlfn.XLOOKUP(Y86,sortorder!$E$4:$E$55,sortorder!$D$4:$D$55),99)</f>
        <v>9</v>
      </c>
      <c r="Y86" s="22" t="s">
        <v>2302</v>
      </c>
      <c r="Z86" s="144">
        <f>IF(ISERROR(SEARCH(Z$1,$Q86)),0,1)</f>
        <v>0</v>
      </c>
      <c r="AA86" s="144">
        <f>IF(ISERROR(SEARCH(AA$1,$Q86)),0,1)</f>
        <v>0</v>
      </c>
      <c r="AB86" s="144">
        <f>IF(ISERROR(SEARCH(AB$1,$Q86)),0,1)</f>
        <v>0</v>
      </c>
      <c r="AC86" s="144">
        <f>IF(ISERROR(SEARCH(AC$1,$Q86)),0,1)</f>
        <v>0</v>
      </c>
      <c r="AD86" s="144">
        <f>IF(ISERROR(SEARCH(AD$1,$Q86)),0,1)</f>
        <v>0</v>
      </c>
      <c r="AE86" s="144">
        <f>IF(ISERROR(SEARCH(AE$1,$Q86)),0,1)</f>
        <v>0</v>
      </c>
      <c r="AF86" s="144">
        <f>IF(ISERROR(SEARCH(AF$1,$Q86)),0,1)</f>
        <v>0</v>
      </c>
      <c r="AG86" s="144">
        <f>IF(ISERROR(SEARCH(AG$1,$Q86)),0,1)</f>
        <v>0</v>
      </c>
      <c r="AH86" s="144">
        <f>IF(ISERROR(SEARCH(AH$1,$Q86)),0,1)</f>
        <v>0</v>
      </c>
      <c r="AI86" t="s">
        <v>1083</v>
      </c>
      <c r="AJ86" t="s">
        <v>2303</v>
      </c>
      <c r="AK86" t="s">
        <v>44</v>
      </c>
      <c r="AL86" s="41" t="s">
        <v>44</v>
      </c>
      <c r="AM86" s="216">
        <f>_xlfn.XLOOKUP(AL86,sortorder!$I$15:$I$20,sortorder!$J$15:$J$20)</f>
        <v>1</v>
      </c>
      <c r="AQ86" s="30">
        <v>0</v>
      </c>
      <c r="AR86" t="s">
        <v>43</v>
      </c>
      <c r="AS86" t="s">
        <v>43</v>
      </c>
      <c r="AT86" t="s">
        <v>286</v>
      </c>
      <c r="AU86" t="s">
        <v>43</v>
      </c>
      <c r="AV86">
        <v>1</v>
      </c>
      <c r="AW86" s="39" t="str">
        <f>IFERROR(_xlfn.XLOOKUP(Q86,wtd!$B:$B,wtd!$C:$C),"")</f>
        <v>pop</v>
      </c>
      <c r="AX86" s="144" t="b">
        <f>IFERROR(Q86=_xlfn.XLOOKUP(Q86,wtd!$B:$B,wtd!$B:$B),FALSE)</f>
        <v>1</v>
      </c>
      <c r="AY86" s="243" t="s">
        <v>1624</v>
      </c>
      <c r="AZ86">
        <v>2</v>
      </c>
      <c r="BA86">
        <v>0</v>
      </c>
      <c r="BC86" t="b">
        <v>0</v>
      </c>
      <c r="BD86" t="b">
        <v>1</v>
      </c>
      <c r="BE86" t="b">
        <v>0</v>
      </c>
      <c r="BF86" t="s">
        <v>5210</v>
      </c>
      <c r="BG86" s="9" t="s">
        <v>2324</v>
      </c>
      <c r="BH86" s="9" t="s">
        <v>2324</v>
      </c>
      <c r="BK86" s="9" t="s">
        <v>2325</v>
      </c>
      <c r="BL86" s="9" t="s">
        <v>2326</v>
      </c>
      <c r="BN86" s="227">
        <v>22</v>
      </c>
      <c r="BO86" s="9"/>
      <c r="BP86" s="9" t="s">
        <v>55</v>
      </c>
      <c r="BS86" t="s">
        <v>411</v>
      </c>
      <c r="BT86" t="s">
        <v>55</v>
      </c>
    </row>
    <row r="87" spans="1:72">
      <c r="A87">
        <v>86</v>
      </c>
      <c r="B87" s="161" t="str">
        <f>IFERROR(TEXT(AM87,"00"),"99")&amp;IFERROR(TEXT(X87,"00"),"99")&amp;IFERROR(TEXT(T87,"00"),"99")&amp;IFERROR(TEXT(BN87,"000"),"999")</f>
        <v>010940023</v>
      </c>
      <c r="C87" s="161" t="str">
        <f>IFERROR(TEXT(AM87,"00"),"99")&amp;IFERROR(TEXT(W87,"00"),"99")&amp;IFERROR(TEXT(S87,"000"),"999")</f>
        <v>0109023</v>
      </c>
      <c r="D87" s="46">
        <v>1</v>
      </c>
      <c r="E87" s="29">
        <v>0</v>
      </c>
      <c r="F87" s="29">
        <v>1</v>
      </c>
      <c r="G87" s="105">
        <v>1</v>
      </c>
      <c r="H87" s="9" t="s">
        <v>3144</v>
      </c>
      <c r="I87" s="379" t="str">
        <f>IF(ISBLANK(H87), IF(OR(NOT(ISBLANK(M87)),NOT(ISBLANK(J87)), NOT(ISBLANK(O87))),"no oldname but should be",""),IF(H87=J87,"api",IF(H87=O87,"csv","no match or acsbgname")))</f>
        <v>no match or acsbgname</v>
      </c>
      <c r="J87" s="123" t="s">
        <v>4910</v>
      </c>
      <c r="K87" s="123" t="s">
        <v>4910</v>
      </c>
      <c r="M87" t="s">
        <v>3144</v>
      </c>
      <c r="N87" s="24"/>
      <c r="O87" s="24"/>
      <c r="Q87" s="64" t="s">
        <v>2327</v>
      </c>
      <c r="R87" s="9" t="s">
        <v>2327</v>
      </c>
      <c r="S87" s="150">
        <f>IFERROR(_xlfn.XLOOKUP(U87,sortorder!$E$62:$E$134,sortorder!$F$62:$F$134),999)</f>
        <v>23</v>
      </c>
      <c r="T87" s="150">
        <f>IFERROR(_xlfn.XLOOKUP(U87,sortorder!$E$62:$E$134,sortorder!$D$62:$D$134),99)</f>
        <v>40</v>
      </c>
      <c r="U87" s="129" t="s">
        <v>2327</v>
      </c>
      <c r="V87" s="59" t="s">
        <v>2327</v>
      </c>
      <c r="W87" s="155">
        <f>IFERROR(_xlfn.XLOOKUP(Y87,sortorder!$E$4:$E$55,sortorder!$D$4:$D$55),99)</f>
        <v>9</v>
      </c>
      <c r="X87" s="155">
        <f>IFERROR(_xlfn.XLOOKUP(Y87,sortorder!$E$4:$E$55,sortorder!$D$4:$D$55),99)</f>
        <v>9</v>
      </c>
      <c r="Y87" s="22" t="s">
        <v>2302</v>
      </c>
      <c r="Z87" s="144">
        <f>IF(ISERROR(SEARCH(Z$1,$Q87)),0,1)</f>
        <v>0</v>
      </c>
      <c r="AA87" s="144">
        <f>IF(ISERROR(SEARCH(AA$1,$Q87)),0,1)</f>
        <v>0</v>
      </c>
      <c r="AB87" s="144">
        <f>IF(ISERROR(SEARCH(AB$1,$Q87)),0,1)</f>
        <v>0</v>
      </c>
      <c r="AC87" s="144">
        <f>IF(ISERROR(SEARCH(AC$1,$Q87)),0,1)</f>
        <v>0</v>
      </c>
      <c r="AD87" s="144">
        <f>IF(ISERROR(SEARCH(AD$1,$Q87)),0,1)</f>
        <v>0</v>
      </c>
      <c r="AE87" s="144">
        <f>IF(ISERROR(SEARCH(AE$1,$Q87)),0,1)</f>
        <v>0</v>
      </c>
      <c r="AF87" s="144">
        <f>IF(ISERROR(SEARCH(AF$1,$Q87)),0,1)</f>
        <v>0</v>
      </c>
      <c r="AG87" s="144">
        <f>IF(ISERROR(SEARCH(AG$1,$Q87)),0,1)</f>
        <v>0</v>
      </c>
      <c r="AH87" s="144">
        <f>IF(ISERROR(SEARCH(AH$1,$Q87)),0,1)</f>
        <v>0</v>
      </c>
      <c r="AI87" t="s">
        <v>1083</v>
      </c>
      <c r="AJ87" t="s">
        <v>2303</v>
      </c>
      <c r="AK87" t="s">
        <v>44</v>
      </c>
      <c r="AL87" s="41" t="s">
        <v>44</v>
      </c>
      <c r="AM87" s="216">
        <f>_xlfn.XLOOKUP(AL87,sortorder!$I$15:$I$20,sortorder!$J$15:$J$20)</f>
        <v>1</v>
      </c>
      <c r="AQ87" s="30">
        <v>0</v>
      </c>
      <c r="AR87" t="s">
        <v>43</v>
      </c>
      <c r="AS87" t="s">
        <v>43</v>
      </c>
      <c r="AT87" t="s">
        <v>286</v>
      </c>
      <c r="AU87" t="s">
        <v>43</v>
      </c>
      <c r="AV87">
        <v>1</v>
      </c>
      <c r="AW87" s="39" t="str">
        <f>IFERROR(_xlfn.XLOOKUP(Q87,wtd!$B:$B,wtd!$C:$C),"")</f>
        <v>pop</v>
      </c>
      <c r="AX87" s="144" t="b">
        <f>IFERROR(Q87=_xlfn.XLOOKUP(Q87,wtd!$B:$B,wtd!$B:$B),FALSE)</f>
        <v>1</v>
      </c>
      <c r="AY87" s="243" t="s">
        <v>1624</v>
      </c>
      <c r="AZ87">
        <v>2</v>
      </c>
      <c r="BA87">
        <v>0</v>
      </c>
      <c r="BC87" t="b">
        <v>0</v>
      </c>
      <c r="BD87" t="b">
        <v>1</v>
      </c>
      <c r="BE87" t="b">
        <v>0</v>
      </c>
      <c r="BF87" t="s">
        <v>5312</v>
      </c>
      <c r="BG87" s="9" t="s">
        <v>2329</v>
      </c>
      <c r="BH87" s="9" t="s">
        <v>2329</v>
      </c>
      <c r="BK87" s="9" t="s">
        <v>2330</v>
      </c>
      <c r="BL87" s="9" t="s">
        <v>2331</v>
      </c>
      <c r="BN87" s="227">
        <v>23</v>
      </c>
      <c r="BO87" s="9"/>
      <c r="BP87" s="9" t="s">
        <v>55</v>
      </c>
      <c r="BS87" t="s">
        <v>411</v>
      </c>
      <c r="BT87" t="s">
        <v>55</v>
      </c>
    </row>
    <row r="88" spans="1:72">
      <c r="A88">
        <v>87</v>
      </c>
      <c r="B88" s="161" t="str">
        <f>IFERROR(TEXT(AM88,"00"),"99")&amp;IFERROR(TEXT(X88,"00"),"99")&amp;IFERROR(TEXT(T88,"00"),"99")&amp;IFERROR(TEXT(BN88,"000"),"999")</f>
        <v>010941024</v>
      </c>
      <c r="C88" s="161" t="str">
        <f>IFERROR(TEXT(AM88,"00"),"99")&amp;IFERROR(TEXT(W88,"00"),"99")&amp;IFERROR(TEXT(S88,"000"),"999")</f>
        <v>0109024</v>
      </c>
      <c r="D88" s="46">
        <v>1</v>
      </c>
      <c r="E88" s="29">
        <v>0</v>
      </c>
      <c r="F88" s="29">
        <v>1</v>
      </c>
      <c r="G88" s="105">
        <v>1</v>
      </c>
      <c r="H88" s="9" t="s">
        <v>3145</v>
      </c>
      <c r="I88" s="379" t="str">
        <f>IF(ISBLANK(H88), IF(OR(NOT(ISBLANK(M88)),NOT(ISBLANK(J88)), NOT(ISBLANK(O88))),"no oldname but should be",""),IF(H88=J88,"api",IF(H88=O88,"csv","no match or acsbgname")))</f>
        <v>no match or acsbgname</v>
      </c>
      <c r="J88" s="123" t="s">
        <v>4911</v>
      </c>
      <c r="K88" s="123" t="s">
        <v>4911</v>
      </c>
      <c r="M88" s="124" t="s">
        <v>3145</v>
      </c>
      <c r="N88" s="24"/>
      <c r="O88" s="24"/>
      <c r="Q88" s="125" t="s">
        <v>2332</v>
      </c>
      <c r="R88" s="198" t="s">
        <v>2332</v>
      </c>
      <c r="S88" s="150">
        <f>IFERROR(_xlfn.XLOOKUP(U88,sortorder!$E$62:$E$134,sortorder!$F$62:$F$134),999)</f>
        <v>24</v>
      </c>
      <c r="T88" s="150">
        <f>IFERROR(_xlfn.XLOOKUP(U88,sortorder!$E$62:$E$134,sortorder!$D$62:$D$134),99)</f>
        <v>41</v>
      </c>
      <c r="U88" s="129" t="s">
        <v>2332</v>
      </c>
      <c r="V88" s="59" t="s">
        <v>2332</v>
      </c>
      <c r="W88" s="155">
        <f>IFERROR(_xlfn.XLOOKUP(Y88,sortorder!$E$4:$E$55,sortorder!$D$4:$D$55),99)</f>
        <v>9</v>
      </c>
      <c r="X88" s="155">
        <f>IFERROR(_xlfn.XLOOKUP(Y88,sortorder!$E$4:$E$55,sortorder!$D$4:$D$55),99)</f>
        <v>9</v>
      </c>
      <c r="Y88" s="22" t="s">
        <v>2302</v>
      </c>
      <c r="Z88" s="144">
        <f>IF(ISERROR(SEARCH(Z$1,$Q88)),0,1)</f>
        <v>0</v>
      </c>
      <c r="AA88" s="144">
        <f>IF(ISERROR(SEARCH(AA$1,$Q88)),0,1)</f>
        <v>0</v>
      </c>
      <c r="AB88" s="144">
        <f>IF(ISERROR(SEARCH(AB$1,$Q88)),0,1)</f>
        <v>0</v>
      </c>
      <c r="AC88" s="144">
        <f>IF(ISERROR(SEARCH(AC$1,$Q88)),0,1)</f>
        <v>0</v>
      </c>
      <c r="AD88" s="144">
        <f>IF(ISERROR(SEARCH(AD$1,$Q88)),0,1)</f>
        <v>0</v>
      </c>
      <c r="AE88" s="144">
        <f>IF(ISERROR(SEARCH(AE$1,$Q88)),0,1)</f>
        <v>0</v>
      </c>
      <c r="AF88" s="144">
        <f>IF(ISERROR(SEARCH(AF$1,$Q88)),0,1)</f>
        <v>0</v>
      </c>
      <c r="AG88" s="144">
        <f>IF(ISERROR(SEARCH(AG$1,$Q88)),0,1)</f>
        <v>0</v>
      </c>
      <c r="AH88" s="144">
        <f>IF(ISERROR(SEARCH(AH$1,$Q88)),0,1)</f>
        <v>0</v>
      </c>
      <c r="AI88" t="s">
        <v>1083</v>
      </c>
      <c r="AJ88" s="124" t="s">
        <v>2303</v>
      </c>
      <c r="AK88" t="s">
        <v>44</v>
      </c>
      <c r="AL88" s="41" t="s">
        <v>44</v>
      </c>
      <c r="AM88" s="216">
        <f>_xlfn.XLOOKUP(AL88,sortorder!$I$15:$I$20,sortorder!$J$15:$J$20)</f>
        <v>1</v>
      </c>
      <c r="AQ88" s="30">
        <v>0</v>
      </c>
      <c r="AR88" t="s">
        <v>43</v>
      </c>
      <c r="AS88" t="s">
        <v>43</v>
      </c>
      <c r="AT88" t="s">
        <v>286</v>
      </c>
      <c r="AU88" t="s">
        <v>43</v>
      </c>
      <c r="AV88">
        <v>1</v>
      </c>
      <c r="AW88" s="39" t="str">
        <f>IFERROR(_xlfn.XLOOKUP(Q88,wtd!$B:$B,wtd!$C:$C),"")</f>
        <v>pop</v>
      </c>
      <c r="AX88" s="144" t="b">
        <f>IFERROR(Q88=_xlfn.XLOOKUP(Q88,wtd!$B:$B,wtd!$B:$B),FALSE)</f>
        <v>1</v>
      </c>
      <c r="AY88" s="243" t="s">
        <v>1624</v>
      </c>
      <c r="AZ88">
        <v>2</v>
      </c>
      <c r="BA88">
        <v>0</v>
      </c>
      <c r="BC88" t="b">
        <v>0</v>
      </c>
      <c r="BD88" t="b">
        <v>1</v>
      </c>
      <c r="BE88" t="b">
        <v>0</v>
      </c>
      <c r="BF88" t="s">
        <v>5140</v>
      </c>
      <c r="BG88" s="9" t="s">
        <v>2334</v>
      </c>
      <c r="BH88" s="9" t="s">
        <v>2334</v>
      </c>
      <c r="BK88" s="9" t="s">
        <v>2335</v>
      </c>
      <c r="BL88" s="9" t="s">
        <v>2336</v>
      </c>
      <c r="BN88" s="227">
        <v>24</v>
      </c>
      <c r="BO88" s="9"/>
      <c r="BP88" s="9" t="s">
        <v>113</v>
      </c>
      <c r="BS88" t="s">
        <v>411</v>
      </c>
      <c r="BT88" t="s">
        <v>55</v>
      </c>
    </row>
    <row r="89" spans="1:72">
      <c r="A89">
        <v>88</v>
      </c>
      <c r="B89" s="161" t="str">
        <f>IFERROR(TEXT(AM89,"00"),"99")&amp;IFERROR(TEXT(X89,"00"),"99")&amp;IFERROR(TEXT(T89,"00"),"99")&amp;IFERROR(TEXT(BN89,"000"),"999")</f>
        <v>010942025</v>
      </c>
      <c r="C89" s="161" t="str">
        <f>IFERROR(TEXT(AM89,"00"),"99")&amp;IFERROR(TEXT(W89,"00"),"99")&amp;IFERROR(TEXT(S89,"000"),"999")</f>
        <v>0109025</v>
      </c>
      <c r="D89" s="46">
        <v>1</v>
      </c>
      <c r="E89" s="29">
        <v>0</v>
      </c>
      <c r="F89" s="29">
        <v>1</v>
      </c>
      <c r="G89" s="105">
        <v>1</v>
      </c>
      <c r="H89" s="9" t="s">
        <v>3146</v>
      </c>
      <c r="I89" s="379" t="str">
        <f>IF(ISBLANK(H89), IF(OR(NOT(ISBLANK(M89)),NOT(ISBLANK(J89)), NOT(ISBLANK(O89))),"no oldname but should be",""),IF(H89=J89,"api",IF(H89=O89,"csv","no match or acsbgname")))</f>
        <v>no match or acsbgname</v>
      </c>
      <c r="J89" s="123" t="s">
        <v>4912</v>
      </c>
      <c r="K89" s="123" t="s">
        <v>4912</v>
      </c>
      <c r="M89" s="124" t="s">
        <v>3146</v>
      </c>
      <c r="N89" s="24"/>
      <c r="O89" s="24"/>
      <c r="Q89" s="125" t="s">
        <v>2337</v>
      </c>
      <c r="R89" s="198" t="s">
        <v>2337</v>
      </c>
      <c r="S89" s="150">
        <f>IFERROR(_xlfn.XLOOKUP(U89,sortorder!$E$62:$E$134,sortorder!$F$62:$F$134),999)</f>
        <v>25</v>
      </c>
      <c r="T89" s="150">
        <f>IFERROR(_xlfn.XLOOKUP(U89,sortorder!$E$62:$E$134,sortorder!$D$62:$D$134),99)</f>
        <v>42</v>
      </c>
      <c r="U89" s="129" t="s">
        <v>2337</v>
      </c>
      <c r="V89" s="59" t="s">
        <v>2337</v>
      </c>
      <c r="W89" s="155">
        <f>IFERROR(_xlfn.XLOOKUP(Y89,sortorder!$E$4:$E$55,sortorder!$D$4:$D$55),99)</f>
        <v>9</v>
      </c>
      <c r="X89" s="155">
        <f>IFERROR(_xlfn.XLOOKUP(Y89,sortorder!$E$4:$E$55,sortorder!$D$4:$D$55),99)</f>
        <v>9</v>
      </c>
      <c r="Y89" s="22" t="s">
        <v>2302</v>
      </c>
      <c r="Z89" s="144">
        <f>IF(ISERROR(SEARCH(Z$1,$Q89)),0,1)</f>
        <v>0</v>
      </c>
      <c r="AA89" s="144">
        <f>IF(ISERROR(SEARCH(AA$1,$Q89)),0,1)</f>
        <v>0</v>
      </c>
      <c r="AB89" s="144">
        <f>IF(ISERROR(SEARCH(AB$1,$Q89)),0,1)</f>
        <v>0</v>
      </c>
      <c r="AC89" s="144">
        <f>IF(ISERROR(SEARCH(AC$1,$Q89)),0,1)</f>
        <v>0</v>
      </c>
      <c r="AD89" s="144">
        <f>IF(ISERROR(SEARCH(AD$1,$Q89)),0,1)</f>
        <v>0</v>
      </c>
      <c r="AE89" s="144">
        <f>IF(ISERROR(SEARCH(AE$1,$Q89)),0,1)</f>
        <v>0</v>
      </c>
      <c r="AF89" s="144">
        <f>IF(ISERROR(SEARCH(AF$1,$Q89)),0,1)</f>
        <v>0</v>
      </c>
      <c r="AG89" s="144">
        <f>IF(ISERROR(SEARCH(AG$1,$Q89)),0,1)</f>
        <v>0</v>
      </c>
      <c r="AH89" s="144">
        <f>IF(ISERROR(SEARCH(AH$1,$Q89)),0,1)</f>
        <v>0</v>
      </c>
      <c r="AI89" t="s">
        <v>1083</v>
      </c>
      <c r="AJ89" s="124" t="s">
        <v>2303</v>
      </c>
      <c r="AK89" t="s">
        <v>44</v>
      </c>
      <c r="AL89" s="41" t="s">
        <v>44</v>
      </c>
      <c r="AM89" s="216">
        <f>_xlfn.XLOOKUP(AL89,sortorder!$I$15:$I$20,sortorder!$J$15:$J$20)</f>
        <v>1</v>
      </c>
      <c r="AQ89" s="30">
        <v>0</v>
      </c>
      <c r="AR89" t="s">
        <v>43</v>
      </c>
      <c r="AS89" t="s">
        <v>43</v>
      </c>
      <c r="AT89" t="s">
        <v>286</v>
      </c>
      <c r="AU89" t="s">
        <v>43</v>
      </c>
      <c r="AV89">
        <v>1</v>
      </c>
      <c r="AW89" s="39" t="str">
        <f>IFERROR(_xlfn.XLOOKUP(Q89,wtd!$B:$B,wtd!$C:$C),"")</f>
        <v>pop</v>
      </c>
      <c r="AX89" s="144" t="b">
        <f>IFERROR(Q89=_xlfn.XLOOKUP(Q89,wtd!$B:$B,wtd!$B:$B),FALSE)</f>
        <v>1</v>
      </c>
      <c r="AY89" s="243" t="s">
        <v>1624</v>
      </c>
      <c r="AZ89">
        <v>2</v>
      </c>
      <c r="BA89">
        <v>0</v>
      </c>
      <c r="BC89" t="b">
        <v>0</v>
      </c>
      <c r="BD89" t="b">
        <v>1</v>
      </c>
      <c r="BE89" t="b">
        <v>0</v>
      </c>
      <c r="BF89" t="s">
        <v>5399</v>
      </c>
      <c r="BG89" s="9" t="s">
        <v>2339</v>
      </c>
      <c r="BH89" s="9" t="s">
        <v>2339</v>
      </c>
      <c r="BK89" s="9" t="s">
        <v>2340</v>
      </c>
      <c r="BL89" s="9" t="s">
        <v>2341</v>
      </c>
      <c r="BN89" s="227">
        <v>25</v>
      </c>
      <c r="BO89" s="9"/>
      <c r="BP89" s="9" t="s">
        <v>109</v>
      </c>
      <c r="BS89" t="s">
        <v>411</v>
      </c>
      <c r="BT89" t="s">
        <v>55</v>
      </c>
    </row>
    <row r="90" spans="1:72">
      <c r="A90">
        <v>89</v>
      </c>
      <c r="B90" s="161" t="str">
        <f>IFERROR(TEXT(AM90,"00"),"99")&amp;IFERROR(TEXT(X90,"00"),"99")&amp;IFERROR(TEXT(T90,"00"),"99")&amp;IFERROR(TEXT(BN90,"000"),"999")</f>
        <v>010943018</v>
      </c>
      <c r="C90" s="161" t="str">
        <f>IFERROR(TEXT(AM90,"00"),"99")&amp;IFERROR(TEXT(W90,"00"),"99")&amp;IFERROR(TEXT(S90,"000"),"999")</f>
        <v>0109018</v>
      </c>
      <c r="D90" s="46">
        <v>1</v>
      </c>
      <c r="E90" s="29">
        <v>0</v>
      </c>
      <c r="F90" s="29">
        <v>1</v>
      </c>
      <c r="G90" s="105">
        <v>1</v>
      </c>
      <c r="H90" s="9" t="s">
        <v>3147</v>
      </c>
      <c r="I90" s="379" t="str">
        <f>IF(ISBLANK(H90), IF(OR(NOT(ISBLANK(M90)),NOT(ISBLANK(J90)), NOT(ISBLANK(O90))),"no oldname but should be",""),IF(H90=J90,"api",IF(H90=O90,"csv","no match or acsbgname")))</f>
        <v>no match or acsbgname</v>
      </c>
      <c r="J90" s="123" t="s">
        <v>4906</v>
      </c>
      <c r="K90" s="123" t="s">
        <v>4906</v>
      </c>
      <c r="M90" s="124" t="s">
        <v>3147</v>
      </c>
      <c r="N90" s="24"/>
      <c r="O90" s="24"/>
      <c r="Q90" s="125" t="s">
        <v>2300</v>
      </c>
      <c r="R90" s="198" t="s">
        <v>2300</v>
      </c>
      <c r="S90" s="150">
        <f>IFERROR(_xlfn.XLOOKUP(U90,sortorder!$E$62:$E$134,sortorder!$F$62:$F$134),999)</f>
        <v>18</v>
      </c>
      <c r="T90" s="150">
        <f>IFERROR(_xlfn.XLOOKUP(U90,sortorder!$E$62:$E$134,sortorder!$D$62:$D$134),99)</f>
        <v>43</v>
      </c>
      <c r="U90" s="129" t="s">
        <v>2300</v>
      </c>
      <c r="V90" s="59" t="s">
        <v>2300</v>
      </c>
      <c r="W90" s="155">
        <f>IFERROR(_xlfn.XLOOKUP(Y90,sortorder!$E$4:$E$55,sortorder!$D$4:$D$55),99)</f>
        <v>9</v>
      </c>
      <c r="X90" s="155">
        <f>IFERROR(_xlfn.XLOOKUP(Y90,sortorder!$E$4:$E$55,sortorder!$D$4:$D$55),99)</f>
        <v>9</v>
      </c>
      <c r="Y90" s="22" t="s">
        <v>2302</v>
      </c>
      <c r="Z90" s="144">
        <f>IF(ISERROR(SEARCH(Z$1,$Q90)),0,1)</f>
        <v>0</v>
      </c>
      <c r="AA90" s="144">
        <f>IF(ISERROR(SEARCH(AA$1,$Q90)),0,1)</f>
        <v>0</v>
      </c>
      <c r="AB90" s="144">
        <f>IF(ISERROR(SEARCH(AB$1,$Q90)),0,1)</f>
        <v>0</v>
      </c>
      <c r="AC90" s="144">
        <f>IF(ISERROR(SEARCH(AC$1,$Q90)),0,1)</f>
        <v>0</v>
      </c>
      <c r="AD90" s="144">
        <f>IF(ISERROR(SEARCH(AD$1,$Q90)),0,1)</f>
        <v>0</v>
      </c>
      <c r="AE90" s="144">
        <f>IF(ISERROR(SEARCH(AE$1,$Q90)),0,1)</f>
        <v>0</v>
      </c>
      <c r="AF90" s="144">
        <f>IF(ISERROR(SEARCH(AF$1,$Q90)),0,1)</f>
        <v>0</v>
      </c>
      <c r="AG90" s="144">
        <f>IF(ISERROR(SEARCH(AG$1,$Q90)),0,1)</f>
        <v>0</v>
      </c>
      <c r="AH90" s="144">
        <f>IF(ISERROR(SEARCH(AH$1,$Q90)),0,1)</f>
        <v>0</v>
      </c>
      <c r="AI90" t="s">
        <v>1083</v>
      </c>
      <c r="AJ90" s="124" t="s">
        <v>2303</v>
      </c>
      <c r="AK90" t="s">
        <v>44</v>
      </c>
      <c r="AL90" s="41" t="s">
        <v>44</v>
      </c>
      <c r="AM90" s="216">
        <f>_xlfn.XLOOKUP(AL90,sortorder!$I$15:$I$20,sortorder!$J$15:$J$20)</f>
        <v>1</v>
      </c>
      <c r="AQ90" s="30">
        <v>0</v>
      </c>
      <c r="AR90" t="s">
        <v>43</v>
      </c>
      <c r="AS90" t="s">
        <v>43</v>
      </c>
      <c r="AT90" t="s">
        <v>286</v>
      </c>
      <c r="AU90" t="s">
        <v>43</v>
      </c>
      <c r="AV90">
        <v>1</v>
      </c>
      <c r="AW90" s="39" t="str">
        <f>IFERROR(_xlfn.XLOOKUP(Q90,wtd!$B:$B,wtd!$C:$C),"")</f>
        <v>pop</v>
      </c>
      <c r="AX90" s="144" t="b">
        <f>IFERROR(Q90=_xlfn.XLOOKUP(Q90,wtd!$B:$B,wtd!$B:$B),FALSE)</f>
        <v>1</v>
      </c>
      <c r="AY90" s="243" t="s">
        <v>1624</v>
      </c>
      <c r="AZ90">
        <v>2</v>
      </c>
      <c r="BA90">
        <v>0</v>
      </c>
      <c r="BC90" t="b">
        <v>0</v>
      </c>
      <c r="BD90" t="b">
        <v>1</v>
      </c>
      <c r="BE90" t="b">
        <v>0</v>
      </c>
      <c r="BF90" t="s">
        <v>5141</v>
      </c>
      <c r="BG90" s="9" t="s">
        <v>2304</v>
      </c>
      <c r="BH90" s="9" t="s">
        <v>2304</v>
      </c>
      <c r="BK90" s="9" t="s">
        <v>2305</v>
      </c>
      <c r="BL90" s="9" t="s">
        <v>2306</v>
      </c>
      <c r="BN90" s="227">
        <v>18</v>
      </c>
      <c r="BO90" s="9"/>
      <c r="BP90" s="9" t="s">
        <v>1605</v>
      </c>
      <c r="BS90" t="s">
        <v>411</v>
      </c>
      <c r="BT90" t="s">
        <v>55</v>
      </c>
    </row>
    <row r="91" spans="1:72">
      <c r="A91">
        <v>90</v>
      </c>
      <c r="B91" s="161" t="str">
        <f>IFERROR(TEXT(AM91,"00"),"99")&amp;IFERROR(TEXT(X91,"00"),"99")&amp;IFERROR(TEXT(T91,"00"),"99")&amp;IFERROR(TEXT(BN91,"000"),"999")</f>
        <v>011036999</v>
      </c>
      <c r="C91" s="161" t="str">
        <f>IFERROR(TEXT(AM91,"00"),"99")&amp;IFERROR(TEXT(W91,"00"),"99")&amp;IFERROR(TEXT(S91,"000"),"999")</f>
        <v>0110021</v>
      </c>
      <c r="D91" s="29">
        <v>0</v>
      </c>
      <c r="E91" s="29">
        <v>0</v>
      </c>
      <c r="F91" s="29">
        <v>0</v>
      </c>
      <c r="I91" s="379" t="str">
        <f>IF(ISBLANK(H91), IF(OR(NOT(ISBLANK(M91)),NOT(ISBLANK(J91)), NOT(ISBLANK(O91))),"no oldname but should be",""),IF(H91=J91,"api",IF(H91=O91,"csv","no match or acsbgname")))</f>
        <v/>
      </c>
      <c r="Q91" s="64" t="s">
        <v>2473</v>
      </c>
      <c r="R91" s="43" t="s">
        <v>2473</v>
      </c>
      <c r="S91" s="150">
        <f>IFERROR(_xlfn.XLOOKUP(U91,sortorder!$E$62:$E$134,sortorder!$F$62:$F$134),999)</f>
        <v>21</v>
      </c>
      <c r="T91" s="150">
        <f>IFERROR(_xlfn.XLOOKUP(U91,sortorder!$E$62:$E$134,sortorder!$D$62:$D$134),99)</f>
        <v>36</v>
      </c>
      <c r="U91" s="129" t="s">
        <v>2317</v>
      </c>
      <c r="V91" s="59" t="s">
        <v>2317</v>
      </c>
      <c r="W91" s="155">
        <f>IFERROR(_xlfn.XLOOKUP(Y91,sortorder!$E$4:$E$55,sortorder!$D$4:$D$55),99)</f>
        <v>10</v>
      </c>
      <c r="X91" s="155">
        <f>IFERROR(_xlfn.XLOOKUP(Y91,sortorder!$E$4:$E$55,sortorder!$D$4:$D$55),99)</f>
        <v>10</v>
      </c>
      <c r="Y91" s="22" t="s">
        <v>2474</v>
      </c>
      <c r="Z91" s="144">
        <f>IF(ISERROR(SEARCH(Z$1,$Q91)),0,1)</f>
        <v>1</v>
      </c>
      <c r="AA91" s="144">
        <f>IF(ISERROR(SEARCH(AA$1,$Q91)),0,1)</f>
        <v>0</v>
      </c>
      <c r="AB91" s="144">
        <f>IF(ISERROR(SEARCH(AB$1,$Q91)),0,1)</f>
        <v>0</v>
      </c>
      <c r="AC91" s="144">
        <f>IF(ISERROR(SEARCH(AC$1,$Q91)),0,1)</f>
        <v>0</v>
      </c>
      <c r="AD91" s="144">
        <f>IF(ISERROR(SEARCH(AD$1,$Q91)),0,1)</f>
        <v>1</v>
      </c>
      <c r="AE91" s="144">
        <f>IF(ISERROR(SEARCH(AE$1,$Q91)),0,1)</f>
        <v>0</v>
      </c>
      <c r="AF91" s="144">
        <f>IF(ISERROR(SEARCH(AF$1,$Q91)),0,1)</f>
        <v>0</v>
      </c>
      <c r="AG91" s="144">
        <f>IF(ISERROR(SEARCH(AG$1,$Q91)),0,1)</f>
        <v>0</v>
      </c>
      <c r="AH91" s="144">
        <f>IF(ISERROR(SEARCH(AH$1,$Q91)),0,1)</f>
        <v>0</v>
      </c>
      <c r="AK91" t="s">
        <v>44</v>
      </c>
      <c r="AL91" s="41" t="s">
        <v>44</v>
      </c>
      <c r="AM91" s="216">
        <f>_xlfn.XLOOKUP(AL91,sortorder!$I$15:$I$20,sortorder!$J$15:$J$20)</f>
        <v>1</v>
      </c>
      <c r="AN91" t="s">
        <v>423</v>
      </c>
      <c r="AO91" t="s">
        <v>423</v>
      </c>
      <c r="AP91" t="s">
        <v>424</v>
      </c>
      <c r="AQ91" s="32">
        <v>1</v>
      </c>
      <c r="AR91" t="s">
        <v>2453</v>
      </c>
      <c r="AS91" t="s">
        <v>1758</v>
      </c>
      <c r="AT91" t="s">
        <v>1758</v>
      </c>
      <c r="AU91" t="s">
        <v>1758</v>
      </c>
      <c r="AW91" s="39" t="str">
        <f>IFERROR(_xlfn.XLOOKUP(Q91,wtd!$B:$B,wtd!$C:$C),"")</f>
        <v/>
      </c>
      <c r="AX91" s="144" t="b">
        <f>IFERROR(Q91=_xlfn.XLOOKUP(Q91,wtd!$B:$B,wtd!$B:$B),FALSE)</f>
        <v>0</v>
      </c>
      <c r="AY91" t="s">
        <v>3070</v>
      </c>
      <c r="AZ91">
        <v>2</v>
      </c>
      <c r="BA91">
        <v>1</v>
      </c>
      <c r="BC91" t="b">
        <v>0</v>
      </c>
      <c r="BD91" t="b">
        <v>0</v>
      </c>
      <c r="BE91" t="b">
        <v>0</v>
      </c>
      <c r="BF91" t="s">
        <v>5142</v>
      </c>
      <c r="BG91" s="43" t="s">
        <v>2475</v>
      </c>
      <c r="BH91" s="43" t="s">
        <v>2475</v>
      </c>
      <c r="BN91" s="232">
        <v>999</v>
      </c>
      <c r="BS91" t="s">
        <v>411</v>
      </c>
      <c r="BT91" t="s">
        <v>55</v>
      </c>
    </row>
    <row r="92" spans="1:72">
      <c r="A92">
        <v>91</v>
      </c>
      <c r="B92" s="161" t="str">
        <f>IFERROR(TEXT(AM92,"00"),"99")&amp;IFERROR(TEXT(X92,"00"),"99")&amp;IFERROR(TEXT(T92,"00"),"99")&amp;IFERROR(TEXT(BN92,"000"),"999")</f>
        <v>011037999</v>
      </c>
      <c r="C92" s="161" t="str">
        <f>IFERROR(TEXT(AM92,"00"),"99")&amp;IFERROR(TEXT(W92,"00"),"99")&amp;IFERROR(TEXT(S92,"000"),"999")</f>
        <v>0110019</v>
      </c>
      <c r="D92" s="29">
        <v>0</v>
      </c>
      <c r="E92" s="29">
        <v>0</v>
      </c>
      <c r="F92" s="29">
        <v>0</v>
      </c>
      <c r="I92" s="379" t="str">
        <f>IF(ISBLANK(H92), IF(OR(NOT(ISBLANK(M92)),NOT(ISBLANK(J92)), NOT(ISBLANK(O92))),"no oldname but should be",""),IF(H92=J92,"api",IF(H92=O92,"csv","no match or acsbgname")))</f>
        <v/>
      </c>
      <c r="Q92" s="64" t="s">
        <v>2476</v>
      </c>
      <c r="R92" s="43" t="s">
        <v>2476</v>
      </c>
      <c r="S92" s="150">
        <f>IFERROR(_xlfn.XLOOKUP(U92,sortorder!$E$62:$E$134,sortorder!$F$62:$F$134),999)</f>
        <v>19</v>
      </c>
      <c r="T92" s="150">
        <f>IFERROR(_xlfn.XLOOKUP(U92,sortorder!$E$62:$E$134,sortorder!$D$62:$D$134),99)</f>
        <v>37</v>
      </c>
      <c r="U92" s="129" t="s">
        <v>2307</v>
      </c>
      <c r="V92" s="59" t="s">
        <v>2307</v>
      </c>
      <c r="W92" s="155">
        <f>IFERROR(_xlfn.XLOOKUP(Y92,sortorder!$E$4:$E$55,sortorder!$D$4:$D$55),99)</f>
        <v>10</v>
      </c>
      <c r="X92" s="155">
        <f>IFERROR(_xlfn.XLOOKUP(Y92,sortorder!$E$4:$E$55,sortorder!$D$4:$D$55),99)</f>
        <v>10</v>
      </c>
      <c r="Y92" s="22" t="s">
        <v>2474</v>
      </c>
      <c r="Z92" s="144">
        <f>IF(ISERROR(SEARCH(Z$1,$Q92)),0,1)</f>
        <v>1</v>
      </c>
      <c r="AA92" s="144">
        <f>IF(ISERROR(SEARCH(AA$1,$Q92)),0,1)</f>
        <v>0</v>
      </c>
      <c r="AB92" s="144">
        <f>IF(ISERROR(SEARCH(AB$1,$Q92)),0,1)</f>
        <v>0</v>
      </c>
      <c r="AC92" s="144">
        <f>IF(ISERROR(SEARCH(AC$1,$Q92)),0,1)</f>
        <v>0</v>
      </c>
      <c r="AD92" s="144">
        <f>IF(ISERROR(SEARCH(AD$1,$Q92)),0,1)</f>
        <v>1</v>
      </c>
      <c r="AE92" s="144">
        <f>IF(ISERROR(SEARCH(AE$1,$Q92)),0,1)</f>
        <v>0</v>
      </c>
      <c r="AF92" s="144">
        <f>IF(ISERROR(SEARCH(AF$1,$Q92)),0,1)</f>
        <v>0</v>
      </c>
      <c r="AG92" s="144">
        <f>IF(ISERROR(SEARCH(AG$1,$Q92)),0,1)</f>
        <v>0</v>
      </c>
      <c r="AH92" s="144">
        <f>IF(ISERROR(SEARCH(AH$1,$Q92)),0,1)</f>
        <v>0</v>
      </c>
      <c r="AK92" t="s">
        <v>44</v>
      </c>
      <c r="AL92" s="41" t="s">
        <v>44</v>
      </c>
      <c r="AM92" s="216">
        <f>_xlfn.XLOOKUP(AL92,sortorder!$I$15:$I$20,sortorder!$J$15:$J$20)</f>
        <v>1</v>
      </c>
      <c r="AN92" t="s">
        <v>423</v>
      </c>
      <c r="AO92" t="s">
        <v>423</v>
      </c>
      <c r="AP92" t="s">
        <v>424</v>
      </c>
      <c r="AQ92" s="32">
        <v>1</v>
      </c>
      <c r="AR92" t="s">
        <v>2453</v>
      </c>
      <c r="AS92" t="s">
        <v>1758</v>
      </c>
      <c r="AT92" t="s">
        <v>1758</v>
      </c>
      <c r="AU92" t="s">
        <v>1758</v>
      </c>
      <c r="AW92" s="39" t="str">
        <f>IFERROR(_xlfn.XLOOKUP(Q92,wtd!$B:$B,wtd!$C:$C),"")</f>
        <v/>
      </c>
      <c r="AX92" s="144" t="b">
        <f>IFERROR(Q92=_xlfn.XLOOKUP(Q92,wtd!$B:$B,wtd!$B:$B),FALSE)</f>
        <v>0</v>
      </c>
      <c r="AY92" t="s">
        <v>3070</v>
      </c>
      <c r="AZ92">
        <v>2</v>
      </c>
      <c r="BA92">
        <v>1</v>
      </c>
      <c r="BC92" t="b">
        <v>0</v>
      </c>
      <c r="BD92" t="b">
        <v>0</v>
      </c>
      <c r="BE92" t="b">
        <v>0</v>
      </c>
      <c r="BF92" t="s">
        <v>5143</v>
      </c>
      <c r="BG92" s="43" t="s">
        <v>2932</v>
      </c>
      <c r="BH92" s="43" t="s">
        <v>2932</v>
      </c>
      <c r="BN92" s="232">
        <v>999</v>
      </c>
      <c r="BS92" t="s">
        <v>411</v>
      </c>
      <c r="BT92" t="s">
        <v>55</v>
      </c>
    </row>
    <row r="93" spans="1:72">
      <c r="A93">
        <v>92</v>
      </c>
      <c r="B93" s="161" t="str">
        <f>IFERROR(TEXT(AM93,"00"),"99")&amp;IFERROR(TEXT(X93,"00"),"99")&amp;IFERROR(TEXT(T93,"00"),"99")&amp;IFERROR(TEXT(BN93,"000"),"999")</f>
        <v>011038999</v>
      </c>
      <c r="C93" s="161" t="str">
        <f>IFERROR(TEXT(AM93,"00"),"99")&amp;IFERROR(TEXT(W93,"00"),"99")&amp;IFERROR(TEXT(S93,"000"),"999")</f>
        <v>0110020</v>
      </c>
      <c r="D93" s="29">
        <v>0</v>
      </c>
      <c r="E93" s="29">
        <v>0</v>
      </c>
      <c r="F93" s="29">
        <v>0</v>
      </c>
      <c r="I93" s="379" t="str">
        <f>IF(ISBLANK(H93), IF(OR(NOT(ISBLANK(M93)),NOT(ISBLANK(J93)), NOT(ISBLANK(O93))),"no oldname but should be",""),IF(H93=J93,"api",IF(H93=O93,"csv","no match or acsbgname")))</f>
        <v/>
      </c>
      <c r="Q93" s="64" t="s">
        <v>2477</v>
      </c>
      <c r="R93" s="43" t="s">
        <v>2477</v>
      </c>
      <c r="S93" s="150">
        <f>IFERROR(_xlfn.XLOOKUP(U93,sortorder!$E$62:$E$134,sortorder!$F$62:$F$134),999)</f>
        <v>20</v>
      </c>
      <c r="T93" s="150">
        <f>IFERROR(_xlfn.XLOOKUP(U93,sortorder!$E$62:$E$134,sortorder!$D$62:$D$134),99)</f>
        <v>38</v>
      </c>
      <c r="U93" s="129" t="s">
        <v>2312</v>
      </c>
      <c r="V93" s="59" t="s">
        <v>2312</v>
      </c>
      <c r="W93" s="155">
        <f>IFERROR(_xlfn.XLOOKUP(Y93,sortorder!$E$4:$E$55,sortorder!$D$4:$D$55),99)</f>
        <v>10</v>
      </c>
      <c r="X93" s="155">
        <f>IFERROR(_xlfn.XLOOKUP(Y93,sortorder!$E$4:$E$55,sortorder!$D$4:$D$55),99)</f>
        <v>10</v>
      </c>
      <c r="Y93" s="22" t="s">
        <v>2474</v>
      </c>
      <c r="Z93" s="144">
        <f>IF(ISERROR(SEARCH(Z$1,$Q93)),0,1)</f>
        <v>1</v>
      </c>
      <c r="AA93" s="144">
        <f>IF(ISERROR(SEARCH(AA$1,$Q93)),0,1)</f>
        <v>0</v>
      </c>
      <c r="AB93" s="144">
        <f>IF(ISERROR(SEARCH(AB$1,$Q93)),0,1)</f>
        <v>0</v>
      </c>
      <c r="AC93" s="144">
        <f>IF(ISERROR(SEARCH(AC$1,$Q93)),0,1)</f>
        <v>0</v>
      </c>
      <c r="AD93" s="144">
        <f>IF(ISERROR(SEARCH(AD$1,$Q93)),0,1)</f>
        <v>1</v>
      </c>
      <c r="AE93" s="144">
        <f>IF(ISERROR(SEARCH(AE$1,$Q93)),0,1)</f>
        <v>0</v>
      </c>
      <c r="AF93" s="144">
        <f>IF(ISERROR(SEARCH(AF$1,$Q93)),0,1)</f>
        <v>0</v>
      </c>
      <c r="AG93" s="144">
        <f>IF(ISERROR(SEARCH(AG$1,$Q93)),0,1)</f>
        <v>0</v>
      </c>
      <c r="AH93" s="144">
        <f>IF(ISERROR(SEARCH(AH$1,$Q93)),0,1)</f>
        <v>0</v>
      </c>
      <c r="AK93" t="s">
        <v>44</v>
      </c>
      <c r="AL93" s="41" t="s">
        <v>44</v>
      </c>
      <c r="AM93" s="216">
        <f>_xlfn.XLOOKUP(AL93,sortorder!$I$15:$I$20,sortorder!$J$15:$J$20)</f>
        <v>1</v>
      </c>
      <c r="AN93" t="s">
        <v>423</v>
      </c>
      <c r="AO93" t="s">
        <v>423</v>
      </c>
      <c r="AP93" t="s">
        <v>424</v>
      </c>
      <c r="AQ93" s="32">
        <v>1</v>
      </c>
      <c r="AR93" t="s">
        <v>2453</v>
      </c>
      <c r="AS93" t="s">
        <v>1758</v>
      </c>
      <c r="AT93" t="s">
        <v>1758</v>
      </c>
      <c r="AU93" t="s">
        <v>1758</v>
      </c>
      <c r="AW93" s="39" t="str">
        <f>IFERROR(_xlfn.XLOOKUP(Q93,wtd!$B:$B,wtd!$C:$C),"")</f>
        <v/>
      </c>
      <c r="AX93" s="144" t="b">
        <f>IFERROR(Q93=_xlfn.XLOOKUP(Q93,wtd!$B:$B,wtd!$B:$B),FALSE)</f>
        <v>0</v>
      </c>
      <c r="AY93" t="s">
        <v>3070</v>
      </c>
      <c r="AZ93">
        <v>2</v>
      </c>
      <c r="BA93">
        <v>1</v>
      </c>
      <c r="BC93" t="b">
        <v>0</v>
      </c>
      <c r="BD93" t="b">
        <v>0</v>
      </c>
      <c r="BE93" t="b">
        <v>0</v>
      </c>
      <c r="BF93" t="s">
        <v>5144</v>
      </c>
      <c r="BG93" s="43" t="s">
        <v>2933</v>
      </c>
      <c r="BH93" s="43" t="s">
        <v>2933</v>
      </c>
      <c r="BN93" s="232">
        <v>999</v>
      </c>
      <c r="BS93" t="s">
        <v>411</v>
      </c>
      <c r="BT93" t="s">
        <v>55</v>
      </c>
    </row>
    <row r="94" spans="1:72">
      <c r="A94">
        <v>93</v>
      </c>
      <c r="B94" s="161" t="str">
        <f>IFERROR(TEXT(AM94,"00"),"99")&amp;IFERROR(TEXT(X94,"00"),"99")&amp;IFERROR(TEXT(T94,"00"),"99")&amp;IFERROR(TEXT(BN94,"000"),"999")</f>
        <v>011039999</v>
      </c>
      <c r="C94" s="161" t="str">
        <f>IFERROR(TEXT(AM94,"00"),"99")&amp;IFERROR(TEXT(W94,"00"),"99")&amp;IFERROR(TEXT(S94,"000"),"999")</f>
        <v>0110022</v>
      </c>
      <c r="D94" s="29">
        <v>0</v>
      </c>
      <c r="E94" s="29">
        <v>0</v>
      </c>
      <c r="F94" s="29">
        <v>0</v>
      </c>
      <c r="I94" s="379" t="str">
        <f>IF(ISBLANK(H94), IF(OR(NOT(ISBLANK(M94)),NOT(ISBLANK(J94)), NOT(ISBLANK(O94))),"no oldname but should be",""),IF(H94=J94,"api",IF(H94=O94,"csv","no match or acsbgname")))</f>
        <v/>
      </c>
      <c r="Q94" s="64" t="s">
        <v>2478</v>
      </c>
      <c r="R94" s="43" t="s">
        <v>2478</v>
      </c>
      <c r="S94" s="150">
        <f>IFERROR(_xlfn.XLOOKUP(U94,sortorder!$E$62:$E$134,sortorder!$F$62:$F$134),999)</f>
        <v>22</v>
      </c>
      <c r="T94" s="150">
        <f>IFERROR(_xlfn.XLOOKUP(U94,sortorder!$E$62:$E$134,sortorder!$D$62:$D$134),99)</f>
        <v>39</v>
      </c>
      <c r="U94" s="129" t="s">
        <v>2322</v>
      </c>
      <c r="V94" s="59" t="s">
        <v>2322</v>
      </c>
      <c r="W94" s="155">
        <f>IFERROR(_xlfn.XLOOKUP(Y94,sortorder!$E$4:$E$55,sortorder!$D$4:$D$55),99)</f>
        <v>10</v>
      </c>
      <c r="X94" s="155">
        <f>IFERROR(_xlfn.XLOOKUP(Y94,sortorder!$E$4:$E$55,sortorder!$D$4:$D$55),99)</f>
        <v>10</v>
      </c>
      <c r="Y94" s="22" t="s">
        <v>2474</v>
      </c>
      <c r="Z94" s="144">
        <f>IF(ISERROR(SEARCH(Z$1,$Q94)),0,1)</f>
        <v>1</v>
      </c>
      <c r="AA94" s="144">
        <f>IF(ISERROR(SEARCH(AA$1,$Q94)),0,1)</f>
        <v>0</v>
      </c>
      <c r="AB94" s="144">
        <f>IF(ISERROR(SEARCH(AB$1,$Q94)),0,1)</f>
        <v>0</v>
      </c>
      <c r="AC94" s="144">
        <f>IF(ISERROR(SEARCH(AC$1,$Q94)),0,1)</f>
        <v>0</v>
      </c>
      <c r="AD94" s="144">
        <f>IF(ISERROR(SEARCH(AD$1,$Q94)),0,1)</f>
        <v>1</v>
      </c>
      <c r="AE94" s="144">
        <f>IF(ISERROR(SEARCH(AE$1,$Q94)),0,1)</f>
        <v>0</v>
      </c>
      <c r="AF94" s="144">
        <f>IF(ISERROR(SEARCH(AF$1,$Q94)),0,1)</f>
        <v>0</v>
      </c>
      <c r="AG94" s="144">
        <f>IF(ISERROR(SEARCH(AG$1,$Q94)),0,1)</f>
        <v>0</v>
      </c>
      <c r="AH94" s="144">
        <f>IF(ISERROR(SEARCH(AH$1,$Q94)),0,1)</f>
        <v>0</v>
      </c>
      <c r="AK94" t="s">
        <v>44</v>
      </c>
      <c r="AL94" s="41" t="s">
        <v>44</v>
      </c>
      <c r="AM94" s="216">
        <f>_xlfn.XLOOKUP(AL94,sortorder!$I$15:$I$20,sortorder!$J$15:$J$20)</f>
        <v>1</v>
      </c>
      <c r="AN94" t="s">
        <v>423</v>
      </c>
      <c r="AO94" t="s">
        <v>423</v>
      </c>
      <c r="AP94" t="s">
        <v>424</v>
      </c>
      <c r="AQ94" s="32">
        <v>1</v>
      </c>
      <c r="AR94" t="s">
        <v>2453</v>
      </c>
      <c r="AS94" t="s">
        <v>1758</v>
      </c>
      <c r="AT94" t="s">
        <v>1758</v>
      </c>
      <c r="AU94" t="s">
        <v>1758</v>
      </c>
      <c r="AW94" s="39" t="str">
        <f>IFERROR(_xlfn.XLOOKUP(Q94,wtd!$B:$B,wtd!$C:$C),"")</f>
        <v/>
      </c>
      <c r="AX94" s="144" t="b">
        <f>IFERROR(Q94=_xlfn.XLOOKUP(Q94,wtd!$B:$B,wtd!$B:$B),FALSE)</f>
        <v>0</v>
      </c>
      <c r="AY94" t="s">
        <v>3070</v>
      </c>
      <c r="AZ94">
        <v>2</v>
      </c>
      <c r="BA94">
        <v>1</v>
      </c>
      <c r="BC94" t="b">
        <v>0</v>
      </c>
      <c r="BD94" t="b">
        <v>0</v>
      </c>
      <c r="BE94" t="b">
        <v>0</v>
      </c>
      <c r="BF94" t="s">
        <v>5208</v>
      </c>
      <c r="BG94" s="43" t="s">
        <v>2934</v>
      </c>
      <c r="BH94" s="43" t="s">
        <v>2934</v>
      </c>
      <c r="BN94" s="232">
        <v>999</v>
      </c>
      <c r="BS94" t="s">
        <v>411</v>
      </c>
      <c r="BT94" t="s">
        <v>55</v>
      </c>
    </row>
    <row r="95" spans="1:72">
      <c r="A95">
        <v>94</v>
      </c>
      <c r="B95" s="161" t="str">
        <f>IFERROR(TEXT(AM95,"00"),"99")&amp;IFERROR(TEXT(X95,"00"),"99")&amp;IFERROR(TEXT(T95,"00"),"99")&amp;IFERROR(TEXT(BN95,"000"),"999")</f>
        <v>011040999</v>
      </c>
      <c r="C95" s="161" t="str">
        <f>IFERROR(TEXT(AM95,"00"),"99")&amp;IFERROR(TEXT(W95,"00"),"99")&amp;IFERROR(TEXT(S95,"000"),"999")</f>
        <v>0110023</v>
      </c>
      <c r="D95" s="29">
        <v>0</v>
      </c>
      <c r="E95" s="29">
        <v>0</v>
      </c>
      <c r="F95" s="29">
        <v>0</v>
      </c>
      <c r="I95" s="379" t="str">
        <f>IF(ISBLANK(H95), IF(OR(NOT(ISBLANK(M95)),NOT(ISBLANK(J95)), NOT(ISBLANK(O95))),"no oldname but should be",""),IF(H95=J95,"api",IF(H95=O95,"csv","no match or acsbgname")))</f>
        <v/>
      </c>
      <c r="Q95" s="64" t="s">
        <v>2479</v>
      </c>
      <c r="R95" s="43" t="s">
        <v>2479</v>
      </c>
      <c r="S95" s="150">
        <f>IFERROR(_xlfn.XLOOKUP(U95,sortorder!$E$62:$E$134,sortorder!$F$62:$F$134),999)</f>
        <v>23</v>
      </c>
      <c r="T95" s="150">
        <f>IFERROR(_xlfn.XLOOKUP(U95,sortorder!$E$62:$E$134,sortorder!$D$62:$D$134),99)</f>
        <v>40</v>
      </c>
      <c r="U95" s="129" t="s">
        <v>2327</v>
      </c>
      <c r="V95" s="59" t="s">
        <v>2327</v>
      </c>
      <c r="W95" s="155">
        <f>IFERROR(_xlfn.XLOOKUP(Y95,sortorder!$E$4:$E$55,sortorder!$D$4:$D$55),99)</f>
        <v>10</v>
      </c>
      <c r="X95" s="155">
        <f>IFERROR(_xlfn.XLOOKUP(Y95,sortorder!$E$4:$E$55,sortorder!$D$4:$D$55),99)</f>
        <v>10</v>
      </c>
      <c r="Y95" s="22" t="s">
        <v>2474</v>
      </c>
      <c r="Z95" s="144">
        <f>IF(ISERROR(SEARCH(Z$1,$Q95)),0,1)</f>
        <v>1</v>
      </c>
      <c r="AA95" s="144">
        <f>IF(ISERROR(SEARCH(AA$1,$Q95)),0,1)</f>
        <v>0</v>
      </c>
      <c r="AB95" s="144">
        <f>IF(ISERROR(SEARCH(AB$1,$Q95)),0,1)</f>
        <v>0</v>
      </c>
      <c r="AC95" s="144">
        <f>IF(ISERROR(SEARCH(AC$1,$Q95)),0,1)</f>
        <v>0</v>
      </c>
      <c r="AD95" s="144">
        <f>IF(ISERROR(SEARCH(AD$1,$Q95)),0,1)</f>
        <v>1</v>
      </c>
      <c r="AE95" s="144">
        <f>IF(ISERROR(SEARCH(AE$1,$Q95)),0,1)</f>
        <v>0</v>
      </c>
      <c r="AF95" s="144">
        <f>IF(ISERROR(SEARCH(AF$1,$Q95)),0,1)</f>
        <v>0</v>
      </c>
      <c r="AG95" s="144">
        <f>IF(ISERROR(SEARCH(AG$1,$Q95)),0,1)</f>
        <v>0</v>
      </c>
      <c r="AH95" s="144">
        <f>IF(ISERROR(SEARCH(AH$1,$Q95)),0,1)</f>
        <v>0</v>
      </c>
      <c r="AK95" t="s">
        <v>44</v>
      </c>
      <c r="AL95" s="41" t="s">
        <v>44</v>
      </c>
      <c r="AM95" s="216">
        <f>_xlfn.XLOOKUP(AL95,sortorder!$I$15:$I$20,sortorder!$J$15:$J$20)</f>
        <v>1</v>
      </c>
      <c r="AN95" t="s">
        <v>423</v>
      </c>
      <c r="AO95" t="s">
        <v>423</v>
      </c>
      <c r="AP95" t="s">
        <v>424</v>
      </c>
      <c r="AQ95" s="32">
        <v>1</v>
      </c>
      <c r="AR95" t="s">
        <v>2453</v>
      </c>
      <c r="AS95" t="s">
        <v>1758</v>
      </c>
      <c r="AT95" t="s">
        <v>1758</v>
      </c>
      <c r="AU95" t="s">
        <v>1758</v>
      </c>
      <c r="AW95" s="39" t="str">
        <f>IFERROR(_xlfn.XLOOKUP(Q95,wtd!$B:$B,wtd!$C:$C),"")</f>
        <v/>
      </c>
      <c r="AX95" s="144" t="b">
        <f>IFERROR(Q95=_xlfn.XLOOKUP(Q95,wtd!$B:$B,wtd!$B:$B),FALSE)</f>
        <v>0</v>
      </c>
      <c r="AY95" t="s">
        <v>3070</v>
      </c>
      <c r="AZ95">
        <v>2</v>
      </c>
      <c r="BA95">
        <v>1</v>
      </c>
      <c r="BC95" t="b">
        <v>0</v>
      </c>
      <c r="BD95" t="b">
        <v>0</v>
      </c>
      <c r="BE95" t="b">
        <v>0</v>
      </c>
      <c r="BF95" t="s">
        <v>5313</v>
      </c>
      <c r="BG95" s="43" t="s">
        <v>2935</v>
      </c>
      <c r="BH95" s="43" t="s">
        <v>2935</v>
      </c>
      <c r="BN95" s="232">
        <v>999</v>
      </c>
      <c r="BS95" t="s">
        <v>411</v>
      </c>
      <c r="BT95" t="s">
        <v>55</v>
      </c>
    </row>
    <row r="96" spans="1:72">
      <c r="A96">
        <v>95</v>
      </c>
      <c r="B96" s="161" t="str">
        <f>IFERROR(TEXT(AM96,"00"),"99")&amp;IFERROR(TEXT(X96,"00"),"99")&amp;IFERROR(TEXT(T96,"00"),"99")&amp;IFERROR(TEXT(BN96,"000"),"999")</f>
        <v>011041999</v>
      </c>
      <c r="C96" s="161" t="str">
        <f>IFERROR(TEXT(AM96,"00"),"99")&amp;IFERROR(TEXT(W96,"00"),"99")&amp;IFERROR(TEXT(S96,"000"),"999")</f>
        <v>0110024</v>
      </c>
      <c r="D96" s="29">
        <v>0</v>
      </c>
      <c r="E96" s="29">
        <v>0</v>
      </c>
      <c r="F96" s="29">
        <v>0</v>
      </c>
      <c r="I96" s="379" t="str">
        <f>IF(ISBLANK(H96), IF(OR(NOT(ISBLANK(M96)),NOT(ISBLANK(J96)), NOT(ISBLANK(O96))),"no oldname but should be",""),IF(H96=J96,"api",IF(H96=O96,"csv","no match or acsbgname")))</f>
        <v/>
      </c>
      <c r="Q96" s="64" t="s">
        <v>2480</v>
      </c>
      <c r="R96" s="43" t="s">
        <v>2480</v>
      </c>
      <c r="S96" s="150">
        <f>IFERROR(_xlfn.XLOOKUP(U96,sortorder!$E$62:$E$134,sortorder!$F$62:$F$134),999)</f>
        <v>24</v>
      </c>
      <c r="T96" s="150">
        <f>IFERROR(_xlfn.XLOOKUP(U96,sortorder!$E$62:$E$134,sortorder!$D$62:$D$134),99)</f>
        <v>41</v>
      </c>
      <c r="U96" s="129" t="s">
        <v>2332</v>
      </c>
      <c r="V96" s="59" t="s">
        <v>2332</v>
      </c>
      <c r="W96" s="155">
        <f>IFERROR(_xlfn.XLOOKUP(Y96,sortorder!$E$4:$E$55,sortorder!$D$4:$D$55),99)</f>
        <v>10</v>
      </c>
      <c r="X96" s="155">
        <f>IFERROR(_xlfn.XLOOKUP(Y96,sortorder!$E$4:$E$55,sortorder!$D$4:$D$55),99)</f>
        <v>10</v>
      </c>
      <c r="Y96" s="22" t="s">
        <v>2474</v>
      </c>
      <c r="Z96" s="144">
        <f>IF(ISERROR(SEARCH(Z$1,$Q96)),0,1)</f>
        <v>1</v>
      </c>
      <c r="AA96" s="144">
        <f>IF(ISERROR(SEARCH(AA$1,$Q96)),0,1)</f>
        <v>0</v>
      </c>
      <c r="AB96" s="144">
        <f>IF(ISERROR(SEARCH(AB$1,$Q96)),0,1)</f>
        <v>0</v>
      </c>
      <c r="AC96" s="144">
        <f>IF(ISERROR(SEARCH(AC$1,$Q96)),0,1)</f>
        <v>0</v>
      </c>
      <c r="AD96" s="144">
        <f>IF(ISERROR(SEARCH(AD$1,$Q96)),0,1)</f>
        <v>1</v>
      </c>
      <c r="AE96" s="144">
        <f>IF(ISERROR(SEARCH(AE$1,$Q96)),0,1)</f>
        <v>0</v>
      </c>
      <c r="AF96" s="144">
        <f>IF(ISERROR(SEARCH(AF$1,$Q96)),0,1)</f>
        <v>0</v>
      </c>
      <c r="AG96" s="144">
        <f>IF(ISERROR(SEARCH(AG$1,$Q96)),0,1)</f>
        <v>0</v>
      </c>
      <c r="AH96" s="144">
        <f>IF(ISERROR(SEARCH(AH$1,$Q96)),0,1)</f>
        <v>0</v>
      </c>
      <c r="AK96" t="s">
        <v>44</v>
      </c>
      <c r="AL96" s="41" t="s">
        <v>44</v>
      </c>
      <c r="AM96" s="216">
        <f>_xlfn.XLOOKUP(AL96,sortorder!$I$15:$I$20,sortorder!$J$15:$J$20)</f>
        <v>1</v>
      </c>
      <c r="AN96" t="s">
        <v>423</v>
      </c>
      <c r="AO96" t="s">
        <v>423</v>
      </c>
      <c r="AP96" t="s">
        <v>424</v>
      </c>
      <c r="AQ96" s="32">
        <v>1</v>
      </c>
      <c r="AR96" t="s">
        <v>2453</v>
      </c>
      <c r="AS96" t="s">
        <v>1758</v>
      </c>
      <c r="AT96" t="s">
        <v>1758</v>
      </c>
      <c r="AU96" t="s">
        <v>1758</v>
      </c>
      <c r="AW96" s="39" t="str">
        <f>IFERROR(_xlfn.XLOOKUP(Q96,wtd!$B:$B,wtd!$C:$C),"")</f>
        <v/>
      </c>
      <c r="AX96" s="144" t="b">
        <f>IFERROR(Q96=_xlfn.XLOOKUP(Q96,wtd!$B:$B,wtd!$B:$B),FALSE)</f>
        <v>0</v>
      </c>
      <c r="AY96" t="s">
        <v>3070</v>
      </c>
      <c r="AZ96">
        <v>2</v>
      </c>
      <c r="BA96">
        <v>1</v>
      </c>
      <c r="BC96" t="b">
        <v>0</v>
      </c>
      <c r="BD96" t="b">
        <v>0</v>
      </c>
      <c r="BE96" t="b">
        <v>0</v>
      </c>
      <c r="BF96" t="s">
        <v>5396</v>
      </c>
      <c r="BG96" s="43" t="s">
        <v>2936</v>
      </c>
      <c r="BH96" s="43" t="s">
        <v>2936</v>
      </c>
      <c r="BN96" s="232">
        <v>999</v>
      </c>
      <c r="BS96" t="s">
        <v>411</v>
      </c>
      <c r="BT96" t="s">
        <v>55</v>
      </c>
    </row>
    <row r="97" spans="1:72">
      <c r="A97">
        <v>96</v>
      </c>
      <c r="B97" s="161" t="str">
        <f>IFERROR(TEXT(AM97,"00"),"99")&amp;IFERROR(TEXT(X97,"00"),"99")&amp;IFERROR(TEXT(T97,"00"),"99")&amp;IFERROR(TEXT(BN97,"000"),"999")</f>
        <v>011042999</v>
      </c>
      <c r="C97" s="161" t="str">
        <f>IFERROR(TEXT(AM97,"00"),"99")&amp;IFERROR(TEXT(W97,"00"),"99")&amp;IFERROR(TEXT(S97,"000"),"999")</f>
        <v>0110025</v>
      </c>
      <c r="D97" s="29">
        <v>0</v>
      </c>
      <c r="E97" s="29">
        <v>0</v>
      </c>
      <c r="F97" s="29">
        <v>0</v>
      </c>
      <c r="I97" s="379" t="str">
        <f>IF(ISBLANK(H97), IF(OR(NOT(ISBLANK(M97)),NOT(ISBLANK(J97)), NOT(ISBLANK(O97))),"no oldname but should be",""),IF(H97=J97,"api",IF(H97=O97,"csv","no match or acsbgname")))</f>
        <v/>
      </c>
      <c r="Q97" s="64" t="s">
        <v>2481</v>
      </c>
      <c r="R97" s="43" t="s">
        <v>2481</v>
      </c>
      <c r="S97" s="150">
        <f>IFERROR(_xlfn.XLOOKUP(U97,sortorder!$E$62:$E$134,sortorder!$F$62:$F$134),999)</f>
        <v>25</v>
      </c>
      <c r="T97" s="150">
        <f>IFERROR(_xlfn.XLOOKUP(U97,sortorder!$E$62:$E$134,sortorder!$D$62:$D$134),99)</f>
        <v>42</v>
      </c>
      <c r="U97" s="129" t="s">
        <v>2337</v>
      </c>
      <c r="V97" s="59" t="s">
        <v>2337</v>
      </c>
      <c r="W97" s="155">
        <f>IFERROR(_xlfn.XLOOKUP(Y97,sortorder!$E$4:$E$55,sortorder!$D$4:$D$55),99)</f>
        <v>10</v>
      </c>
      <c r="X97" s="155">
        <f>IFERROR(_xlfn.XLOOKUP(Y97,sortorder!$E$4:$E$55,sortorder!$D$4:$D$55),99)</f>
        <v>10</v>
      </c>
      <c r="Y97" s="22" t="s">
        <v>2474</v>
      </c>
      <c r="Z97" s="144">
        <f>IF(ISERROR(SEARCH(Z$1,$Q97)),0,1)</f>
        <v>1</v>
      </c>
      <c r="AA97" s="144">
        <f>IF(ISERROR(SEARCH(AA$1,$Q97)),0,1)</f>
        <v>0</v>
      </c>
      <c r="AB97" s="144">
        <f>IF(ISERROR(SEARCH(AB$1,$Q97)),0,1)</f>
        <v>0</v>
      </c>
      <c r="AC97" s="144">
        <f>IF(ISERROR(SEARCH(AC$1,$Q97)),0,1)</f>
        <v>0</v>
      </c>
      <c r="AD97" s="144">
        <f>IF(ISERROR(SEARCH(AD$1,$Q97)),0,1)</f>
        <v>1</v>
      </c>
      <c r="AE97" s="144">
        <f>IF(ISERROR(SEARCH(AE$1,$Q97)),0,1)</f>
        <v>0</v>
      </c>
      <c r="AF97" s="144">
        <f>IF(ISERROR(SEARCH(AF$1,$Q97)),0,1)</f>
        <v>0</v>
      </c>
      <c r="AG97" s="144">
        <f>IF(ISERROR(SEARCH(AG$1,$Q97)),0,1)</f>
        <v>0</v>
      </c>
      <c r="AH97" s="144">
        <f>IF(ISERROR(SEARCH(AH$1,$Q97)),0,1)</f>
        <v>0</v>
      </c>
      <c r="AK97" t="s">
        <v>44</v>
      </c>
      <c r="AL97" s="41" t="s">
        <v>44</v>
      </c>
      <c r="AM97" s="216">
        <f>_xlfn.XLOOKUP(AL97,sortorder!$I$15:$I$20,sortorder!$J$15:$J$20)</f>
        <v>1</v>
      </c>
      <c r="AN97" t="s">
        <v>423</v>
      </c>
      <c r="AO97" t="s">
        <v>423</v>
      </c>
      <c r="AP97" t="s">
        <v>424</v>
      </c>
      <c r="AQ97" s="32">
        <v>1</v>
      </c>
      <c r="AR97" t="s">
        <v>2453</v>
      </c>
      <c r="AS97" t="s">
        <v>1758</v>
      </c>
      <c r="AT97" t="s">
        <v>1758</v>
      </c>
      <c r="AU97" t="s">
        <v>1758</v>
      </c>
      <c r="AW97" s="39" t="str">
        <f>IFERROR(_xlfn.XLOOKUP(Q97,wtd!$B:$B,wtd!$C:$C),"")</f>
        <v/>
      </c>
      <c r="AX97" s="144" t="b">
        <f>IFERROR(Q97=_xlfn.XLOOKUP(Q97,wtd!$B:$B,wtd!$B:$B),FALSE)</f>
        <v>0</v>
      </c>
      <c r="AY97" t="s">
        <v>3070</v>
      </c>
      <c r="AZ97">
        <v>2</v>
      </c>
      <c r="BA97">
        <v>1</v>
      </c>
      <c r="BC97" t="b">
        <v>0</v>
      </c>
      <c r="BD97" t="b">
        <v>0</v>
      </c>
      <c r="BE97" t="b">
        <v>0</v>
      </c>
      <c r="BF97" t="s">
        <v>5280</v>
      </c>
      <c r="BG97" s="43" t="s">
        <v>2944</v>
      </c>
      <c r="BH97" s="43" t="s">
        <v>2944</v>
      </c>
      <c r="BN97" s="232">
        <v>999</v>
      </c>
      <c r="BS97" t="s">
        <v>411</v>
      </c>
      <c r="BT97" t="s">
        <v>55</v>
      </c>
    </row>
    <row r="98" spans="1:72">
      <c r="A98">
        <v>97</v>
      </c>
      <c r="B98" s="161" t="str">
        <f>IFERROR(TEXT(AM98,"00"),"99")&amp;IFERROR(TEXT(X98,"00"),"99")&amp;IFERROR(TEXT(T98,"00"),"99")&amp;IFERROR(TEXT(BN98,"000"),"999")</f>
        <v>011043999</v>
      </c>
      <c r="C98" s="161" t="str">
        <f>IFERROR(TEXT(AM98,"00"),"99")&amp;IFERROR(TEXT(W98,"00"),"99")&amp;IFERROR(TEXT(S98,"000"),"999")</f>
        <v>0110018</v>
      </c>
      <c r="D98" s="29">
        <v>0</v>
      </c>
      <c r="E98" s="29">
        <v>0</v>
      </c>
      <c r="F98" s="29">
        <v>0</v>
      </c>
      <c r="I98" s="379" t="str">
        <f>IF(ISBLANK(H98), IF(OR(NOT(ISBLANK(M98)),NOT(ISBLANK(J98)), NOT(ISBLANK(O98))),"no oldname but should be",""),IF(H98=J98,"api",IF(H98=O98,"csv","no match or acsbgname")))</f>
        <v/>
      </c>
      <c r="Q98" s="64" t="s">
        <v>2482</v>
      </c>
      <c r="R98" s="43" t="s">
        <v>2482</v>
      </c>
      <c r="S98" s="150">
        <f>IFERROR(_xlfn.XLOOKUP(U98,sortorder!$E$62:$E$134,sortorder!$F$62:$F$134),999)</f>
        <v>18</v>
      </c>
      <c r="T98" s="150">
        <f>IFERROR(_xlfn.XLOOKUP(U98,sortorder!$E$62:$E$134,sortorder!$D$62:$D$134),99)</f>
        <v>43</v>
      </c>
      <c r="U98" s="129" t="s">
        <v>2300</v>
      </c>
      <c r="V98" s="59" t="s">
        <v>2300</v>
      </c>
      <c r="W98" s="155">
        <f>IFERROR(_xlfn.XLOOKUP(Y98,sortorder!$E$4:$E$55,sortorder!$D$4:$D$55),99)</f>
        <v>10</v>
      </c>
      <c r="X98" s="155">
        <f>IFERROR(_xlfn.XLOOKUP(Y98,sortorder!$E$4:$E$55,sortorder!$D$4:$D$55),99)</f>
        <v>10</v>
      </c>
      <c r="Y98" s="22" t="s">
        <v>2474</v>
      </c>
      <c r="Z98" s="144">
        <f>IF(ISERROR(SEARCH(Z$1,$Q98)),0,1)</f>
        <v>1</v>
      </c>
      <c r="AA98" s="144">
        <f>IF(ISERROR(SEARCH(AA$1,$Q98)),0,1)</f>
        <v>0</v>
      </c>
      <c r="AB98" s="144">
        <f>IF(ISERROR(SEARCH(AB$1,$Q98)),0,1)</f>
        <v>0</v>
      </c>
      <c r="AC98" s="144">
        <f>IF(ISERROR(SEARCH(AC$1,$Q98)),0,1)</f>
        <v>0</v>
      </c>
      <c r="AD98" s="144">
        <f>IF(ISERROR(SEARCH(AD$1,$Q98)),0,1)</f>
        <v>1</v>
      </c>
      <c r="AE98" s="144">
        <f>IF(ISERROR(SEARCH(AE$1,$Q98)),0,1)</f>
        <v>0</v>
      </c>
      <c r="AF98" s="144">
        <f>IF(ISERROR(SEARCH(AF$1,$Q98)),0,1)</f>
        <v>0</v>
      </c>
      <c r="AG98" s="144">
        <f>IF(ISERROR(SEARCH(AG$1,$Q98)),0,1)</f>
        <v>0</v>
      </c>
      <c r="AH98" s="144">
        <f>IF(ISERROR(SEARCH(AH$1,$Q98)),0,1)</f>
        <v>0</v>
      </c>
      <c r="AK98" t="s">
        <v>44</v>
      </c>
      <c r="AL98" s="41" t="s">
        <v>44</v>
      </c>
      <c r="AM98" s="216">
        <f>_xlfn.XLOOKUP(AL98,sortorder!$I$15:$I$20,sortorder!$J$15:$J$20)</f>
        <v>1</v>
      </c>
      <c r="AN98" t="s">
        <v>423</v>
      </c>
      <c r="AO98" t="s">
        <v>423</v>
      </c>
      <c r="AP98" t="s">
        <v>424</v>
      </c>
      <c r="AQ98" s="32">
        <v>1</v>
      </c>
      <c r="AR98" t="s">
        <v>2453</v>
      </c>
      <c r="AS98" t="s">
        <v>1758</v>
      </c>
      <c r="AT98" t="s">
        <v>1758</v>
      </c>
      <c r="AU98" t="s">
        <v>1758</v>
      </c>
      <c r="AW98" s="39" t="str">
        <f>IFERROR(_xlfn.XLOOKUP(Q98,wtd!$B:$B,wtd!$C:$C),"")</f>
        <v/>
      </c>
      <c r="AX98" s="144" t="b">
        <f>IFERROR(Q98=_xlfn.XLOOKUP(Q98,wtd!$B:$B,wtd!$B:$B),FALSE)</f>
        <v>0</v>
      </c>
      <c r="AY98" t="s">
        <v>3070</v>
      </c>
      <c r="AZ98">
        <v>2</v>
      </c>
      <c r="BA98">
        <v>1</v>
      </c>
      <c r="BC98" t="b">
        <v>0</v>
      </c>
      <c r="BD98" t="b">
        <v>0</v>
      </c>
      <c r="BE98" t="b">
        <v>0</v>
      </c>
      <c r="BF98" t="s">
        <v>5277</v>
      </c>
      <c r="BG98" s="43" t="s">
        <v>2937</v>
      </c>
      <c r="BH98" s="43" t="s">
        <v>2937</v>
      </c>
      <c r="BN98" s="232">
        <v>999</v>
      </c>
      <c r="BS98" t="s">
        <v>411</v>
      </c>
      <c r="BT98" t="s">
        <v>55</v>
      </c>
    </row>
    <row r="99" spans="1:72">
      <c r="A99">
        <v>98</v>
      </c>
      <c r="B99" s="161" t="str">
        <f>IFERROR(TEXT(AM99,"00"),"99")&amp;IFERROR(TEXT(X99,"00"),"99")&amp;IFERROR(TEXT(T99,"00"),"99")&amp;IFERROR(TEXT(BN99,"000"),"999")</f>
        <v>011136999</v>
      </c>
      <c r="C99" s="161" t="str">
        <f>IFERROR(TEXT(AM99,"00"),"99")&amp;IFERROR(TEXT(W99,"00"),"99")&amp;IFERROR(TEXT(S99,"000"),"999")</f>
        <v>0111021</v>
      </c>
      <c r="D99" s="29">
        <v>0</v>
      </c>
      <c r="E99" s="29">
        <v>0</v>
      </c>
      <c r="F99" s="29">
        <v>0</v>
      </c>
      <c r="I99" s="379" t="str">
        <f>IF(ISBLANK(H99), IF(OR(NOT(ISBLANK(M99)),NOT(ISBLANK(J99)), NOT(ISBLANK(O99))),"no oldname but should be",""),IF(H99=J99,"api",IF(H99=O99,"csv","no match or acsbgname")))</f>
        <v/>
      </c>
      <c r="Q99" s="64" t="s">
        <v>2531</v>
      </c>
      <c r="R99" s="9" t="s">
        <v>2531</v>
      </c>
      <c r="S99" s="150">
        <f>IFERROR(_xlfn.XLOOKUP(U99,sortorder!$E$62:$E$134,sortorder!$F$62:$F$134),999)</f>
        <v>21</v>
      </c>
      <c r="T99" s="150">
        <f>IFERROR(_xlfn.XLOOKUP(U99,sortorder!$E$62:$E$134,sortorder!$D$62:$D$134),99)</f>
        <v>36</v>
      </c>
      <c r="U99" s="129" t="s">
        <v>2317</v>
      </c>
      <c r="V99" s="59" t="s">
        <v>2317</v>
      </c>
      <c r="W99" s="155">
        <f>IFERROR(_xlfn.XLOOKUP(Y99,sortorder!$E$4:$E$55,sortorder!$D$4:$D$55),99)</f>
        <v>11</v>
      </c>
      <c r="X99" s="155">
        <f>IFERROR(_xlfn.XLOOKUP(Y99,sortorder!$E$4:$E$55,sortorder!$D$4:$D$55),99)</f>
        <v>11</v>
      </c>
      <c r="Y99" s="22" t="s">
        <v>2532</v>
      </c>
      <c r="Z99" s="144">
        <f>IF(ISERROR(SEARCH(Z$1,$Q99)),0,1)</f>
        <v>1</v>
      </c>
      <c r="AA99" s="144">
        <f>IF(ISERROR(SEARCH(AA$1,$Q99)),0,1)</f>
        <v>1</v>
      </c>
      <c r="AB99" s="144">
        <f>IF(ISERROR(SEARCH(AB$1,$Q99)),0,1)</f>
        <v>0</v>
      </c>
      <c r="AC99" s="144">
        <f>IF(ISERROR(SEARCH(AC$1,$Q99)),0,1)</f>
        <v>0</v>
      </c>
      <c r="AD99" s="144">
        <f>IF(ISERROR(SEARCH(AD$1,$Q99)),0,1)</f>
        <v>1</v>
      </c>
      <c r="AE99" s="144">
        <f>IF(ISERROR(SEARCH(AE$1,$Q99)),0,1)</f>
        <v>0</v>
      </c>
      <c r="AF99" s="144">
        <f>IF(ISERROR(SEARCH(AF$1,$Q99)),0,1)</f>
        <v>0</v>
      </c>
      <c r="AG99" s="144">
        <f>IF(ISERROR(SEARCH(AG$1,$Q99)),0,1)</f>
        <v>0</v>
      </c>
      <c r="AH99" s="144">
        <f>IF(ISERROR(SEARCH(AH$1,$Q99)),0,1)</f>
        <v>0</v>
      </c>
      <c r="AK99" t="s">
        <v>44</v>
      </c>
      <c r="AL99" s="41" t="s">
        <v>44</v>
      </c>
      <c r="AM99" s="216">
        <f>_xlfn.XLOOKUP(AL99,sortorder!$I$15:$I$20,sortorder!$J$15:$J$20)</f>
        <v>1</v>
      </c>
      <c r="AN99" t="s">
        <v>1804</v>
      </c>
      <c r="AO99" t="s">
        <v>1804</v>
      </c>
      <c r="AP99" t="s">
        <v>1805</v>
      </c>
      <c r="AQ99" s="32">
        <v>3</v>
      </c>
      <c r="AR99" t="s">
        <v>2511</v>
      </c>
      <c r="AS99" t="s">
        <v>1758</v>
      </c>
      <c r="AT99" t="s">
        <v>1758</v>
      </c>
      <c r="AU99" t="s">
        <v>1758</v>
      </c>
      <c r="AW99" s="39" t="str">
        <f>IFERROR(_xlfn.XLOOKUP(Q99,wtd!$B:$B,wtd!$C:$C),"")</f>
        <v/>
      </c>
      <c r="AX99" s="144" t="b">
        <f>IFERROR(Q99=_xlfn.XLOOKUP(Q99,wtd!$B:$B,wtd!$B:$B),FALSE)</f>
        <v>0</v>
      </c>
      <c r="AY99" t="s">
        <v>3070</v>
      </c>
      <c r="AZ99">
        <v>2</v>
      </c>
      <c r="BA99">
        <v>1</v>
      </c>
      <c r="BC99" t="b">
        <v>0</v>
      </c>
      <c r="BD99" t="b">
        <v>0</v>
      </c>
      <c r="BE99" t="b">
        <v>0</v>
      </c>
      <c r="BF99" s="9" t="s">
        <v>5145</v>
      </c>
      <c r="BG99" s="9" t="s">
        <v>2533</v>
      </c>
      <c r="BH99" s="9" t="s">
        <v>2533</v>
      </c>
      <c r="BN99" s="232">
        <v>999</v>
      </c>
      <c r="BS99" t="s">
        <v>411</v>
      </c>
      <c r="BT99" t="s">
        <v>55</v>
      </c>
    </row>
    <row r="100" spans="1:72">
      <c r="A100">
        <v>99</v>
      </c>
      <c r="B100" s="161" t="str">
        <f>IFERROR(TEXT(AM100,"00"),"99")&amp;IFERROR(TEXT(X100,"00"),"99")&amp;IFERROR(TEXT(T100,"00"),"99")&amp;IFERROR(TEXT(BN100,"000"),"999")</f>
        <v>011137999</v>
      </c>
      <c r="C100" s="161" t="str">
        <f>IFERROR(TEXT(AM100,"00"),"99")&amp;IFERROR(TEXT(W100,"00"),"99")&amp;IFERROR(TEXT(S100,"000"),"999")</f>
        <v>0111019</v>
      </c>
      <c r="D100" s="29">
        <v>0</v>
      </c>
      <c r="E100" s="29">
        <v>0</v>
      </c>
      <c r="F100" s="29">
        <v>0</v>
      </c>
      <c r="I100" s="379" t="str">
        <f>IF(ISBLANK(H100), IF(OR(NOT(ISBLANK(M100)),NOT(ISBLANK(J100)), NOT(ISBLANK(O100))),"no oldname but should be",""),IF(H100=J100,"api",IF(H100=O100,"csv","no match or acsbgname")))</f>
        <v/>
      </c>
      <c r="Q100" s="64" t="s">
        <v>2534</v>
      </c>
      <c r="R100" s="9" t="s">
        <v>2534</v>
      </c>
      <c r="S100" s="150">
        <f>IFERROR(_xlfn.XLOOKUP(U100,sortorder!$E$62:$E$134,sortorder!$F$62:$F$134),999)</f>
        <v>19</v>
      </c>
      <c r="T100" s="150">
        <f>IFERROR(_xlfn.XLOOKUP(U100,sortorder!$E$62:$E$134,sortorder!$D$62:$D$134),99)</f>
        <v>37</v>
      </c>
      <c r="U100" s="129" t="s">
        <v>2307</v>
      </c>
      <c r="V100" s="59" t="s">
        <v>2307</v>
      </c>
      <c r="W100" s="155">
        <f>IFERROR(_xlfn.XLOOKUP(Y100,sortorder!$E$4:$E$55,sortorder!$D$4:$D$55),99)</f>
        <v>11</v>
      </c>
      <c r="X100" s="155">
        <f>IFERROR(_xlfn.XLOOKUP(Y100,sortorder!$E$4:$E$55,sortorder!$D$4:$D$55),99)</f>
        <v>11</v>
      </c>
      <c r="Y100" s="22" t="s">
        <v>2532</v>
      </c>
      <c r="Z100" s="144">
        <f>IF(ISERROR(SEARCH(Z$1,$Q100)),0,1)</f>
        <v>1</v>
      </c>
      <c r="AA100" s="144">
        <f>IF(ISERROR(SEARCH(AA$1,$Q100)),0,1)</f>
        <v>1</v>
      </c>
      <c r="AB100" s="144">
        <f>IF(ISERROR(SEARCH(AB$1,$Q100)),0,1)</f>
        <v>0</v>
      </c>
      <c r="AC100" s="144">
        <f>IF(ISERROR(SEARCH(AC$1,$Q100)),0,1)</f>
        <v>0</v>
      </c>
      <c r="AD100" s="144">
        <f>IF(ISERROR(SEARCH(AD$1,$Q100)),0,1)</f>
        <v>1</v>
      </c>
      <c r="AE100" s="144">
        <f>IF(ISERROR(SEARCH(AE$1,$Q100)),0,1)</f>
        <v>0</v>
      </c>
      <c r="AF100" s="144">
        <f>IF(ISERROR(SEARCH(AF$1,$Q100)),0,1)</f>
        <v>0</v>
      </c>
      <c r="AG100" s="144">
        <f>IF(ISERROR(SEARCH(AG$1,$Q100)),0,1)</f>
        <v>0</v>
      </c>
      <c r="AH100" s="144">
        <f>IF(ISERROR(SEARCH(AH$1,$Q100)),0,1)</f>
        <v>0</v>
      </c>
      <c r="AK100" t="s">
        <v>44</v>
      </c>
      <c r="AL100" s="41" t="s">
        <v>44</v>
      </c>
      <c r="AM100" s="216">
        <f>_xlfn.XLOOKUP(AL100,sortorder!$I$15:$I$20,sortorder!$J$15:$J$20)</f>
        <v>1</v>
      </c>
      <c r="AN100" t="s">
        <v>1804</v>
      </c>
      <c r="AO100" t="s">
        <v>1804</v>
      </c>
      <c r="AP100" t="s">
        <v>1805</v>
      </c>
      <c r="AQ100" s="32">
        <v>3</v>
      </c>
      <c r="AR100" t="s">
        <v>2511</v>
      </c>
      <c r="AS100" t="s">
        <v>1758</v>
      </c>
      <c r="AT100" t="s">
        <v>1758</v>
      </c>
      <c r="AU100" t="s">
        <v>1758</v>
      </c>
      <c r="AW100" s="39" t="str">
        <f>IFERROR(_xlfn.XLOOKUP(Q100,wtd!$B:$B,wtd!$C:$C),"")</f>
        <v/>
      </c>
      <c r="AX100" s="144" t="b">
        <f>IFERROR(Q100=_xlfn.XLOOKUP(Q100,wtd!$B:$B,wtd!$B:$B),FALSE)</f>
        <v>0</v>
      </c>
      <c r="AY100" t="s">
        <v>3070</v>
      </c>
      <c r="AZ100">
        <v>2</v>
      </c>
      <c r="BA100">
        <v>1</v>
      </c>
      <c r="BC100" t="b">
        <v>0</v>
      </c>
      <c r="BD100" t="b">
        <v>0</v>
      </c>
      <c r="BE100" t="b">
        <v>0</v>
      </c>
      <c r="BF100" s="9" t="s">
        <v>5146</v>
      </c>
      <c r="BG100" s="9" t="s">
        <v>2938</v>
      </c>
      <c r="BH100" s="9" t="s">
        <v>2938</v>
      </c>
      <c r="BN100" s="232">
        <v>999</v>
      </c>
      <c r="BS100" t="s">
        <v>411</v>
      </c>
      <c r="BT100" t="s">
        <v>55</v>
      </c>
    </row>
    <row r="101" spans="1:72">
      <c r="A101">
        <v>100</v>
      </c>
      <c r="B101" s="161" t="str">
        <f>IFERROR(TEXT(AM101,"00"),"99")&amp;IFERROR(TEXT(X101,"00"),"99")&amp;IFERROR(TEXT(T101,"00"),"99")&amp;IFERROR(TEXT(BN101,"000"),"999")</f>
        <v>011138999</v>
      </c>
      <c r="C101" s="161" t="str">
        <f>IFERROR(TEXT(AM101,"00"),"99")&amp;IFERROR(TEXT(W101,"00"),"99")&amp;IFERROR(TEXT(S101,"000"),"999")</f>
        <v>0111020</v>
      </c>
      <c r="D101" s="29">
        <v>0</v>
      </c>
      <c r="E101" s="29">
        <v>0</v>
      </c>
      <c r="F101" s="29">
        <v>0</v>
      </c>
      <c r="I101" s="379" t="str">
        <f>IF(ISBLANK(H101), IF(OR(NOT(ISBLANK(M101)),NOT(ISBLANK(J101)), NOT(ISBLANK(O101))),"no oldname but should be",""),IF(H101=J101,"api",IF(H101=O101,"csv","no match or acsbgname")))</f>
        <v/>
      </c>
      <c r="Q101" s="64" t="s">
        <v>2535</v>
      </c>
      <c r="R101" s="9" t="s">
        <v>2535</v>
      </c>
      <c r="S101" s="150">
        <f>IFERROR(_xlfn.XLOOKUP(U101,sortorder!$E$62:$E$134,sortorder!$F$62:$F$134),999)</f>
        <v>20</v>
      </c>
      <c r="T101" s="150">
        <f>IFERROR(_xlfn.XLOOKUP(U101,sortorder!$E$62:$E$134,sortorder!$D$62:$D$134),99)</f>
        <v>38</v>
      </c>
      <c r="U101" s="129" t="s">
        <v>2312</v>
      </c>
      <c r="V101" s="59" t="s">
        <v>2312</v>
      </c>
      <c r="W101" s="155">
        <f>IFERROR(_xlfn.XLOOKUP(Y101,sortorder!$E$4:$E$55,sortorder!$D$4:$D$55),99)</f>
        <v>11</v>
      </c>
      <c r="X101" s="155">
        <f>IFERROR(_xlfn.XLOOKUP(Y101,sortorder!$E$4:$E$55,sortorder!$D$4:$D$55),99)</f>
        <v>11</v>
      </c>
      <c r="Y101" s="22" t="s">
        <v>2532</v>
      </c>
      <c r="Z101" s="144">
        <f>IF(ISERROR(SEARCH(Z$1,$Q101)),0,1)</f>
        <v>1</v>
      </c>
      <c r="AA101" s="144">
        <f>IF(ISERROR(SEARCH(AA$1,$Q101)),0,1)</f>
        <v>1</v>
      </c>
      <c r="AB101" s="144">
        <f>IF(ISERROR(SEARCH(AB$1,$Q101)),0,1)</f>
        <v>0</v>
      </c>
      <c r="AC101" s="144">
        <f>IF(ISERROR(SEARCH(AC$1,$Q101)),0,1)</f>
        <v>0</v>
      </c>
      <c r="AD101" s="144">
        <f>IF(ISERROR(SEARCH(AD$1,$Q101)),0,1)</f>
        <v>1</v>
      </c>
      <c r="AE101" s="144">
        <f>IF(ISERROR(SEARCH(AE$1,$Q101)),0,1)</f>
        <v>0</v>
      </c>
      <c r="AF101" s="144">
        <f>IF(ISERROR(SEARCH(AF$1,$Q101)),0,1)</f>
        <v>0</v>
      </c>
      <c r="AG101" s="144">
        <f>IF(ISERROR(SEARCH(AG$1,$Q101)),0,1)</f>
        <v>0</v>
      </c>
      <c r="AH101" s="144">
        <f>IF(ISERROR(SEARCH(AH$1,$Q101)),0,1)</f>
        <v>0</v>
      </c>
      <c r="AK101" t="s">
        <v>44</v>
      </c>
      <c r="AL101" s="41" t="s">
        <v>44</v>
      </c>
      <c r="AM101" s="216">
        <f>_xlfn.XLOOKUP(AL101,sortorder!$I$15:$I$20,sortorder!$J$15:$J$20)</f>
        <v>1</v>
      </c>
      <c r="AN101" t="s">
        <v>1804</v>
      </c>
      <c r="AO101" t="s">
        <v>1804</v>
      </c>
      <c r="AP101" t="s">
        <v>1805</v>
      </c>
      <c r="AQ101" s="32">
        <v>3</v>
      </c>
      <c r="AR101" t="s">
        <v>2511</v>
      </c>
      <c r="AS101" t="s">
        <v>1758</v>
      </c>
      <c r="AT101" t="s">
        <v>1758</v>
      </c>
      <c r="AU101" t="s">
        <v>1758</v>
      </c>
      <c r="AW101" s="39" t="str">
        <f>IFERROR(_xlfn.XLOOKUP(Q101,wtd!$B:$B,wtd!$C:$C),"")</f>
        <v/>
      </c>
      <c r="AX101" s="144" t="b">
        <f>IFERROR(Q101=_xlfn.XLOOKUP(Q101,wtd!$B:$B,wtd!$B:$B),FALSE)</f>
        <v>0</v>
      </c>
      <c r="AY101" t="s">
        <v>3070</v>
      </c>
      <c r="AZ101">
        <v>2</v>
      </c>
      <c r="BA101">
        <v>1</v>
      </c>
      <c r="BC101" t="b">
        <v>0</v>
      </c>
      <c r="BD101" t="b">
        <v>0</v>
      </c>
      <c r="BE101" t="b">
        <v>0</v>
      </c>
      <c r="BF101" s="9" t="s">
        <v>5147</v>
      </c>
      <c r="BG101" s="9" t="s">
        <v>2939</v>
      </c>
      <c r="BH101" s="9" t="s">
        <v>2939</v>
      </c>
      <c r="BN101" s="232">
        <v>999</v>
      </c>
      <c r="BS101" t="s">
        <v>411</v>
      </c>
      <c r="BT101" t="s">
        <v>55</v>
      </c>
    </row>
    <row r="102" spans="1:72">
      <c r="A102">
        <v>101</v>
      </c>
      <c r="B102" s="161" t="str">
        <f>IFERROR(TEXT(AM102,"00"),"99")&amp;IFERROR(TEXT(X102,"00"),"99")&amp;IFERROR(TEXT(T102,"00"),"99")&amp;IFERROR(TEXT(BN102,"000"),"999")</f>
        <v>011139999</v>
      </c>
      <c r="C102" s="161" t="str">
        <f>IFERROR(TEXT(AM102,"00"),"99")&amp;IFERROR(TEXT(W102,"00"),"99")&amp;IFERROR(TEXT(S102,"000"),"999")</f>
        <v>0111022</v>
      </c>
      <c r="D102" s="29">
        <v>0</v>
      </c>
      <c r="E102" s="29">
        <v>0</v>
      </c>
      <c r="F102" s="29">
        <v>0</v>
      </c>
      <c r="I102" s="379" t="str">
        <f>IF(ISBLANK(H102), IF(OR(NOT(ISBLANK(M102)),NOT(ISBLANK(J102)), NOT(ISBLANK(O102))),"no oldname but should be",""),IF(H102=J102,"api",IF(H102=O102,"csv","no match or acsbgname")))</f>
        <v/>
      </c>
      <c r="Q102" s="64" t="s">
        <v>2536</v>
      </c>
      <c r="R102" s="9" t="s">
        <v>2536</v>
      </c>
      <c r="S102" s="150">
        <f>IFERROR(_xlfn.XLOOKUP(U102,sortorder!$E$62:$E$134,sortorder!$F$62:$F$134),999)</f>
        <v>22</v>
      </c>
      <c r="T102" s="150">
        <f>IFERROR(_xlfn.XLOOKUP(U102,sortorder!$E$62:$E$134,sortorder!$D$62:$D$134),99)</f>
        <v>39</v>
      </c>
      <c r="U102" s="129" t="s">
        <v>2322</v>
      </c>
      <c r="V102" s="59" t="s">
        <v>2322</v>
      </c>
      <c r="W102" s="155">
        <f>IFERROR(_xlfn.XLOOKUP(Y102,sortorder!$E$4:$E$55,sortorder!$D$4:$D$55),99)</f>
        <v>11</v>
      </c>
      <c r="X102" s="155">
        <f>IFERROR(_xlfn.XLOOKUP(Y102,sortorder!$E$4:$E$55,sortorder!$D$4:$D$55),99)</f>
        <v>11</v>
      </c>
      <c r="Y102" s="22" t="s">
        <v>2532</v>
      </c>
      <c r="Z102" s="144">
        <f>IF(ISERROR(SEARCH(Z$1,$Q102)),0,1)</f>
        <v>1</v>
      </c>
      <c r="AA102" s="144">
        <f>IF(ISERROR(SEARCH(AA$1,$Q102)),0,1)</f>
        <v>1</v>
      </c>
      <c r="AB102" s="144">
        <f>IF(ISERROR(SEARCH(AB$1,$Q102)),0,1)</f>
        <v>0</v>
      </c>
      <c r="AC102" s="144">
        <f>IF(ISERROR(SEARCH(AC$1,$Q102)),0,1)</f>
        <v>0</v>
      </c>
      <c r="AD102" s="144">
        <f>IF(ISERROR(SEARCH(AD$1,$Q102)),0,1)</f>
        <v>1</v>
      </c>
      <c r="AE102" s="144">
        <f>IF(ISERROR(SEARCH(AE$1,$Q102)),0,1)</f>
        <v>0</v>
      </c>
      <c r="AF102" s="144">
        <f>IF(ISERROR(SEARCH(AF$1,$Q102)),0,1)</f>
        <v>0</v>
      </c>
      <c r="AG102" s="144">
        <f>IF(ISERROR(SEARCH(AG$1,$Q102)),0,1)</f>
        <v>0</v>
      </c>
      <c r="AH102" s="144">
        <f>IF(ISERROR(SEARCH(AH$1,$Q102)),0,1)</f>
        <v>0</v>
      </c>
      <c r="AK102" t="s">
        <v>44</v>
      </c>
      <c r="AL102" s="41" t="s">
        <v>44</v>
      </c>
      <c r="AM102" s="216">
        <f>_xlfn.XLOOKUP(AL102,sortorder!$I$15:$I$20,sortorder!$J$15:$J$20)</f>
        <v>1</v>
      </c>
      <c r="AN102" t="s">
        <v>1804</v>
      </c>
      <c r="AO102" t="s">
        <v>1804</v>
      </c>
      <c r="AP102" t="s">
        <v>1805</v>
      </c>
      <c r="AQ102" s="32">
        <v>3</v>
      </c>
      <c r="AR102" t="s">
        <v>2511</v>
      </c>
      <c r="AS102" t="s">
        <v>1758</v>
      </c>
      <c r="AT102" t="s">
        <v>1758</v>
      </c>
      <c r="AU102" t="s">
        <v>1758</v>
      </c>
      <c r="AW102" s="39" t="str">
        <f>IFERROR(_xlfn.XLOOKUP(Q102,wtd!$B:$B,wtd!$C:$C),"")</f>
        <v/>
      </c>
      <c r="AX102" s="144" t="b">
        <f>IFERROR(Q102=_xlfn.XLOOKUP(Q102,wtd!$B:$B,wtd!$B:$B),FALSE)</f>
        <v>0</v>
      </c>
      <c r="AY102" t="s">
        <v>3070</v>
      </c>
      <c r="AZ102">
        <v>2</v>
      </c>
      <c r="BA102">
        <v>1</v>
      </c>
      <c r="BC102" t="b">
        <v>0</v>
      </c>
      <c r="BD102" t="b">
        <v>0</v>
      </c>
      <c r="BE102" t="b">
        <v>0</v>
      </c>
      <c r="BF102" s="9" t="s">
        <v>5209</v>
      </c>
      <c r="BG102" s="9" t="s">
        <v>2940</v>
      </c>
      <c r="BH102" s="9" t="s">
        <v>2940</v>
      </c>
      <c r="BN102" s="232">
        <v>999</v>
      </c>
      <c r="BS102" t="s">
        <v>411</v>
      </c>
      <c r="BT102" t="s">
        <v>55</v>
      </c>
    </row>
    <row r="103" spans="1:72">
      <c r="A103">
        <v>102</v>
      </c>
      <c r="B103" s="161" t="str">
        <f>IFERROR(TEXT(AM103,"00"),"99")&amp;IFERROR(TEXT(X103,"00"),"99")&amp;IFERROR(TEXT(T103,"00"),"99")&amp;IFERROR(TEXT(BN103,"000"),"999")</f>
        <v>011140999</v>
      </c>
      <c r="C103" s="161" t="str">
        <f>IFERROR(TEXT(AM103,"00"),"99")&amp;IFERROR(TEXT(W103,"00"),"99")&amp;IFERROR(TEXT(S103,"000"),"999")</f>
        <v>0111023</v>
      </c>
      <c r="D103" s="29">
        <v>0</v>
      </c>
      <c r="E103" s="29">
        <v>0</v>
      </c>
      <c r="F103" s="29">
        <v>0</v>
      </c>
      <c r="I103" s="379" t="str">
        <f>IF(ISBLANK(H103), IF(OR(NOT(ISBLANK(M103)),NOT(ISBLANK(J103)), NOT(ISBLANK(O103))),"no oldname but should be",""),IF(H103=J103,"api",IF(H103=O103,"csv","no match or acsbgname")))</f>
        <v/>
      </c>
      <c r="Q103" s="64" t="s">
        <v>2537</v>
      </c>
      <c r="R103" s="9" t="s">
        <v>2537</v>
      </c>
      <c r="S103" s="150">
        <f>IFERROR(_xlfn.XLOOKUP(U103,sortorder!$E$62:$E$134,sortorder!$F$62:$F$134),999)</f>
        <v>23</v>
      </c>
      <c r="T103" s="150">
        <f>IFERROR(_xlfn.XLOOKUP(U103,sortorder!$E$62:$E$134,sortorder!$D$62:$D$134),99)</f>
        <v>40</v>
      </c>
      <c r="U103" s="129" t="s">
        <v>2327</v>
      </c>
      <c r="V103" s="59" t="s">
        <v>2327</v>
      </c>
      <c r="W103" s="155">
        <f>IFERROR(_xlfn.XLOOKUP(Y103,sortorder!$E$4:$E$55,sortorder!$D$4:$D$55),99)</f>
        <v>11</v>
      </c>
      <c r="X103" s="155">
        <f>IFERROR(_xlfn.XLOOKUP(Y103,sortorder!$E$4:$E$55,sortorder!$D$4:$D$55),99)</f>
        <v>11</v>
      </c>
      <c r="Y103" s="22" t="s">
        <v>2532</v>
      </c>
      <c r="Z103" s="144">
        <f>IF(ISERROR(SEARCH(Z$1,$Q103)),0,1)</f>
        <v>1</v>
      </c>
      <c r="AA103" s="144">
        <f>IF(ISERROR(SEARCH(AA$1,$Q103)),0,1)</f>
        <v>1</v>
      </c>
      <c r="AB103" s="144">
        <f>IF(ISERROR(SEARCH(AB$1,$Q103)),0,1)</f>
        <v>0</v>
      </c>
      <c r="AC103" s="144">
        <f>IF(ISERROR(SEARCH(AC$1,$Q103)),0,1)</f>
        <v>0</v>
      </c>
      <c r="AD103" s="144">
        <f>IF(ISERROR(SEARCH(AD$1,$Q103)),0,1)</f>
        <v>1</v>
      </c>
      <c r="AE103" s="144">
        <f>IF(ISERROR(SEARCH(AE$1,$Q103)),0,1)</f>
        <v>0</v>
      </c>
      <c r="AF103" s="144">
        <f>IF(ISERROR(SEARCH(AF$1,$Q103)),0,1)</f>
        <v>0</v>
      </c>
      <c r="AG103" s="144">
        <f>IF(ISERROR(SEARCH(AG$1,$Q103)),0,1)</f>
        <v>0</v>
      </c>
      <c r="AH103" s="144">
        <f>IF(ISERROR(SEARCH(AH$1,$Q103)),0,1)</f>
        <v>0</v>
      </c>
      <c r="AK103" t="s">
        <v>44</v>
      </c>
      <c r="AL103" s="41" t="s">
        <v>44</v>
      </c>
      <c r="AM103" s="216">
        <f>_xlfn.XLOOKUP(AL103,sortorder!$I$15:$I$20,sortorder!$J$15:$J$20)</f>
        <v>1</v>
      </c>
      <c r="AN103" t="s">
        <v>1804</v>
      </c>
      <c r="AO103" t="s">
        <v>1804</v>
      </c>
      <c r="AP103" t="s">
        <v>1805</v>
      </c>
      <c r="AQ103" s="32">
        <v>3</v>
      </c>
      <c r="AR103" t="s">
        <v>2511</v>
      </c>
      <c r="AS103" t="s">
        <v>1758</v>
      </c>
      <c r="AT103" t="s">
        <v>1758</v>
      </c>
      <c r="AU103" t="s">
        <v>1758</v>
      </c>
      <c r="AW103" s="39" t="str">
        <f>IFERROR(_xlfn.XLOOKUP(Q103,wtd!$B:$B,wtd!$C:$C),"")</f>
        <v/>
      </c>
      <c r="AX103" s="144" t="b">
        <f>IFERROR(Q103=_xlfn.XLOOKUP(Q103,wtd!$B:$B,wtd!$B:$B),FALSE)</f>
        <v>0</v>
      </c>
      <c r="AY103" t="s">
        <v>3070</v>
      </c>
      <c r="AZ103">
        <v>2</v>
      </c>
      <c r="BA103">
        <v>1</v>
      </c>
      <c r="BC103" t="b">
        <v>0</v>
      </c>
      <c r="BD103" t="b">
        <v>0</v>
      </c>
      <c r="BE103" t="b">
        <v>0</v>
      </c>
      <c r="BF103" s="9" t="s">
        <v>5314</v>
      </c>
      <c r="BG103" s="9" t="s">
        <v>2941</v>
      </c>
      <c r="BH103" s="9" t="s">
        <v>2941</v>
      </c>
      <c r="BN103" s="232">
        <v>999</v>
      </c>
      <c r="BS103" t="s">
        <v>411</v>
      </c>
      <c r="BT103" t="s">
        <v>55</v>
      </c>
    </row>
    <row r="104" spans="1:72">
      <c r="A104">
        <v>103</v>
      </c>
      <c r="B104" s="161" t="str">
        <f>IFERROR(TEXT(AM104,"00"),"99")&amp;IFERROR(TEXT(X104,"00"),"99")&amp;IFERROR(TEXT(T104,"00"),"99")&amp;IFERROR(TEXT(BN104,"000"),"999")</f>
        <v>011141999</v>
      </c>
      <c r="C104" s="161" t="str">
        <f>IFERROR(TEXT(AM104,"00"),"99")&amp;IFERROR(TEXT(W104,"00"),"99")&amp;IFERROR(TEXT(S104,"000"),"999")</f>
        <v>0111024</v>
      </c>
      <c r="D104" s="29">
        <v>0</v>
      </c>
      <c r="E104" s="29">
        <v>0</v>
      </c>
      <c r="F104" s="29">
        <v>0</v>
      </c>
      <c r="I104" s="379" t="str">
        <f>IF(ISBLANK(H104), IF(OR(NOT(ISBLANK(M104)),NOT(ISBLANK(J104)), NOT(ISBLANK(O104))),"no oldname but should be",""),IF(H104=J104,"api",IF(H104=O104,"csv","no match or acsbgname")))</f>
        <v/>
      </c>
      <c r="Q104" s="64" t="s">
        <v>2538</v>
      </c>
      <c r="R104" s="9" t="s">
        <v>2538</v>
      </c>
      <c r="S104" s="150">
        <f>IFERROR(_xlfn.XLOOKUP(U104,sortorder!$E$62:$E$134,sortorder!$F$62:$F$134),999)</f>
        <v>24</v>
      </c>
      <c r="T104" s="150">
        <f>IFERROR(_xlfn.XLOOKUP(U104,sortorder!$E$62:$E$134,sortorder!$D$62:$D$134),99)</f>
        <v>41</v>
      </c>
      <c r="U104" s="129" t="s">
        <v>2332</v>
      </c>
      <c r="V104" s="59" t="s">
        <v>2332</v>
      </c>
      <c r="W104" s="155">
        <f>IFERROR(_xlfn.XLOOKUP(Y104,sortorder!$E$4:$E$55,sortorder!$D$4:$D$55),99)</f>
        <v>11</v>
      </c>
      <c r="X104" s="155">
        <f>IFERROR(_xlfn.XLOOKUP(Y104,sortorder!$E$4:$E$55,sortorder!$D$4:$D$55),99)</f>
        <v>11</v>
      </c>
      <c r="Y104" s="22" t="s">
        <v>2532</v>
      </c>
      <c r="Z104" s="144">
        <f>IF(ISERROR(SEARCH(Z$1,$Q104)),0,1)</f>
        <v>1</v>
      </c>
      <c r="AA104" s="144">
        <f>IF(ISERROR(SEARCH(AA$1,$Q104)),0,1)</f>
        <v>1</v>
      </c>
      <c r="AB104" s="144">
        <f>IF(ISERROR(SEARCH(AB$1,$Q104)),0,1)</f>
        <v>0</v>
      </c>
      <c r="AC104" s="144">
        <f>IF(ISERROR(SEARCH(AC$1,$Q104)),0,1)</f>
        <v>0</v>
      </c>
      <c r="AD104" s="144">
        <f>IF(ISERROR(SEARCH(AD$1,$Q104)),0,1)</f>
        <v>1</v>
      </c>
      <c r="AE104" s="144">
        <f>IF(ISERROR(SEARCH(AE$1,$Q104)),0,1)</f>
        <v>0</v>
      </c>
      <c r="AF104" s="144">
        <f>IF(ISERROR(SEARCH(AF$1,$Q104)),0,1)</f>
        <v>0</v>
      </c>
      <c r="AG104" s="144">
        <f>IF(ISERROR(SEARCH(AG$1,$Q104)),0,1)</f>
        <v>0</v>
      </c>
      <c r="AH104" s="144">
        <f>IF(ISERROR(SEARCH(AH$1,$Q104)),0,1)</f>
        <v>0</v>
      </c>
      <c r="AK104" t="s">
        <v>44</v>
      </c>
      <c r="AL104" s="41" t="s">
        <v>44</v>
      </c>
      <c r="AM104" s="216">
        <f>_xlfn.XLOOKUP(AL104,sortorder!$I$15:$I$20,sortorder!$J$15:$J$20)</f>
        <v>1</v>
      </c>
      <c r="AN104" t="s">
        <v>1804</v>
      </c>
      <c r="AO104" t="s">
        <v>1804</v>
      </c>
      <c r="AP104" t="s">
        <v>1805</v>
      </c>
      <c r="AQ104" s="32">
        <v>3</v>
      </c>
      <c r="AR104" t="s">
        <v>2511</v>
      </c>
      <c r="AS104" t="s">
        <v>1758</v>
      </c>
      <c r="AT104" t="s">
        <v>1758</v>
      </c>
      <c r="AU104" t="s">
        <v>1758</v>
      </c>
      <c r="AW104" s="39" t="str">
        <f>IFERROR(_xlfn.XLOOKUP(Q104,wtd!$B:$B,wtd!$C:$C),"")</f>
        <v/>
      </c>
      <c r="AX104" s="144" t="b">
        <f>IFERROR(Q104=_xlfn.XLOOKUP(Q104,wtd!$B:$B,wtd!$B:$B),FALSE)</f>
        <v>0</v>
      </c>
      <c r="AY104" t="s">
        <v>3070</v>
      </c>
      <c r="AZ104">
        <v>2</v>
      </c>
      <c r="BA104">
        <v>1</v>
      </c>
      <c r="BC104" t="b">
        <v>0</v>
      </c>
      <c r="BD104" t="b">
        <v>0</v>
      </c>
      <c r="BE104" t="b">
        <v>0</v>
      </c>
      <c r="BF104" s="9" t="s">
        <v>5397</v>
      </c>
      <c r="BG104" s="9" t="s">
        <v>2942</v>
      </c>
      <c r="BH104" s="9" t="s">
        <v>2942</v>
      </c>
      <c r="BN104" s="232">
        <v>999</v>
      </c>
      <c r="BS104" t="s">
        <v>411</v>
      </c>
      <c r="BT104" t="s">
        <v>55</v>
      </c>
    </row>
    <row r="105" spans="1:72">
      <c r="A105">
        <v>104</v>
      </c>
      <c r="B105" s="161" t="str">
        <f>IFERROR(TEXT(AM105,"00"),"99")&amp;IFERROR(TEXT(X105,"00"),"99")&amp;IFERROR(TEXT(T105,"00"),"99")&amp;IFERROR(TEXT(BN105,"000"),"999")</f>
        <v>011142999</v>
      </c>
      <c r="C105" s="161" t="str">
        <f>IFERROR(TEXT(AM105,"00"),"99")&amp;IFERROR(TEXT(W105,"00"),"99")&amp;IFERROR(TEXT(S105,"000"),"999")</f>
        <v>0111025</v>
      </c>
      <c r="D105" s="29">
        <v>0</v>
      </c>
      <c r="E105" s="29">
        <v>0</v>
      </c>
      <c r="F105" s="29">
        <v>0</v>
      </c>
      <c r="I105" s="379" t="str">
        <f>IF(ISBLANK(H105), IF(OR(NOT(ISBLANK(M105)),NOT(ISBLANK(J105)), NOT(ISBLANK(O105))),"no oldname but should be",""),IF(H105=J105,"api",IF(H105=O105,"csv","no match or acsbgname")))</f>
        <v/>
      </c>
      <c r="Q105" s="64" t="s">
        <v>2539</v>
      </c>
      <c r="R105" s="9" t="s">
        <v>2539</v>
      </c>
      <c r="S105" s="150">
        <f>IFERROR(_xlfn.XLOOKUP(U105,sortorder!$E$62:$E$134,sortorder!$F$62:$F$134),999)</f>
        <v>25</v>
      </c>
      <c r="T105" s="150">
        <f>IFERROR(_xlfn.XLOOKUP(U105,sortorder!$E$62:$E$134,sortorder!$D$62:$D$134),99)</f>
        <v>42</v>
      </c>
      <c r="U105" s="129" t="s">
        <v>2337</v>
      </c>
      <c r="V105" s="59" t="s">
        <v>2337</v>
      </c>
      <c r="W105" s="155">
        <f>IFERROR(_xlfn.XLOOKUP(Y105,sortorder!$E$4:$E$55,sortorder!$D$4:$D$55),99)</f>
        <v>11</v>
      </c>
      <c r="X105" s="155">
        <f>IFERROR(_xlfn.XLOOKUP(Y105,sortorder!$E$4:$E$55,sortorder!$D$4:$D$55),99)</f>
        <v>11</v>
      </c>
      <c r="Y105" s="22" t="s">
        <v>2532</v>
      </c>
      <c r="Z105" s="144">
        <f>IF(ISERROR(SEARCH(Z$1,$Q105)),0,1)</f>
        <v>1</v>
      </c>
      <c r="AA105" s="144">
        <f>IF(ISERROR(SEARCH(AA$1,$Q105)),0,1)</f>
        <v>1</v>
      </c>
      <c r="AB105" s="144">
        <f>IF(ISERROR(SEARCH(AB$1,$Q105)),0,1)</f>
        <v>0</v>
      </c>
      <c r="AC105" s="144">
        <f>IF(ISERROR(SEARCH(AC$1,$Q105)),0,1)</f>
        <v>0</v>
      </c>
      <c r="AD105" s="144">
        <f>IF(ISERROR(SEARCH(AD$1,$Q105)),0,1)</f>
        <v>1</v>
      </c>
      <c r="AE105" s="144">
        <f>IF(ISERROR(SEARCH(AE$1,$Q105)),0,1)</f>
        <v>0</v>
      </c>
      <c r="AF105" s="144">
        <f>IF(ISERROR(SEARCH(AF$1,$Q105)),0,1)</f>
        <v>0</v>
      </c>
      <c r="AG105" s="144">
        <f>IF(ISERROR(SEARCH(AG$1,$Q105)),0,1)</f>
        <v>0</v>
      </c>
      <c r="AH105" s="144">
        <f>IF(ISERROR(SEARCH(AH$1,$Q105)),0,1)</f>
        <v>0</v>
      </c>
      <c r="AK105" t="s">
        <v>44</v>
      </c>
      <c r="AL105" s="41" t="s">
        <v>44</v>
      </c>
      <c r="AM105" s="216">
        <f>_xlfn.XLOOKUP(AL105,sortorder!$I$15:$I$20,sortorder!$J$15:$J$20)</f>
        <v>1</v>
      </c>
      <c r="AN105" t="s">
        <v>1804</v>
      </c>
      <c r="AO105" t="s">
        <v>1804</v>
      </c>
      <c r="AP105" t="s">
        <v>1805</v>
      </c>
      <c r="AQ105" s="32">
        <v>3</v>
      </c>
      <c r="AR105" t="s">
        <v>2511</v>
      </c>
      <c r="AS105" t="s">
        <v>1758</v>
      </c>
      <c r="AT105" t="s">
        <v>1758</v>
      </c>
      <c r="AU105" t="s">
        <v>1758</v>
      </c>
      <c r="AW105" s="39" t="str">
        <f>IFERROR(_xlfn.XLOOKUP(Q105,wtd!$B:$B,wtd!$C:$C),"")</f>
        <v/>
      </c>
      <c r="AX105" s="144" t="b">
        <f>IFERROR(Q105=_xlfn.XLOOKUP(Q105,wtd!$B:$B,wtd!$B:$B),FALSE)</f>
        <v>0</v>
      </c>
      <c r="AY105" t="s">
        <v>3070</v>
      </c>
      <c r="AZ105">
        <v>2</v>
      </c>
      <c r="BA105">
        <v>1</v>
      </c>
      <c r="BC105" t="b">
        <v>0</v>
      </c>
      <c r="BD105" t="b">
        <v>0</v>
      </c>
      <c r="BE105" t="b">
        <v>0</v>
      </c>
      <c r="BF105" s="9" t="s">
        <v>5281</v>
      </c>
      <c r="BG105" s="9" t="s">
        <v>2943</v>
      </c>
      <c r="BH105" s="9" t="s">
        <v>2943</v>
      </c>
      <c r="BN105" s="232">
        <v>999</v>
      </c>
      <c r="BS105" t="s">
        <v>411</v>
      </c>
      <c r="BT105" t="s">
        <v>55</v>
      </c>
    </row>
    <row r="106" spans="1:72">
      <c r="A106">
        <v>105</v>
      </c>
      <c r="B106" s="161" t="str">
        <f>IFERROR(TEXT(AM106,"00"),"99")&amp;IFERROR(TEXT(X106,"00"),"99")&amp;IFERROR(TEXT(T106,"00"),"99")&amp;IFERROR(TEXT(BN106,"000"),"999")</f>
        <v>011143999</v>
      </c>
      <c r="C106" s="161" t="str">
        <f>IFERROR(TEXT(AM106,"00"),"99")&amp;IFERROR(TEXT(W106,"00"),"99")&amp;IFERROR(TEXT(S106,"000"),"999")</f>
        <v>0111018</v>
      </c>
      <c r="D106" s="29">
        <v>0</v>
      </c>
      <c r="E106" s="29">
        <v>0</v>
      </c>
      <c r="F106" s="29">
        <v>0</v>
      </c>
      <c r="I106" s="379" t="str">
        <f>IF(ISBLANK(H106), IF(OR(NOT(ISBLANK(M106)),NOT(ISBLANK(J106)), NOT(ISBLANK(O106))),"no oldname but should be",""),IF(H106=J106,"api",IF(H106=O106,"csv","no match or acsbgname")))</f>
        <v/>
      </c>
      <c r="Q106" s="64" t="s">
        <v>2540</v>
      </c>
      <c r="R106" s="9" t="s">
        <v>2540</v>
      </c>
      <c r="S106" s="150">
        <f>IFERROR(_xlfn.XLOOKUP(U106,sortorder!$E$62:$E$134,sortorder!$F$62:$F$134),999)</f>
        <v>18</v>
      </c>
      <c r="T106" s="150">
        <f>IFERROR(_xlfn.XLOOKUP(U106,sortorder!$E$62:$E$134,sortorder!$D$62:$D$134),99)</f>
        <v>43</v>
      </c>
      <c r="U106" s="129" t="s">
        <v>2300</v>
      </c>
      <c r="V106" s="59" t="s">
        <v>2300</v>
      </c>
      <c r="W106" s="155">
        <f>IFERROR(_xlfn.XLOOKUP(Y106,sortorder!$E$4:$E$55,sortorder!$D$4:$D$55),99)</f>
        <v>11</v>
      </c>
      <c r="X106" s="155">
        <f>IFERROR(_xlfn.XLOOKUP(Y106,sortorder!$E$4:$E$55,sortorder!$D$4:$D$55),99)</f>
        <v>11</v>
      </c>
      <c r="Y106" s="22" t="s">
        <v>2532</v>
      </c>
      <c r="Z106" s="144">
        <f>IF(ISERROR(SEARCH(Z$1,$Q106)),0,1)</f>
        <v>1</v>
      </c>
      <c r="AA106" s="144">
        <f>IF(ISERROR(SEARCH(AA$1,$Q106)),0,1)</f>
        <v>1</v>
      </c>
      <c r="AB106" s="144">
        <f>IF(ISERROR(SEARCH(AB$1,$Q106)),0,1)</f>
        <v>0</v>
      </c>
      <c r="AC106" s="144">
        <f>IF(ISERROR(SEARCH(AC$1,$Q106)),0,1)</f>
        <v>0</v>
      </c>
      <c r="AD106" s="144">
        <f>IF(ISERROR(SEARCH(AD$1,$Q106)),0,1)</f>
        <v>1</v>
      </c>
      <c r="AE106" s="144">
        <f>IF(ISERROR(SEARCH(AE$1,$Q106)),0,1)</f>
        <v>0</v>
      </c>
      <c r="AF106" s="144">
        <f>IF(ISERROR(SEARCH(AF$1,$Q106)),0,1)</f>
        <v>0</v>
      </c>
      <c r="AG106" s="144">
        <f>IF(ISERROR(SEARCH(AG$1,$Q106)),0,1)</f>
        <v>0</v>
      </c>
      <c r="AH106" s="144">
        <f>IF(ISERROR(SEARCH(AH$1,$Q106)),0,1)</f>
        <v>0</v>
      </c>
      <c r="AK106" t="s">
        <v>44</v>
      </c>
      <c r="AL106" s="41" t="s">
        <v>44</v>
      </c>
      <c r="AM106" s="216">
        <f>_xlfn.XLOOKUP(AL106,sortorder!$I$15:$I$20,sortorder!$J$15:$J$20)</f>
        <v>1</v>
      </c>
      <c r="AN106" t="s">
        <v>1804</v>
      </c>
      <c r="AO106" t="s">
        <v>1804</v>
      </c>
      <c r="AP106" t="s">
        <v>1805</v>
      </c>
      <c r="AQ106" s="32">
        <v>3</v>
      </c>
      <c r="AR106" t="s">
        <v>2511</v>
      </c>
      <c r="AS106" t="s">
        <v>1758</v>
      </c>
      <c r="AT106" t="s">
        <v>1758</v>
      </c>
      <c r="AU106" t="s">
        <v>1758</v>
      </c>
      <c r="AW106" s="39" t="str">
        <f>IFERROR(_xlfn.XLOOKUP(Q106,wtd!$B:$B,wtd!$C:$C),"")</f>
        <v/>
      </c>
      <c r="AX106" s="144" t="b">
        <f>IFERROR(Q106=_xlfn.XLOOKUP(Q106,wtd!$B:$B,wtd!$B:$B),FALSE)</f>
        <v>0</v>
      </c>
      <c r="AY106" t="s">
        <v>3070</v>
      </c>
      <c r="AZ106">
        <v>2</v>
      </c>
      <c r="BA106">
        <v>1</v>
      </c>
      <c r="BC106" t="b">
        <v>0</v>
      </c>
      <c r="BD106" t="b">
        <v>0</v>
      </c>
      <c r="BE106" t="b">
        <v>0</v>
      </c>
      <c r="BF106" s="9" t="s">
        <v>5282</v>
      </c>
      <c r="BG106" s="9" t="s">
        <v>2541</v>
      </c>
      <c r="BH106" s="9" t="s">
        <v>2541</v>
      </c>
      <c r="BN106" s="232">
        <v>999</v>
      </c>
      <c r="BS106" t="s">
        <v>411</v>
      </c>
      <c r="BT106" t="s">
        <v>55</v>
      </c>
    </row>
    <row r="107" spans="1:72">
      <c r="A107">
        <v>106</v>
      </c>
      <c r="B107" s="161" t="str">
        <f>IFERROR(TEXT(AM107,"00"),"99")&amp;IFERROR(TEXT(X107,"00"),"99")&amp;IFERROR(TEXT(T107,"00"),"99")&amp;IFERROR(TEXT(BN107,"000"),"999")</f>
        <v>011236999</v>
      </c>
      <c r="C107" s="161" t="str">
        <f>IFERROR(TEXT(AM107,"00"),"99")&amp;IFERROR(TEXT(W107,"00"),"99")&amp;IFERROR(TEXT(S107,"000"),"999")</f>
        <v>0112021</v>
      </c>
      <c r="D107" s="29">
        <v>0</v>
      </c>
      <c r="E107" s="29">
        <v>0</v>
      </c>
      <c r="F107" s="29">
        <v>0</v>
      </c>
      <c r="I107" s="379" t="str">
        <f>IF(ISBLANK(H107), IF(OR(NOT(ISBLANK(M107)),NOT(ISBLANK(J107)), NOT(ISBLANK(O107))),"no oldname but should be",""),IF(H107=J107,"api",IF(H107=O107,"csv","no match or acsbgname")))</f>
        <v/>
      </c>
      <c r="Q107" s="64" t="s">
        <v>2417</v>
      </c>
      <c r="R107" s="9" t="s">
        <v>2417</v>
      </c>
      <c r="S107" s="150">
        <f>IFERROR(_xlfn.XLOOKUP(U107,sortorder!$E$62:$E$134,sortorder!$F$62:$F$134),999)</f>
        <v>21</v>
      </c>
      <c r="T107" s="150">
        <f>IFERROR(_xlfn.XLOOKUP(U107,sortorder!$E$62:$E$134,sortorder!$D$62:$D$134),99)</f>
        <v>36</v>
      </c>
      <c r="U107" s="129" t="s">
        <v>2317</v>
      </c>
      <c r="V107" s="59" t="s">
        <v>2317</v>
      </c>
      <c r="W107" s="155">
        <f>IFERROR(_xlfn.XLOOKUP(Y107,sortorder!$E$4:$E$55,sortorder!$D$4:$D$55),99)</f>
        <v>12</v>
      </c>
      <c r="X107" s="155">
        <f>IFERROR(_xlfn.XLOOKUP(Y107,sortorder!$E$4:$E$55,sortorder!$D$4:$D$55),99)</f>
        <v>12</v>
      </c>
      <c r="Y107" s="22" t="s">
        <v>2418</v>
      </c>
      <c r="Z107" s="144">
        <f>IF(ISERROR(SEARCH(Z$1,$Q107)),0,1)</f>
        <v>0</v>
      </c>
      <c r="AA107" s="144">
        <f>IF(ISERROR(SEARCH(AA$1,$Q107)),0,1)</f>
        <v>0</v>
      </c>
      <c r="AB107" s="144">
        <f>IF(ISERROR(SEARCH(AB$1,$Q107)),0,1)</f>
        <v>1</v>
      </c>
      <c r="AC107" s="144">
        <f>IF(ISERROR(SEARCH(AC$1,$Q107)),0,1)</f>
        <v>0</v>
      </c>
      <c r="AD107" s="144">
        <f>IF(ISERROR(SEARCH(AD$1,$Q107)),0,1)</f>
        <v>0</v>
      </c>
      <c r="AE107" s="144">
        <f>IF(ISERROR(SEARCH(AE$1,$Q107)),0,1)</f>
        <v>0</v>
      </c>
      <c r="AF107" s="144">
        <f>IF(ISERROR(SEARCH(AF$1,$Q107)),0,1)</f>
        <v>0</v>
      </c>
      <c r="AG107" s="144">
        <f>IF(ISERROR(SEARCH(AG$1,$Q107)),0,1)</f>
        <v>0</v>
      </c>
      <c r="AH107" s="144">
        <f>IF(ISERROR(SEARCH(AH$1,$Q107)),0,1)</f>
        <v>0</v>
      </c>
      <c r="AK107" t="s">
        <v>44</v>
      </c>
      <c r="AL107" s="41" t="s">
        <v>44</v>
      </c>
      <c r="AM107" s="216">
        <f>_xlfn.XLOOKUP(AL107,sortorder!$I$15:$I$20,sortorder!$J$15:$J$20)</f>
        <v>1</v>
      </c>
      <c r="AN107" t="s">
        <v>423</v>
      </c>
      <c r="AO107" t="s">
        <v>423</v>
      </c>
      <c r="AP107" t="s">
        <v>424</v>
      </c>
      <c r="AQ107" s="32">
        <v>1</v>
      </c>
      <c r="AR107" t="s">
        <v>1101</v>
      </c>
      <c r="AS107" t="s">
        <v>1111</v>
      </c>
      <c r="AT107" t="s">
        <v>1102</v>
      </c>
      <c r="AU107" t="s">
        <v>1111</v>
      </c>
      <c r="AW107" s="39" t="str">
        <f>IFERROR(_xlfn.XLOOKUP(Q107,wtd!$B:$B,wtd!$C:$C),"")</f>
        <v/>
      </c>
      <c r="AX107" s="144" t="b">
        <f>IFERROR(Q107=_xlfn.XLOOKUP(Q107,wtd!$B:$B,wtd!$B:$B),FALSE)</f>
        <v>0</v>
      </c>
      <c r="AY107" t="s">
        <v>1103</v>
      </c>
      <c r="AZ107">
        <v>2</v>
      </c>
      <c r="BA107">
        <v>0</v>
      </c>
      <c r="BC107" t="b">
        <v>0</v>
      </c>
      <c r="BD107" t="b">
        <v>0</v>
      </c>
      <c r="BE107" t="b">
        <v>0</v>
      </c>
      <c r="BF107" t="s">
        <v>5148</v>
      </c>
      <c r="BG107" s="9" t="s">
        <v>2419</v>
      </c>
      <c r="BH107" s="9" t="s">
        <v>2419</v>
      </c>
      <c r="BN107" s="232">
        <v>999</v>
      </c>
      <c r="BS107" t="s">
        <v>411</v>
      </c>
    </row>
    <row r="108" spans="1:72">
      <c r="A108">
        <v>107</v>
      </c>
      <c r="B108" s="161" t="str">
        <f>IFERROR(TEXT(AM108,"00"),"99")&amp;IFERROR(TEXT(X108,"00"),"99")&amp;IFERROR(TEXT(T108,"00"),"99")&amp;IFERROR(TEXT(BN108,"000"),"999")</f>
        <v>011237999</v>
      </c>
      <c r="C108" s="161" t="str">
        <f>IFERROR(TEXT(AM108,"00"),"99")&amp;IFERROR(TEXT(W108,"00"),"99")&amp;IFERROR(TEXT(S108,"000"),"999")</f>
        <v>0112019</v>
      </c>
      <c r="D108" s="29">
        <v>0</v>
      </c>
      <c r="E108" s="29">
        <v>0</v>
      </c>
      <c r="F108" s="29">
        <v>0</v>
      </c>
      <c r="I108" s="379" t="str">
        <f>IF(ISBLANK(H108), IF(OR(NOT(ISBLANK(M108)),NOT(ISBLANK(J108)), NOT(ISBLANK(O108))),"no oldname but should be",""),IF(H108=J108,"api",IF(H108=O108,"csv","no match or acsbgname")))</f>
        <v/>
      </c>
      <c r="Q108" s="64" t="s">
        <v>2420</v>
      </c>
      <c r="R108" s="9" t="s">
        <v>2420</v>
      </c>
      <c r="S108" s="150">
        <f>IFERROR(_xlfn.XLOOKUP(U108,sortorder!$E$62:$E$134,sortorder!$F$62:$F$134),999)</f>
        <v>19</v>
      </c>
      <c r="T108" s="150">
        <f>IFERROR(_xlfn.XLOOKUP(U108,sortorder!$E$62:$E$134,sortorder!$D$62:$D$134),99)</f>
        <v>37</v>
      </c>
      <c r="U108" s="129" t="s">
        <v>2307</v>
      </c>
      <c r="V108" s="59" t="s">
        <v>2307</v>
      </c>
      <c r="W108" s="155">
        <f>IFERROR(_xlfn.XLOOKUP(Y108,sortorder!$E$4:$E$55,sortorder!$D$4:$D$55),99)</f>
        <v>12</v>
      </c>
      <c r="X108" s="155">
        <f>IFERROR(_xlfn.XLOOKUP(Y108,sortorder!$E$4:$E$55,sortorder!$D$4:$D$55),99)</f>
        <v>12</v>
      </c>
      <c r="Y108" s="22" t="s">
        <v>2418</v>
      </c>
      <c r="Z108" s="144">
        <f>IF(ISERROR(SEARCH(Z$1,$Q108)),0,1)</f>
        <v>0</v>
      </c>
      <c r="AA108" s="144">
        <f>IF(ISERROR(SEARCH(AA$1,$Q108)),0,1)</f>
        <v>0</v>
      </c>
      <c r="AB108" s="144">
        <f>IF(ISERROR(SEARCH(AB$1,$Q108)),0,1)</f>
        <v>1</v>
      </c>
      <c r="AC108" s="144">
        <f>IF(ISERROR(SEARCH(AC$1,$Q108)),0,1)</f>
        <v>0</v>
      </c>
      <c r="AD108" s="144">
        <f>IF(ISERROR(SEARCH(AD$1,$Q108)),0,1)</f>
        <v>0</v>
      </c>
      <c r="AE108" s="144">
        <f>IF(ISERROR(SEARCH(AE$1,$Q108)),0,1)</f>
        <v>0</v>
      </c>
      <c r="AF108" s="144">
        <f>IF(ISERROR(SEARCH(AF$1,$Q108)),0,1)</f>
        <v>0</v>
      </c>
      <c r="AG108" s="144">
        <f>IF(ISERROR(SEARCH(AG$1,$Q108)),0,1)</f>
        <v>0</v>
      </c>
      <c r="AH108" s="144">
        <f>IF(ISERROR(SEARCH(AH$1,$Q108)),0,1)</f>
        <v>0</v>
      </c>
      <c r="AK108" t="s">
        <v>44</v>
      </c>
      <c r="AL108" s="41" t="s">
        <v>44</v>
      </c>
      <c r="AM108" s="216">
        <f>_xlfn.XLOOKUP(AL108,sortorder!$I$15:$I$20,sortorder!$J$15:$J$20)</f>
        <v>1</v>
      </c>
      <c r="AN108" t="s">
        <v>423</v>
      </c>
      <c r="AO108" t="s">
        <v>423</v>
      </c>
      <c r="AP108" t="s">
        <v>424</v>
      </c>
      <c r="AQ108" s="32">
        <v>1</v>
      </c>
      <c r="AR108" t="s">
        <v>1101</v>
      </c>
      <c r="AS108" t="s">
        <v>1111</v>
      </c>
      <c r="AT108" t="s">
        <v>1102</v>
      </c>
      <c r="AU108" t="s">
        <v>1111</v>
      </c>
      <c r="AW108" s="39" t="str">
        <f>IFERROR(_xlfn.XLOOKUP(Q108,wtd!$B:$B,wtd!$C:$C),"")</f>
        <v/>
      </c>
      <c r="AX108" s="144" t="b">
        <f>IFERROR(Q108=_xlfn.XLOOKUP(Q108,wtd!$B:$B,wtd!$B:$B),FALSE)</f>
        <v>0</v>
      </c>
      <c r="AY108" t="s">
        <v>1103</v>
      </c>
      <c r="AZ108">
        <v>2</v>
      </c>
      <c r="BA108">
        <v>0</v>
      </c>
      <c r="BC108" t="b">
        <v>0</v>
      </c>
      <c r="BD108" t="b">
        <v>0</v>
      </c>
      <c r="BE108" t="b">
        <v>0</v>
      </c>
      <c r="BF108" t="s">
        <v>5149</v>
      </c>
      <c r="BG108" s="9" t="s">
        <v>2421</v>
      </c>
      <c r="BH108" s="9" t="s">
        <v>2421</v>
      </c>
      <c r="BN108" s="232">
        <v>999</v>
      </c>
      <c r="BS108" t="s">
        <v>411</v>
      </c>
    </row>
    <row r="109" spans="1:72">
      <c r="A109">
        <v>108</v>
      </c>
      <c r="B109" s="161" t="str">
        <f>IFERROR(TEXT(AM109,"00"),"99")&amp;IFERROR(TEXT(X109,"00"),"99")&amp;IFERROR(TEXT(T109,"00"),"99")&amp;IFERROR(TEXT(BN109,"000"),"999")</f>
        <v>011238999</v>
      </c>
      <c r="C109" s="161" t="str">
        <f>IFERROR(TEXT(AM109,"00"),"99")&amp;IFERROR(TEXT(W109,"00"),"99")&amp;IFERROR(TEXT(S109,"000"),"999")</f>
        <v>0112020</v>
      </c>
      <c r="D109" s="29">
        <v>0</v>
      </c>
      <c r="E109" s="29">
        <v>0</v>
      </c>
      <c r="F109" s="29">
        <v>0</v>
      </c>
      <c r="I109" s="379" t="str">
        <f>IF(ISBLANK(H109), IF(OR(NOT(ISBLANK(M109)),NOT(ISBLANK(J109)), NOT(ISBLANK(O109))),"no oldname but should be",""),IF(H109=J109,"api",IF(H109=O109,"csv","no match or acsbgname")))</f>
        <v/>
      </c>
      <c r="Q109" s="64" t="s">
        <v>2422</v>
      </c>
      <c r="R109" s="9" t="s">
        <v>2422</v>
      </c>
      <c r="S109" s="150">
        <f>IFERROR(_xlfn.XLOOKUP(U109,sortorder!$E$62:$E$134,sortorder!$F$62:$F$134),999)</f>
        <v>20</v>
      </c>
      <c r="T109" s="150">
        <f>IFERROR(_xlfn.XLOOKUP(U109,sortorder!$E$62:$E$134,sortorder!$D$62:$D$134),99)</f>
        <v>38</v>
      </c>
      <c r="U109" s="129" t="s">
        <v>2312</v>
      </c>
      <c r="V109" s="59" t="s">
        <v>2312</v>
      </c>
      <c r="W109" s="155">
        <f>IFERROR(_xlfn.XLOOKUP(Y109,sortorder!$E$4:$E$55,sortorder!$D$4:$D$55),99)</f>
        <v>12</v>
      </c>
      <c r="X109" s="155">
        <f>IFERROR(_xlfn.XLOOKUP(Y109,sortorder!$E$4:$E$55,sortorder!$D$4:$D$55),99)</f>
        <v>12</v>
      </c>
      <c r="Y109" s="22" t="s">
        <v>2418</v>
      </c>
      <c r="Z109" s="144">
        <f>IF(ISERROR(SEARCH(Z$1,$Q109)),0,1)</f>
        <v>0</v>
      </c>
      <c r="AA109" s="144">
        <f>IF(ISERROR(SEARCH(AA$1,$Q109)),0,1)</f>
        <v>0</v>
      </c>
      <c r="AB109" s="144">
        <f>IF(ISERROR(SEARCH(AB$1,$Q109)),0,1)</f>
        <v>1</v>
      </c>
      <c r="AC109" s="144">
        <f>IF(ISERROR(SEARCH(AC$1,$Q109)),0,1)</f>
        <v>0</v>
      </c>
      <c r="AD109" s="144">
        <f>IF(ISERROR(SEARCH(AD$1,$Q109)),0,1)</f>
        <v>0</v>
      </c>
      <c r="AE109" s="144">
        <f>IF(ISERROR(SEARCH(AE$1,$Q109)),0,1)</f>
        <v>0</v>
      </c>
      <c r="AF109" s="144">
        <f>IF(ISERROR(SEARCH(AF$1,$Q109)),0,1)</f>
        <v>0</v>
      </c>
      <c r="AG109" s="144">
        <f>IF(ISERROR(SEARCH(AG$1,$Q109)),0,1)</f>
        <v>0</v>
      </c>
      <c r="AH109" s="144">
        <f>IF(ISERROR(SEARCH(AH$1,$Q109)),0,1)</f>
        <v>0</v>
      </c>
      <c r="AK109" t="s">
        <v>44</v>
      </c>
      <c r="AL109" s="41" t="s">
        <v>44</v>
      </c>
      <c r="AM109" s="216">
        <f>_xlfn.XLOOKUP(AL109,sortorder!$I$15:$I$20,sortorder!$J$15:$J$20)</f>
        <v>1</v>
      </c>
      <c r="AN109" t="s">
        <v>423</v>
      </c>
      <c r="AO109" t="s">
        <v>423</v>
      </c>
      <c r="AP109" t="s">
        <v>424</v>
      </c>
      <c r="AQ109" s="32">
        <v>1</v>
      </c>
      <c r="AR109" t="s">
        <v>1101</v>
      </c>
      <c r="AS109" t="s">
        <v>1111</v>
      </c>
      <c r="AT109" t="s">
        <v>1102</v>
      </c>
      <c r="AU109" t="s">
        <v>1111</v>
      </c>
      <c r="AW109" s="39" t="str">
        <f>IFERROR(_xlfn.XLOOKUP(Q109,wtd!$B:$B,wtd!$C:$C),"")</f>
        <v/>
      </c>
      <c r="AX109" s="144" t="b">
        <f>IFERROR(Q109=_xlfn.XLOOKUP(Q109,wtd!$B:$B,wtd!$B:$B),FALSE)</f>
        <v>0</v>
      </c>
      <c r="AY109" t="s">
        <v>1103</v>
      </c>
      <c r="AZ109">
        <v>2</v>
      </c>
      <c r="BA109">
        <v>0</v>
      </c>
      <c r="BC109" t="b">
        <v>0</v>
      </c>
      <c r="BD109" t="b">
        <v>0</v>
      </c>
      <c r="BE109" t="b">
        <v>0</v>
      </c>
      <c r="BF109" t="s">
        <v>5150</v>
      </c>
      <c r="BG109" s="9" t="s">
        <v>2423</v>
      </c>
      <c r="BH109" s="9" t="s">
        <v>2423</v>
      </c>
      <c r="BN109" s="232">
        <v>999</v>
      </c>
      <c r="BS109" t="s">
        <v>411</v>
      </c>
    </row>
    <row r="110" spans="1:72">
      <c r="A110">
        <v>109</v>
      </c>
      <c r="B110" s="161" t="str">
        <f>IFERROR(TEXT(AM110,"00"),"99")&amp;IFERROR(TEXT(X110,"00"),"99")&amp;IFERROR(TEXT(T110,"00"),"99")&amp;IFERROR(TEXT(BN110,"000"),"999")</f>
        <v>011239999</v>
      </c>
      <c r="C110" s="161" t="str">
        <f>IFERROR(TEXT(AM110,"00"),"99")&amp;IFERROR(TEXT(W110,"00"),"99")&amp;IFERROR(TEXT(S110,"000"),"999")</f>
        <v>0112022</v>
      </c>
      <c r="D110" s="29">
        <v>0</v>
      </c>
      <c r="E110" s="29">
        <v>0</v>
      </c>
      <c r="F110" s="29">
        <v>0</v>
      </c>
      <c r="I110" s="379" t="str">
        <f>IF(ISBLANK(H110), IF(OR(NOT(ISBLANK(M110)),NOT(ISBLANK(J110)), NOT(ISBLANK(O110))),"no oldname but should be",""),IF(H110=J110,"api",IF(H110=O110,"csv","no match or acsbgname")))</f>
        <v/>
      </c>
      <c r="Q110" s="64" t="s">
        <v>2424</v>
      </c>
      <c r="R110" s="9" t="s">
        <v>2424</v>
      </c>
      <c r="S110" s="150">
        <f>IFERROR(_xlfn.XLOOKUP(U110,sortorder!$E$62:$E$134,sortorder!$F$62:$F$134),999)</f>
        <v>22</v>
      </c>
      <c r="T110" s="150">
        <f>IFERROR(_xlfn.XLOOKUP(U110,sortorder!$E$62:$E$134,sortorder!$D$62:$D$134),99)</f>
        <v>39</v>
      </c>
      <c r="U110" s="129" t="s">
        <v>2322</v>
      </c>
      <c r="V110" s="59" t="s">
        <v>2322</v>
      </c>
      <c r="W110" s="155">
        <f>IFERROR(_xlfn.XLOOKUP(Y110,sortorder!$E$4:$E$55,sortorder!$D$4:$D$55),99)</f>
        <v>12</v>
      </c>
      <c r="X110" s="155">
        <f>IFERROR(_xlfn.XLOOKUP(Y110,sortorder!$E$4:$E$55,sortorder!$D$4:$D$55),99)</f>
        <v>12</v>
      </c>
      <c r="Y110" s="22" t="s">
        <v>2418</v>
      </c>
      <c r="Z110" s="144">
        <f>IF(ISERROR(SEARCH(Z$1,$Q110)),0,1)</f>
        <v>0</v>
      </c>
      <c r="AA110" s="144">
        <f>IF(ISERROR(SEARCH(AA$1,$Q110)),0,1)</f>
        <v>0</v>
      </c>
      <c r="AB110" s="144">
        <f>IF(ISERROR(SEARCH(AB$1,$Q110)),0,1)</f>
        <v>1</v>
      </c>
      <c r="AC110" s="144">
        <f>IF(ISERROR(SEARCH(AC$1,$Q110)),0,1)</f>
        <v>0</v>
      </c>
      <c r="AD110" s="144">
        <f>IF(ISERROR(SEARCH(AD$1,$Q110)),0,1)</f>
        <v>0</v>
      </c>
      <c r="AE110" s="144">
        <f>IF(ISERROR(SEARCH(AE$1,$Q110)),0,1)</f>
        <v>0</v>
      </c>
      <c r="AF110" s="144">
        <f>IF(ISERROR(SEARCH(AF$1,$Q110)),0,1)</f>
        <v>0</v>
      </c>
      <c r="AG110" s="144">
        <f>IF(ISERROR(SEARCH(AG$1,$Q110)),0,1)</f>
        <v>0</v>
      </c>
      <c r="AH110" s="144">
        <f>IF(ISERROR(SEARCH(AH$1,$Q110)),0,1)</f>
        <v>0</v>
      </c>
      <c r="AK110" t="s">
        <v>44</v>
      </c>
      <c r="AL110" s="41" t="s">
        <v>44</v>
      </c>
      <c r="AM110" s="216">
        <f>_xlfn.XLOOKUP(AL110,sortorder!$I$15:$I$20,sortorder!$J$15:$J$20)</f>
        <v>1</v>
      </c>
      <c r="AN110" t="s">
        <v>423</v>
      </c>
      <c r="AO110" t="s">
        <v>423</v>
      </c>
      <c r="AP110" t="s">
        <v>424</v>
      </c>
      <c r="AQ110" s="32">
        <v>1</v>
      </c>
      <c r="AR110" t="s">
        <v>1101</v>
      </c>
      <c r="AS110" t="s">
        <v>1111</v>
      </c>
      <c r="AT110" t="s">
        <v>1102</v>
      </c>
      <c r="AU110" t="s">
        <v>1111</v>
      </c>
      <c r="AW110" s="39" t="str">
        <f>IFERROR(_xlfn.XLOOKUP(Q110,wtd!$B:$B,wtd!$C:$C),"")</f>
        <v/>
      </c>
      <c r="AX110" s="144" t="b">
        <f>IFERROR(Q110=_xlfn.XLOOKUP(Q110,wtd!$B:$B,wtd!$B:$B),FALSE)</f>
        <v>0</v>
      </c>
      <c r="AY110" t="s">
        <v>1103</v>
      </c>
      <c r="AZ110">
        <v>2</v>
      </c>
      <c r="BA110">
        <v>0</v>
      </c>
      <c r="BC110" t="b">
        <v>0</v>
      </c>
      <c r="BD110" t="b">
        <v>0</v>
      </c>
      <c r="BE110" t="b">
        <v>0</v>
      </c>
      <c r="BF110" t="s">
        <v>5211</v>
      </c>
      <c r="BG110" s="9" t="s">
        <v>2425</v>
      </c>
      <c r="BH110" s="9" t="s">
        <v>2425</v>
      </c>
      <c r="BN110" s="232">
        <v>999</v>
      </c>
      <c r="BS110" t="s">
        <v>411</v>
      </c>
    </row>
    <row r="111" spans="1:72">
      <c r="A111">
        <v>110</v>
      </c>
      <c r="B111" s="161" t="str">
        <f>IFERROR(TEXT(AM111,"00"),"99")&amp;IFERROR(TEXT(X111,"00"),"99")&amp;IFERROR(TEXT(T111,"00"),"99")&amp;IFERROR(TEXT(BN111,"000"),"999")</f>
        <v>011240999</v>
      </c>
      <c r="C111" s="161" t="str">
        <f>IFERROR(TEXT(AM111,"00"),"99")&amp;IFERROR(TEXT(W111,"00"),"99")&amp;IFERROR(TEXT(S111,"000"),"999")</f>
        <v>0112023</v>
      </c>
      <c r="D111" s="29">
        <v>0</v>
      </c>
      <c r="E111" s="29">
        <v>0</v>
      </c>
      <c r="F111" s="29">
        <v>0</v>
      </c>
      <c r="I111" s="379" t="str">
        <f>IF(ISBLANK(H111), IF(OR(NOT(ISBLANK(M111)),NOT(ISBLANK(J111)), NOT(ISBLANK(O111))),"no oldname but should be",""),IF(H111=J111,"api",IF(H111=O111,"csv","no match or acsbgname")))</f>
        <v/>
      </c>
      <c r="Q111" s="64" t="s">
        <v>2426</v>
      </c>
      <c r="R111" s="9" t="s">
        <v>2426</v>
      </c>
      <c r="S111" s="150">
        <f>IFERROR(_xlfn.XLOOKUP(U111,sortorder!$E$62:$E$134,sortorder!$F$62:$F$134),999)</f>
        <v>23</v>
      </c>
      <c r="T111" s="150">
        <f>IFERROR(_xlfn.XLOOKUP(U111,sortorder!$E$62:$E$134,sortorder!$D$62:$D$134),99)</f>
        <v>40</v>
      </c>
      <c r="U111" s="129" t="s">
        <v>2327</v>
      </c>
      <c r="V111" s="59" t="s">
        <v>2327</v>
      </c>
      <c r="W111" s="155">
        <f>IFERROR(_xlfn.XLOOKUP(Y111,sortorder!$E$4:$E$55,sortorder!$D$4:$D$55),99)</f>
        <v>12</v>
      </c>
      <c r="X111" s="155">
        <f>IFERROR(_xlfn.XLOOKUP(Y111,sortorder!$E$4:$E$55,sortorder!$D$4:$D$55),99)</f>
        <v>12</v>
      </c>
      <c r="Y111" s="22" t="s">
        <v>2418</v>
      </c>
      <c r="Z111" s="144">
        <f>IF(ISERROR(SEARCH(Z$1,$Q111)),0,1)</f>
        <v>0</v>
      </c>
      <c r="AA111" s="144">
        <f>IF(ISERROR(SEARCH(AA$1,$Q111)),0,1)</f>
        <v>0</v>
      </c>
      <c r="AB111" s="144">
        <f>IF(ISERROR(SEARCH(AB$1,$Q111)),0,1)</f>
        <v>1</v>
      </c>
      <c r="AC111" s="144">
        <f>IF(ISERROR(SEARCH(AC$1,$Q111)),0,1)</f>
        <v>0</v>
      </c>
      <c r="AD111" s="144">
        <f>IF(ISERROR(SEARCH(AD$1,$Q111)),0,1)</f>
        <v>0</v>
      </c>
      <c r="AE111" s="144">
        <f>IF(ISERROR(SEARCH(AE$1,$Q111)),0,1)</f>
        <v>0</v>
      </c>
      <c r="AF111" s="144">
        <f>IF(ISERROR(SEARCH(AF$1,$Q111)),0,1)</f>
        <v>0</v>
      </c>
      <c r="AG111" s="144">
        <f>IF(ISERROR(SEARCH(AG$1,$Q111)),0,1)</f>
        <v>0</v>
      </c>
      <c r="AH111" s="144">
        <f>IF(ISERROR(SEARCH(AH$1,$Q111)),0,1)</f>
        <v>0</v>
      </c>
      <c r="AK111" t="s">
        <v>44</v>
      </c>
      <c r="AL111" s="41" t="s">
        <v>44</v>
      </c>
      <c r="AM111" s="216">
        <f>_xlfn.XLOOKUP(AL111,sortorder!$I$15:$I$20,sortorder!$J$15:$J$20)</f>
        <v>1</v>
      </c>
      <c r="AN111" t="s">
        <v>423</v>
      </c>
      <c r="AO111" t="s">
        <v>423</v>
      </c>
      <c r="AP111" t="s">
        <v>424</v>
      </c>
      <c r="AQ111" s="32">
        <v>1</v>
      </c>
      <c r="AR111" t="s">
        <v>1101</v>
      </c>
      <c r="AS111" t="s">
        <v>1111</v>
      </c>
      <c r="AT111" t="s">
        <v>1102</v>
      </c>
      <c r="AU111" t="s">
        <v>1111</v>
      </c>
      <c r="AW111" s="39" t="str">
        <f>IFERROR(_xlfn.XLOOKUP(Q111,wtd!$B:$B,wtd!$C:$C),"")</f>
        <v/>
      </c>
      <c r="AX111" s="144" t="b">
        <f>IFERROR(Q111=_xlfn.XLOOKUP(Q111,wtd!$B:$B,wtd!$B:$B),FALSE)</f>
        <v>0</v>
      </c>
      <c r="AY111" t="s">
        <v>1103</v>
      </c>
      <c r="AZ111">
        <v>2</v>
      </c>
      <c r="BA111">
        <v>0</v>
      </c>
      <c r="BC111" t="b">
        <v>0</v>
      </c>
      <c r="BD111" t="b">
        <v>0</v>
      </c>
      <c r="BE111" t="b">
        <v>0</v>
      </c>
      <c r="BF111" t="s">
        <v>5315</v>
      </c>
      <c r="BG111" s="9" t="s">
        <v>2427</v>
      </c>
      <c r="BH111" s="9" t="s">
        <v>2427</v>
      </c>
      <c r="BN111" s="232">
        <v>999</v>
      </c>
      <c r="BS111" t="s">
        <v>411</v>
      </c>
    </row>
    <row r="112" spans="1:72">
      <c r="A112">
        <v>111</v>
      </c>
      <c r="B112" s="161" t="str">
        <f>IFERROR(TEXT(AM112,"00"),"99")&amp;IFERROR(TEXT(X112,"00"),"99")&amp;IFERROR(TEXT(T112,"00"),"99")&amp;IFERROR(TEXT(BN112,"000"),"999")</f>
        <v>011241999</v>
      </c>
      <c r="C112" s="161" t="str">
        <f>IFERROR(TEXT(AM112,"00"),"99")&amp;IFERROR(TEXT(W112,"00"),"99")&amp;IFERROR(TEXT(S112,"000"),"999")</f>
        <v>0112024</v>
      </c>
      <c r="D112" s="29">
        <v>0</v>
      </c>
      <c r="E112" s="29">
        <v>0</v>
      </c>
      <c r="F112" s="29">
        <v>0</v>
      </c>
      <c r="I112" s="379" t="str">
        <f>IF(ISBLANK(H112), IF(OR(NOT(ISBLANK(M112)),NOT(ISBLANK(J112)), NOT(ISBLANK(O112))),"no oldname but should be",""),IF(H112=J112,"api",IF(H112=O112,"csv","no match or acsbgname")))</f>
        <v/>
      </c>
      <c r="Q112" s="64" t="s">
        <v>2428</v>
      </c>
      <c r="R112" s="9" t="s">
        <v>2428</v>
      </c>
      <c r="S112" s="150">
        <f>IFERROR(_xlfn.XLOOKUP(U112,sortorder!$E$62:$E$134,sortorder!$F$62:$F$134),999)</f>
        <v>24</v>
      </c>
      <c r="T112" s="150">
        <f>IFERROR(_xlfn.XLOOKUP(U112,sortorder!$E$62:$E$134,sortorder!$D$62:$D$134),99)</f>
        <v>41</v>
      </c>
      <c r="U112" s="129" t="s">
        <v>2332</v>
      </c>
      <c r="V112" s="59" t="s">
        <v>2332</v>
      </c>
      <c r="W112" s="155">
        <f>IFERROR(_xlfn.XLOOKUP(Y112,sortorder!$E$4:$E$55,sortorder!$D$4:$D$55),99)</f>
        <v>12</v>
      </c>
      <c r="X112" s="155">
        <f>IFERROR(_xlfn.XLOOKUP(Y112,sortorder!$E$4:$E$55,sortorder!$D$4:$D$55),99)</f>
        <v>12</v>
      </c>
      <c r="Y112" s="22" t="s">
        <v>2418</v>
      </c>
      <c r="Z112" s="144">
        <f>IF(ISERROR(SEARCH(Z$1,$Q112)),0,1)</f>
        <v>0</v>
      </c>
      <c r="AA112" s="144">
        <f>IF(ISERROR(SEARCH(AA$1,$Q112)),0,1)</f>
        <v>0</v>
      </c>
      <c r="AB112" s="144">
        <f>IF(ISERROR(SEARCH(AB$1,$Q112)),0,1)</f>
        <v>1</v>
      </c>
      <c r="AC112" s="144">
        <f>IF(ISERROR(SEARCH(AC$1,$Q112)),0,1)</f>
        <v>0</v>
      </c>
      <c r="AD112" s="144">
        <f>IF(ISERROR(SEARCH(AD$1,$Q112)),0,1)</f>
        <v>0</v>
      </c>
      <c r="AE112" s="144">
        <f>IF(ISERROR(SEARCH(AE$1,$Q112)),0,1)</f>
        <v>0</v>
      </c>
      <c r="AF112" s="144">
        <f>IF(ISERROR(SEARCH(AF$1,$Q112)),0,1)</f>
        <v>0</v>
      </c>
      <c r="AG112" s="144">
        <f>IF(ISERROR(SEARCH(AG$1,$Q112)),0,1)</f>
        <v>0</v>
      </c>
      <c r="AH112" s="144">
        <f>IF(ISERROR(SEARCH(AH$1,$Q112)),0,1)</f>
        <v>0</v>
      </c>
      <c r="AK112" t="s">
        <v>44</v>
      </c>
      <c r="AL112" s="41" t="s">
        <v>44</v>
      </c>
      <c r="AM112" s="216">
        <f>_xlfn.XLOOKUP(AL112,sortorder!$I$15:$I$20,sortorder!$J$15:$J$20)</f>
        <v>1</v>
      </c>
      <c r="AN112" t="s">
        <v>423</v>
      </c>
      <c r="AO112" t="s">
        <v>423</v>
      </c>
      <c r="AP112" t="s">
        <v>424</v>
      </c>
      <c r="AQ112" s="32">
        <v>1</v>
      </c>
      <c r="AR112" t="s">
        <v>1101</v>
      </c>
      <c r="AS112" t="s">
        <v>1111</v>
      </c>
      <c r="AT112" t="s">
        <v>1102</v>
      </c>
      <c r="AU112" t="s">
        <v>1111</v>
      </c>
      <c r="AW112" s="39" t="str">
        <f>IFERROR(_xlfn.XLOOKUP(Q112,wtd!$B:$B,wtd!$C:$C),"")</f>
        <v/>
      </c>
      <c r="AX112" s="144" t="b">
        <f>IFERROR(Q112=_xlfn.XLOOKUP(Q112,wtd!$B:$B,wtd!$B:$B),FALSE)</f>
        <v>0</v>
      </c>
      <c r="AY112" t="s">
        <v>1103</v>
      </c>
      <c r="AZ112">
        <v>2</v>
      </c>
      <c r="BA112">
        <v>0</v>
      </c>
      <c r="BC112" t="b">
        <v>0</v>
      </c>
      <c r="BD112" t="b">
        <v>0</v>
      </c>
      <c r="BE112" t="b">
        <v>0</v>
      </c>
      <c r="BF112" t="s">
        <v>5151</v>
      </c>
      <c r="BG112" s="9" t="s">
        <v>2429</v>
      </c>
      <c r="BH112" s="9" t="s">
        <v>2429</v>
      </c>
      <c r="BN112" s="232">
        <v>999</v>
      </c>
      <c r="BS112" t="s">
        <v>411</v>
      </c>
    </row>
    <row r="113" spans="1:72">
      <c r="A113">
        <v>112</v>
      </c>
      <c r="B113" s="161" t="str">
        <f>IFERROR(TEXT(AM113,"00"),"99")&amp;IFERROR(TEXT(X113,"00"),"99")&amp;IFERROR(TEXT(T113,"00"),"99")&amp;IFERROR(TEXT(BN113,"000"),"999")</f>
        <v>011242999</v>
      </c>
      <c r="C113" s="161" t="str">
        <f>IFERROR(TEXT(AM113,"00"),"99")&amp;IFERROR(TEXT(W113,"00"),"99")&amp;IFERROR(TEXT(S113,"000"),"999")</f>
        <v>0112025</v>
      </c>
      <c r="D113" s="29">
        <v>0</v>
      </c>
      <c r="E113" s="29">
        <v>0</v>
      </c>
      <c r="F113" s="29">
        <v>0</v>
      </c>
      <c r="I113" s="379" t="str">
        <f>IF(ISBLANK(H113), IF(OR(NOT(ISBLANK(M113)),NOT(ISBLANK(J113)), NOT(ISBLANK(O113))),"no oldname but should be",""),IF(H113=J113,"api",IF(H113=O113,"csv","no match or acsbgname")))</f>
        <v/>
      </c>
      <c r="Q113" s="64" t="s">
        <v>2430</v>
      </c>
      <c r="R113" s="9" t="s">
        <v>2430</v>
      </c>
      <c r="S113" s="150">
        <f>IFERROR(_xlfn.XLOOKUP(U113,sortorder!$E$62:$E$134,sortorder!$F$62:$F$134),999)</f>
        <v>25</v>
      </c>
      <c r="T113" s="150">
        <f>IFERROR(_xlfn.XLOOKUP(U113,sortorder!$E$62:$E$134,sortorder!$D$62:$D$134),99)</f>
        <v>42</v>
      </c>
      <c r="U113" s="129" t="s">
        <v>2337</v>
      </c>
      <c r="V113" s="59" t="s">
        <v>2337</v>
      </c>
      <c r="W113" s="155">
        <f>IFERROR(_xlfn.XLOOKUP(Y113,sortorder!$E$4:$E$55,sortorder!$D$4:$D$55),99)</f>
        <v>12</v>
      </c>
      <c r="X113" s="155">
        <f>IFERROR(_xlfn.XLOOKUP(Y113,sortorder!$E$4:$E$55,sortorder!$D$4:$D$55),99)</f>
        <v>12</v>
      </c>
      <c r="Y113" s="22" t="s">
        <v>2418</v>
      </c>
      <c r="Z113" s="144">
        <f>IF(ISERROR(SEARCH(Z$1,$Q113)),0,1)</f>
        <v>0</v>
      </c>
      <c r="AA113" s="144">
        <f>IF(ISERROR(SEARCH(AA$1,$Q113)),0,1)</f>
        <v>0</v>
      </c>
      <c r="AB113" s="144">
        <f>IF(ISERROR(SEARCH(AB$1,$Q113)),0,1)</f>
        <v>1</v>
      </c>
      <c r="AC113" s="144">
        <f>IF(ISERROR(SEARCH(AC$1,$Q113)),0,1)</f>
        <v>0</v>
      </c>
      <c r="AD113" s="144">
        <f>IF(ISERROR(SEARCH(AD$1,$Q113)),0,1)</f>
        <v>0</v>
      </c>
      <c r="AE113" s="144">
        <f>IF(ISERROR(SEARCH(AE$1,$Q113)),0,1)</f>
        <v>0</v>
      </c>
      <c r="AF113" s="144">
        <f>IF(ISERROR(SEARCH(AF$1,$Q113)),0,1)</f>
        <v>0</v>
      </c>
      <c r="AG113" s="144">
        <f>IF(ISERROR(SEARCH(AG$1,$Q113)),0,1)</f>
        <v>0</v>
      </c>
      <c r="AH113" s="144">
        <f>IF(ISERROR(SEARCH(AH$1,$Q113)),0,1)</f>
        <v>0</v>
      </c>
      <c r="AK113" t="s">
        <v>44</v>
      </c>
      <c r="AL113" s="41" t="s">
        <v>44</v>
      </c>
      <c r="AM113" s="216">
        <f>_xlfn.XLOOKUP(AL113,sortorder!$I$15:$I$20,sortorder!$J$15:$J$20)</f>
        <v>1</v>
      </c>
      <c r="AN113" t="s">
        <v>423</v>
      </c>
      <c r="AO113" t="s">
        <v>423</v>
      </c>
      <c r="AP113" t="s">
        <v>424</v>
      </c>
      <c r="AQ113" s="32">
        <v>1</v>
      </c>
      <c r="AR113" t="s">
        <v>1101</v>
      </c>
      <c r="AS113" t="s">
        <v>1111</v>
      </c>
      <c r="AT113" t="s">
        <v>1102</v>
      </c>
      <c r="AU113" t="s">
        <v>1111</v>
      </c>
      <c r="AW113" s="39" t="str">
        <f>IFERROR(_xlfn.XLOOKUP(Q113,wtd!$B:$B,wtd!$C:$C),"")</f>
        <v/>
      </c>
      <c r="AX113" s="144" t="b">
        <f>IFERROR(Q113=_xlfn.XLOOKUP(Q113,wtd!$B:$B,wtd!$B:$B),FALSE)</f>
        <v>0</v>
      </c>
      <c r="AY113" t="s">
        <v>1103</v>
      </c>
      <c r="AZ113">
        <v>2</v>
      </c>
      <c r="BA113">
        <v>0</v>
      </c>
      <c r="BC113" t="b">
        <v>0</v>
      </c>
      <c r="BD113" t="b">
        <v>0</v>
      </c>
      <c r="BE113" t="b">
        <v>0</v>
      </c>
      <c r="BF113" t="s">
        <v>5400</v>
      </c>
      <c r="BG113" s="9" t="s">
        <v>2431</v>
      </c>
      <c r="BH113" s="9" t="s">
        <v>2431</v>
      </c>
      <c r="BN113" s="232">
        <v>999</v>
      </c>
      <c r="BS113" t="s">
        <v>411</v>
      </c>
    </row>
    <row r="114" spans="1:72">
      <c r="A114">
        <v>113</v>
      </c>
      <c r="B114" s="161" t="str">
        <f>IFERROR(TEXT(AM114,"00"),"99")&amp;IFERROR(TEXT(X114,"00"),"99")&amp;IFERROR(TEXT(T114,"00"),"99")&amp;IFERROR(TEXT(BN114,"000"),"999")</f>
        <v>011243999</v>
      </c>
      <c r="C114" s="161" t="str">
        <f>IFERROR(TEXT(AM114,"00"),"99")&amp;IFERROR(TEXT(W114,"00"),"99")&amp;IFERROR(TEXT(S114,"000"),"999")</f>
        <v>0112018</v>
      </c>
      <c r="D114" s="29">
        <v>0</v>
      </c>
      <c r="E114" s="29">
        <v>0</v>
      </c>
      <c r="F114" s="29">
        <v>0</v>
      </c>
      <c r="I114" s="379" t="str">
        <f>IF(ISBLANK(H114), IF(OR(NOT(ISBLANK(M114)),NOT(ISBLANK(J114)), NOT(ISBLANK(O114))),"no oldname but should be",""),IF(H114=J114,"api",IF(H114=O114,"csv","no match or acsbgname")))</f>
        <v/>
      </c>
      <c r="Q114" s="64" t="s">
        <v>2432</v>
      </c>
      <c r="R114" s="9" t="s">
        <v>2432</v>
      </c>
      <c r="S114" s="150">
        <f>IFERROR(_xlfn.XLOOKUP(U114,sortorder!$E$62:$E$134,sortorder!$F$62:$F$134),999)</f>
        <v>18</v>
      </c>
      <c r="T114" s="150">
        <f>IFERROR(_xlfn.XLOOKUP(U114,sortorder!$E$62:$E$134,sortorder!$D$62:$D$134),99)</f>
        <v>43</v>
      </c>
      <c r="U114" s="129" t="s">
        <v>2300</v>
      </c>
      <c r="V114" s="59" t="s">
        <v>2300</v>
      </c>
      <c r="W114" s="155">
        <f>IFERROR(_xlfn.XLOOKUP(Y114,sortorder!$E$4:$E$55,sortorder!$D$4:$D$55),99)</f>
        <v>12</v>
      </c>
      <c r="X114" s="155">
        <f>IFERROR(_xlfn.XLOOKUP(Y114,sortorder!$E$4:$E$55,sortorder!$D$4:$D$55),99)</f>
        <v>12</v>
      </c>
      <c r="Y114" s="22" t="s">
        <v>2418</v>
      </c>
      <c r="Z114" s="144">
        <f>IF(ISERROR(SEARCH(Z$1,$Q114)),0,1)</f>
        <v>0</v>
      </c>
      <c r="AA114" s="144">
        <f>IF(ISERROR(SEARCH(AA$1,$Q114)),0,1)</f>
        <v>0</v>
      </c>
      <c r="AB114" s="144">
        <f>IF(ISERROR(SEARCH(AB$1,$Q114)),0,1)</f>
        <v>1</v>
      </c>
      <c r="AC114" s="144">
        <f>IF(ISERROR(SEARCH(AC$1,$Q114)),0,1)</f>
        <v>0</v>
      </c>
      <c r="AD114" s="144">
        <f>IF(ISERROR(SEARCH(AD$1,$Q114)),0,1)</f>
        <v>0</v>
      </c>
      <c r="AE114" s="144">
        <f>IF(ISERROR(SEARCH(AE$1,$Q114)),0,1)</f>
        <v>0</v>
      </c>
      <c r="AF114" s="144">
        <f>IF(ISERROR(SEARCH(AF$1,$Q114)),0,1)</f>
        <v>0</v>
      </c>
      <c r="AG114" s="144">
        <f>IF(ISERROR(SEARCH(AG$1,$Q114)),0,1)</f>
        <v>0</v>
      </c>
      <c r="AH114" s="144">
        <f>IF(ISERROR(SEARCH(AH$1,$Q114)),0,1)</f>
        <v>0</v>
      </c>
      <c r="AK114" t="s">
        <v>44</v>
      </c>
      <c r="AL114" s="41" t="s">
        <v>44</v>
      </c>
      <c r="AM114" s="216">
        <f>_xlfn.XLOOKUP(AL114,sortorder!$I$15:$I$20,sortorder!$J$15:$J$20)</f>
        <v>1</v>
      </c>
      <c r="AN114" t="s">
        <v>423</v>
      </c>
      <c r="AO114" t="s">
        <v>423</v>
      </c>
      <c r="AP114" t="s">
        <v>424</v>
      </c>
      <c r="AQ114" s="32">
        <v>1</v>
      </c>
      <c r="AR114" t="s">
        <v>1101</v>
      </c>
      <c r="AS114" t="s">
        <v>1111</v>
      </c>
      <c r="AT114" t="s">
        <v>1102</v>
      </c>
      <c r="AU114" t="s">
        <v>1111</v>
      </c>
      <c r="AW114" s="39" t="str">
        <f>IFERROR(_xlfn.XLOOKUP(Q114,wtd!$B:$B,wtd!$C:$C),"")</f>
        <v/>
      </c>
      <c r="AX114" s="144" t="b">
        <f>IFERROR(Q114=_xlfn.XLOOKUP(Q114,wtd!$B:$B,wtd!$B:$B),FALSE)</f>
        <v>0</v>
      </c>
      <c r="AY114" t="s">
        <v>1103</v>
      </c>
      <c r="AZ114">
        <v>2</v>
      </c>
      <c r="BA114">
        <v>0</v>
      </c>
      <c r="BC114" t="b">
        <v>0</v>
      </c>
      <c r="BD114" t="b">
        <v>0</v>
      </c>
      <c r="BE114" t="b">
        <v>0</v>
      </c>
      <c r="BF114" t="s">
        <v>5152</v>
      </c>
      <c r="BG114" s="9" t="s">
        <v>2433</v>
      </c>
      <c r="BH114" s="9" t="s">
        <v>2433</v>
      </c>
      <c r="BN114" s="232">
        <v>999</v>
      </c>
      <c r="BS114" t="s">
        <v>411</v>
      </c>
    </row>
    <row r="115" spans="1:72">
      <c r="A115">
        <v>114</v>
      </c>
      <c r="B115" s="161" t="str">
        <f>IFERROR(TEXT(AM115,"00"),"99")&amp;IFERROR(TEXT(X115,"00"),"99")&amp;IFERROR(TEXT(T115,"00"),"99")&amp;IFERROR(TEXT(BN115,"000"),"999")</f>
        <v>011336999</v>
      </c>
      <c r="C115" s="161" t="str">
        <f>IFERROR(TEXT(AM115,"00"),"99")&amp;IFERROR(TEXT(W115,"00"),"99")&amp;IFERROR(TEXT(S115,"000"),"999")</f>
        <v>0113021</v>
      </c>
      <c r="D115" s="29">
        <v>0</v>
      </c>
      <c r="E115" s="29">
        <v>0</v>
      </c>
      <c r="F115" s="29">
        <v>0</v>
      </c>
      <c r="I115" s="379" t="str">
        <f>IF(ISBLANK(H115), IF(OR(NOT(ISBLANK(M115)),NOT(ISBLANK(J115)), NOT(ISBLANK(O115))),"no oldname but should be",""),IF(H115=J115,"api",IF(H115=O115,"csv","no match or acsbgname")))</f>
        <v/>
      </c>
      <c r="Q115" s="64" t="s">
        <v>2434</v>
      </c>
      <c r="R115" s="9" t="s">
        <v>2434</v>
      </c>
      <c r="S115" s="150">
        <f>IFERROR(_xlfn.XLOOKUP(U115,sortorder!$E$62:$E$134,sortorder!$F$62:$F$134),999)</f>
        <v>21</v>
      </c>
      <c r="T115" s="150">
        <f>IFERROR(_xlfn.XLOOKUP(U115,sortorder!$E$62:$E$134,sortorder!$D$62:$D$134),99)</f>
        <v>36</v>
      </c>
      <c r="U115" s="129" t="s">
        <v>2317</v>
      </c>
      <c r="V115" s="59" t="s">
        <v>2317</v>
      </c>
      <c r="W115" s="155">
        <f>IFERROR(_xlfn.XLOOKUP(Y115,sortorder!$E$4:$E$55,sortorder!$D$4:$D$55),99)</f>
        <v>13</v>
      </c>
      <c r="X115" s="155">
        <f>IFERROR(_xlfn.XLOOKUP(Y115,sortorder!$E$4:$E$55,sortorder!$D$4:$D$55),99)</f>
        <v>13</v>
      </c>
      <c r="Y115" s="22" t="s">
        <v>2435</v>
      </c>
      <c r="Z115" s="144">
        <f>IF(ISERROR(SEARCH(Z$1,$Q115)),0,1)</f>
        <v>0</v>
      </c>
      <c r="AA115" s="144">
        <f>IF(ISERROR(SEARCH(AA$1,$Q115)),0,1)</f>
        <v>1</v>
      </c>
      <c r="AB115" s="144">
        <f>IF(ISERROR(SEARCH(AB$1,$Q115)),0,1)</f>
        <v>1</v>
      </c>
      <c r="AC115" s="144">
        <f>IF(ISERROR(SEARCH(AC$1,$Q115)),0,1)</f>
        <v>0</v>
      </c>
      <c r="AD115" s="144">
        <f>IF(ISERROR(SEARCH(AD$1,$Q115)),0,1)</f>
        <v>0</v>
      </c>
      <c r="AE115" s="144">
        <f>IF(ISERROR(SEARCH(AE$1,$Q115)),0,1)</f>
        <v>0</v>
      </c>
      <c r="AF115" s="144">
        <f>IF(ISERROR(SEARCH(AF$1,$Q115)),0,1)</f>
        <v>0</v>
      </c>
      <c r="AG115" s="144">
        <f>IF(ISERROR(SEARCH(AG$1,$Q115)),0,1)</f>
        <v>0</v>
      </c>
      <c r="AH115" s="144">
        <f>IF(ISERROR(SEARCH(AH$1,$Q115)),0,1)</f>
        <v>0</v>
      </c>
      <c r="AK115" t="s">
        <v>44</v>
      </c>
      <c r="AL115" s="41" t="s">
        <v>44</v>
      </c>
      <c r="AM115" s="216">
        <f>_xlfn.XLOOKUP(AL115,sortorder!$I$15:$I$20,sortorder!$J$15:$J$20)</f>
        <v>1</v>
      </c>
      <c r="AN115" t="s">
        <v>1804</v>
      </c>
      <c r="AO115" t="s">
        <v>1804</v>
      </c>
      <c r="AP115" t="s">
        <v>1805</v>
      </c>
      <c r="AQ115" s="32">
        <v>3</v>
      </c>
      <c r="AR115" t="s">
        <v>1799</v>
      </c>
      <c r="AS115" t="s">
        <v>1111</v>
      </c>
      <c r="AT115" t="s">
        <v>1102</v>
      </c>
      <c r="AU115" t="s">
        <v>1111</v>
      </c>
      <c r="AW115" s="39" t="str">
        <f>IFERROR(_xlfn.XLOOKUP(Q115,wtd!$B:$B,wtd!$C:$C),"")</f>
        <v/>
      </c>
      <c r="AX115" s="144" t="b">
        <f>IFERROR(Q115=_xlfn.XLOOKUP(Q115,wtd!$B:$B,wtd!$B:$B),FALSE)</f>
        <v>0</v>
      </c>
      <c r="AY115" t="s">
        <v>1103</v>
      </c>
      <c r="AZ115">
        <v>2</v>
      </c>
      <c r="BA115">
        <v>0</v>
      </c>
      <c r="BC115" t="b">
        <v>0</v>
      </c>
      <c r="BD115" t="b">
        <v>0</v>
      </c>
      <c r="BE115" t="b">
        <v>0</v>
      </c>
      <c r="BF115" t="s">
        <v>5153</v>
      </c>
      <c r="BG115" s="9" t="s">
        <v>2436</v>
      </c>
      <c r="BH115" s="9" t="s">
        <v>2436</v>
      </c>
      <c r="BN115" s="232">
        <v>999</v>
      </c>
      <c r="BS115" t="s">
        <v>411</v>
      </c>
      <c r="BT115" t="s">
        <v>55</v>
      </c>
    </row>
    <row r="116" spans="1:72">
      <c r="A116">
        <v>115</v>
      </c>
      <c r="B116" s="161" t="str">
        <f>IFERROR(TEXT(AM116,"00"),"99")&amp;IFERROR(TEXT(X116,"00"),"99")&amp;IFERROR(TEXT(T116,"00"),"99")&amp;IFERROR(TEXT(BN116,"000"),"999")</f>
        <v>011337999</v>
      </c>
      <c r="C116" s="161" t="str">
        <f>IFERROR(TEXT(AM116,"00"),"99")&amp;IFERROR(TEXT(W116,"00"),"99")&amp;IFERROR(TEXT(S116,"000"),"999")</f>
        <v>0113019</v>
      </c>
      <c r="D116" s="29">
        <v>0</v>
      </c>
      <c r="E116" s="29">
        <v>0</v>
      </c>
      <c r="F116" s="29">
        <v>0</v>
      </c>
      <c r="I116" s="379" t="str">
        <f>IF(ISBLANK(H116), IF(OR(NOT(ISBLANK(M116)),NOT(ISBLANK(J116)), NOT(ISBLANK(O116))),"no oldname but should be",""),IF(H116=J116,"api",IF(H116=O116,"csv","no match or acsbgname")))</f>
        <v/>
      </c>
      <c r="Q116" s="64" t="s">
        <v>2437</v>
      </c>
      <c r="R116" s="9" t="s">
        <v>2437</v>
      </c>
      <c r="S116" s="150">
        <f>IFERROR(_xlfn.XLOOKUP(U116,sortorder!$E$62:$E$134,sortorder!$F$62:$F$134),999)</f>
        <v>19</v>
      </c>
      <c r="T116" s="150">
        <f>IFERROR(_xlfn.XLOOKUP(U116,sortorder!$E$62:$E$134,sortorder!$D$62:$D$134),99)</f>
        <v>37</v>
      </c>
      <c r="U116" s="129" t="s">
        <v>2307</v>
      </c>
      <c r="V116" s="59" t="s">
        <v>2307</v>
      </c>
      <c r="W116" s="155">
        <f>IFERROR(_xlfn.XLOOKUP(Y116,sortorder!$E$4:$E$55,sortorder!$D$4:$D$55),99)</f>
        <v>13</v>
      </c>
      <c r="X116" s="155">
        <f>IFERROR(_xlfn.XLOOKUP(Y116,sortorder!$E$4:$E$55,sortorder!$D$4:$D$55),99)</f>
        <v>13</v>
      </c>
      <c r="Y116" s="22" t="s">
        <v>2435</v>
      </c>
      <c r="Z116" s="144">
        <f>IF(ISERROR(SEARCH(Z$1,$Q116)),0,1)</f>
        <v>0</v>
      </c>
      <c r="AA116" s="144">
        <f>IF(ISERROR(SEARCH(AA$1,$Q116)),0,1)</f>
        <v>1</v>
      </c>
      <c r="AB116" s="144">
        <f>IF(ISERROR(SEARCH(AB$1,$Q116)),0,1)</f>
        <v>1</v>
      </c>
      <c r="AC116" s="144">
        <f>IF(ISERROR(SEARCH(AC$1,$Q116)),0,1)</f>
        <v>0</v>
      </c>
      <c r="AD116" s="144">
        <f>IF(ISERROR(SEARCH(AD$1,$Q116)),0,1)</f>
        <v>0</v>
      </c>
      <c r="AE116" s="144">
        <f>IF(ISERROR(SEARCH(AE$1,$Q116)),0,1)</f>
        <v>0</v>
      </c>
      <c r="AF116" s="144">
        <f>IF(ISERROR(SEARCH(AF$1,$Q116)),0,1)</f>
        <v>0</v>
      </c>
      <c r="AG116" s="144">
        <f>IF(ISERROR(SEARCH(AG$1,$Q116)),0,1)</f>
        <v>0</v>
      </c>
      <c r="AH116" s="144">
        <f>IF(ISERROR(SEARCH(AH$1,$Q116)),0,1)</f>
        <v>0</v>
      </c>
      <c r="AK116" t="s">
        <v>44</v>
      </c>
      <c r="AL116" s="41" t="s">
        <v>44</v>
      </c>
      <c r="AM116" s="216">
        <f>_xlfn.XLOOKUP(AL116,sortorder!$I$15:$I$20,sortorder!$J$15:$J$20)</f>
        <v>1</v>
      </c>
      <c r="AN116" t="s">
        <v>1804</v>
      </c>
      <c r="AO116" t="s">
        <v>1804</v>
      </c>
      <c r="AP116" t="s">
        <v>1805</v>
      </c>
      <c r="AQ116" s="32">
        <v>3</v>
      </c>
      <c r="AR116" t="s">
        <v>1799</v>
      </c>
      <c r="AS116" t="s">
        <v>1111</v>
      </c>
      <c r="AT116" t="s">
        <v>1102</v>
      </c>
      <c r="AU116" t="s">
        <v>1111</v>
      </c>
      <c r="AW116" s="39" t="str">
        <f>IFERROR(_xlfn.XLOOKUP(Q116,wtd!$B:$B,wtd!$C:$C),"")</f>
        <v/>
      </c>
      <c r="AX116" s="144" t="b">
        <f>IFERROR(Q116=_xlfn.XLOOKUP(Q116,wtd!$B:$B,wtd!$B:$B),FALSE)</f>
        <v>0</v>
      </c>
      <c r="AY116" t="s">
        <v>1103</v>
      </c>
      <c r="AZ116">
        <v>2</v>
      </c>
      <c r="BA116">
        <v>0</v>
      </c>
      <c r="BC116" t="b">
        <v>0</v>
      </c>
      <c r="BD116" t="b">
        <v>0</v>
      </c>
      <c r="BE116" t="b">
        <v>0</v>
      </c>
      <c r="BF116" t="s">
        <v>5154</v>
      </c>
      <c r="BG116" s="9" t="s">
        <v>2438</v>
      </c>
      <c r="BH116" s="9" t="s">
        <v>2438</v>
      </c>
      <c r="BN116" s="232">
        <v>999</v>
      </c>
      <c r="BS116" t="s">
        <v>411</v>
      </c>
      <c r="BT116" t="s">
        <v>55</v>
      </c>
    </row>
    <row r="117" spans="1:72">
      <c r="A117">
        <v>116</v>
      </c>
      <c r="B117" s="161" t="str">
        <f>IFERROR(TEXT(AM117,"00"),"99")&amp;IFERROR(TEXT(X117,"00"),"99")&amp;IFERROR(TEXT(T117,"00"),"99")&amp;IFERROR(TEXT(BN117,"000"),"999")</f>
        <v>011338999</v>
      </c>
      <c r="C117" s="161" t="str">
        <f>IFERROR(TEXT(AM117,"00"),"99")&amp;IFERROR(TEXT(W117,"00"),"99")&amp;IFERROR(TEXT(S117,"000"),"999")</f>
        <v>0113020</v>
      </c>
      <c r="D117" s="29">
        <v>0</v>
      </c>
      <c r="E117" s="29">
        <v>0</v>
      </c>
      <c r="F117" s="29">
        <v>0</v>
      </c>
      <c r="I117" s="379" t="str">
        <f>IF(ISBLANK(H117), IF(OR(NOT(ISBLANK(M117)),NOT(ISBLANK(J117)), NOT(ISBLANK(O117))),"no oldname but should be",""),IF(H117=J117,"api",IF(H117=O117,"csv","no match or acsbgname")))</f>
        <v/>
      </c>
      <c r="Q117" s="64" t="s">
        <v>2439</v>
      </c>
      <c r="R117" s="9" t="s">
        <v>2439</v>
      </c>
      <c r="S117" s="150">
        <f>IFERROR(_xlfn.XLOOKUP(U117,sortorder!$E$62:$E$134,sortorder!$F$62:$F$134),999)</f>
        <v>20</v>
      </c>
      <c r="T117" s="150">
        <f>IFERROR(_xlfn.XLOOKUP(U117,sortorder!$E$62:$E$134,sortorder!$D$62:$D$134),99)</f>
        <v>38</v>
      </c>
      <c r="U117" s="129" t="s">
        <v>2312</v>
      </c>
      <c r="V117" s="59" t="s">
        <v>2312</v>
      </c>
      <c r="W117" s="155">
        <f>IFERROR(_xlfn.XLOOKUP(Y117,sortorder!$E$4:$E$55,sortorder!$D$4:$D$55),99)</f>
        <v>13</v>
      </c>
      <c r="X117" s="155">
        <f>IFERROR(_xlfn.XLOOKUP(Y117,sortorder!$E$4:$E$55,sortorder!$D$4:$D$55),99)</f>
        <v>13</v>
      </c>
      <c r="Y117" s="22" t="s">
        <v>2435</v>
      </c>
      <c r="Z117" s="144">
        <f>IF(ISERROR(SEARCH(Z$1,$Q117)),0,1)</f>
        <v>0</v>
      </c>
      <c r="AA117" s="144">
        <f>IF(ISERROR(SEARCH(AA$1,$Q117)),0,1)</f>
        <v>1</v>
      </c>
      <c r="AB117" s="144">
        <f>IF(ISERROR(SEARCH(AB$1,$Q117)),0,1)</f>
        <v>1</v>
      </c>
      <c r="AC117" s="144">
        <f>IF(ISERROR(SEARCH(AC$1,$Q117)),0,1)</f>
        <v>0</v>
      </c>
      <c r="AD117" s="144">
        <f>IF(ISERROR(SEARCH(AD$1,$Q117)),0,1)</f>
        <v>0</v>
      </c>
      <c r="AE117" s="144">
        <f>IF(ISERROR(SEARCH(AE$1,$Q117)),0,1)</f>
        <v>0</v>
      </c>
      <c r="AF117" s="144">
        <f>IF(ISERROR(SEARCH(AF$1,$Q117)),0,1)</f>
        <v>0</v>
      </c>
      <c r="AG117" s="144">
        <f>IF(ISERROR(SEARCH(AG$1,$Q117)),0,1)</f>
        <v>0</v>
      </c>
      <c r="AH117" s="144">
        <f>IF(ISERROR(SEARCH(AH$1,$Q117)),0,1)</f>
        <v>0</v>
      </c>
      <c r="AK117" t="s">
        <v>44</v>
      </c>
      <c r="AL117" s="41" t="s">
        <v>44</v>
      </c>
      <c r="AM117" s="216">
        <f>_xlfn.XLOOKUP(AL117,sortorder!$I$15:$I$20,sortorder!$J$15:$J$20)</f>
        <v>1</v>
      </c>
      <c r="AN117" t="s">
        <v>1804</v>
      </c>
      <c r="AO117" t="s">
        <v>1804</v>
      </c>
      <c r="AP117" t="s">
        <v>1805</v>
      </c>
      <c r="AQ117" s="32">
        <v>3</v>
      </c>
      <c r="AR117" t="s">
        <v>1799</v>
      </c>
      <c r="AS117" t="s">
        <v>1111</v>
      </c>
      <c r="AT117" t="s">
        <v>1102</v>
      </c>
      <c r="AU117" t="s">
        <v>1111</v>
      </c>
      <c r="AW117" s="39" t="str">
        <f>IFERROR(_xlfn.XLOOKUP(Q117,wtd!$B:$B,wtd!$C:$C),"")</f>
        <v/>
      </c>
      <c r="AX117" s="144" t="b">
        <f>IFERROR(Q117=_xlfn.XLOOKUP(Q117,wtd!$B:$B,wtd!$B:$B),FALSE)</f>
        <v>0</v>
      </c>
      <c r="AY117" t="s">
        <v>1103</v>
      </c>
      <c r="AZ117">
        <v>2</v>
      </c>
      <c r="BA117">
        <v>0</v>
      </c>
      <c r="BC117" t="b">
        <v>0</v>
      </c>
      <c r="BD117" t="b">
        <v>0</v>
      </c>
      <c r="BE117" t="b">
        <v>0</v>
      </c>
      <c r="BF117" t="s">
        <v>5155</v>
      </c>
      <c r="BG117" s="9" t="s">
        <v>2440</v>
      </c>
      <c r="BH117" s="9" t="s">
        <v>2440</v>
      </c>
      <c r="BN117" s="232">
        <v>999</v>
      </c>
      <c r="BS117" t="s">
        <v>411</v>
      </c>
      <c r="BT117" t="s">
        <v>55</v>
      </c>
    </row>
    <row r="118" spans="1:72">
      <c r="A118">
        <v>117</v>
      </c>
      <c r="B118" s="161" t="str">
        <f>IFERROR(TEXT(AM118,"00"),"99")&amp;IFERROR(TEXT(X118,"00"),"99")&amp;IFERROR(TEXT(T118,"00"),"99")&amp;IFERROR(TEXT(BN118,"000"),"999")</f>
        <v>011339999</v>
      </c>
      <c r="C118" s="161" t="str">
        <f>IFERROR(TEXT(AM118,"00"),"99")&amp;IFERROR(TEXT(W118,"00"),"99")&amp;IFERROR(TEXT(S118,"000"),"999")</f>
        <v>0113022</v>
      </c>
      <c r="D118" s="29">
        <v>0</v>
      </c>
      <c r="E118" s="29">
        <v>0</v>
      </c>
      <c r="F118" s="29">
        <v>0</v>
      </c>
      <c r="I118" s="379" t="str">
        <f>IF(ISBLANK(H118), IF(OR(NOT(ISBLANK(M118)),NOT(ISBLANK(J118)), NOT(ISBLANK(O118))),"no oldname but should be",""),IF(H118=J118,"api",IF(H118=O118,"csv","no match or acsbgname")))</f>
        <v/>
      </c>
      <c r="Q118" s="64" t="s">
        <v>2441</v>
      </c>
      <c r="R118" s="9" t="s">
        <v>2441</v>
      </c>
      <c r="S118" s="150">
        <f>IFERROR(_xlfn.XLOOKUP(U118,sortorder!$E$62:$E$134,sortorder!$F$62:$F$134),999)</f>
        <v>22</v>
      </c>
      <c r="T118" s="150">
        <f>IFERROR(_xlfn.XLOOKUP(U118,sortorder!$E$62:$E$134,sortorder!$D$62:$D$134),99)</f>
        <v>39</v>
      </c>
      <c r="U118" s="129" t="s">
        <v>2322</v>
      </c>
      <c r="V118" s="59" t="s">
        <v>2322</v>
      </c>
      <c r="W118" s="155">
        <f>IFERROR(_xlfn.XLOOKUP(Y118,sortorder!$E$4:$E$55,sortorder!$D$4:$D$55),99)</f>
        <v>13</v>
      </c>
      <c r="X118" s="155">
        <f>IFERROR(_xlfn.XLOOKUP(Y118,sortorder!$E$4:$E$55,sortorder!$D$4:$D$55),99)</f>
        <v>13</v>
      </c>
      <c r="Y118" s="22" t="s">
        <v>2435</v>
      </c>
      <c r="Z118" s="144">
        <f>IF(ISERROR(SEARCH(Z$1,$Q118)),0,1)</f>
        <v>0</v>
      </c>
      <c r="AA118" s="144">
        <f>IF(ISERROR(SEARCH(AA$1,$Q118)),0,1)</f>
        <v>1</v>
      </c>
      <c r="AB118" s="144">
        <f>IF(ISERROR(SEARCH(AB$1,$Q118)),0,1)</f>
        <v>1</v>
      </c>
      <c r="AC118" s="144">
        <f>IF(ISERROR(SEARCH(AC$1,$Q118)),0,1)</f>
        <v>0</v>
      </c>
      <c r="AD118" s="144">
        <f>IF(ISERROR(SEARCH(AD$1,$Q118)),0,1)</f>
        <v>0</v>
      </c>
      <c r="AE118" s="144">
        <f>IF(ISERROR(SEARCH(AE$1,$Q118)),0,1)</f>
        <v>0</v>
      </c>
      <c r="AF118" s="144">
        <f>IF(ISERROR(SEARCH(AF$1,$Q118)),0,1)</f>
        <v>0</v>
      </c>
      <c r="AG118" s="144">
        <f>IF(ISERROR(SEARCH(AG$1,$Q118)),0,1)</f>
        <v>0</v>
      </c>
      <c r="AH118" s="144">
        <f>IF(ISERROR(SEARCH(AH$1,$Q118)),0,1)</f>
        <v>0</v>
      </c>
      <c r="AK118" t="s">
        <v>44</v>
      </c>
      <c r="AL118" s="41" t="s">
        <v>44</v>
      </c>
      <c r="AM118" s="216">
        <f>_xlfn.XLOOKUP(AL118,sortorder!$I$15:$I$20,sortorder!$J$15:$J$20)</f>
        <v>1</v>
      </c>
      <c r="AN118" t="s">
        <v>1804</v>
      </c>
      <c r="AO118" t="s">
        <v>1804</v>
      </c>
      <c r="AP118" t="s">
        <v>1805</v>
      </c>
      <c r="AQ118" s="32">
        <v>3</v>
      </c>
      <c r="AR118" t="s">
        <v>1799</v>
      </c>
      <c r="AS118" t="s">
        <v>1111</v>
      </c>
      <c r="AT118" t="s">
        <v>1102</v>
      </c>
      <c r="AU118" t="s">
        <v>1111</v>
      </c>
      <c r="AW118" s="39" t="str">
        <f>IFERROR(_xlfn.XLOOKUP(Q118,wtd!$B:$B,wtd!$C:$C),"")</f>
        <v/>
      </c>
      <c r="AX118" s="144" t="b">
        <f>IFERROR(Q118=_xlfn.XLOOKUP(Q118,wtd!$B:$B,wtd!$B:$B),FALSE)</f>
        <v>0</v>
      </c>
      <c r="AY118" t="s">
        <v>1103</v>
      </c>
      <c r="AZ118">
        <v>2</v>
      </c>
      <c r="BA118">
        <v>0</v>
      </c>
      <c r="BC118" t="b">
        <v>0</v>
      </c>
      <c r="BD118" t="b">
        <v>0</v>
      </c>
      <c r="BE118" t="b">
        <v>0</v>
      </c>
      <c r="BF118" t="s">
        <v>5212</v>
      </c>
      <c r="BG118" s="9" t="s">
        <v>2442</v>
      </c>
      <c r="BH118" s="9" t="s">
        <v>2442</v>
      </c>
      <c r="BN118" s="232">
        <v>999</v>
      </c>
      <c r="BS118" t="s">
        <v>411</v>
      </c>
      <c r="BT118" t="s">
        <v>55</v>
      </c>
    </row>
    <row r="119" spans="1:72">
      <c r="A119">
        <v>118</v>
      </c>
      <c r="B119" s="161" t="str">
        <f>IFERROR(TEXT(AM119,"00"),"99")&amp;IFERROR(TEXT(X119,"00"),"99")&amp;IFERROR(TEXT(T119,"00"),"99")&amp;IFERROR(TEXT(BN119,"000"),"999")</f>
        <v>011340999</v>
      </c>
      <c r="C119" s="161" t="str">
        <f>IFERROR(TEXT(AM119,"00"),"99")&amp;IFERROR(TEXT(W119,"00"),"99")&amp;IFERROR(TEXT(S119,"000"),"999")</f>
        <v>0113023</v>
      </c>
      <c r="D119" s="29">
        <v>0</v>
      </c>
      <c r="E119" s="29">
        <v>0</v>
      </c>
      <c r="F119" s="29">
        <v>0</v>
      </c>
      <c r="I119" s="379" t="str">
        <f>IF(ISBLANK(H119), IF(OR(NOT(ISBLANK(M119)),NOT(ISBLANK(J119)), NOT(ISBLANK(O119))),"no oldname but should be",""),IF(H119=J119,"api",IF(H119=O119,"csv","no match or acsbgname")))</f>
        <v/>
      </c>
      <c r="Q119" s="64" t="s">
        <v>2443</v>
      </c>
      <c r="R119" s="9" t="s">
        <v>2443</v>
      </c>
      <c r="S119" s="150">
        <f>IFERROR(_xlfn.XLOOKUP(U119,sortorder!$E$62:$E$134,sortorder!$F$62:$F$134),999)</f>
        <v>23</v>
      </c>
      <c r="T119" s="150">
        <f>IFERROR(_xlfn.XLOOKUP(U119,sortorder!$E$62:$E$134,sortorder!$D$62:$D$134),99)</f>
        <v>40</v>
      </c>
      <c r="U119" s="129" t="s">
        <v>2327</v>
      </c>
      <c r="V119" s="59" t="s">
        <v>2327</v>
      </c>
      <c r="W119" s="155">
        <f>IFERROR(_xlfn.XLOOKUP(Y119,sortorder!$E$4:$E$55,sortorder!$D$4:$D$55),99)</f>
        <v>13</v>
      </c>
      <c r="X119" s="155">
        <f>IFERROR(_xlfn.XLOOKUP(Y119,sortorder!$E$4:$E$55,sortorder!$D$4:$D$55),99)</f>
        <v>13</v>
      </c>
      <c r="Y119" s="22" t="s">
        <v>2435</v>
      </c>
      <c r="Z119" s="144">
        <f>IF(ISERROR(SEARCH(Z$1,$Q119)),0,1)</f>
        <v>0</v>
      </c>
      <c r="AA119" s="144">
        <f>IF(ISERROR(SEARCH(AA$1,$Q119)),0,1)</f>
        <v>1</v>
      </c>
      <c r="AB119" s="144">
        <f>IF(ISERROR(SEARCH(AB$1,$Q119)),0,1)</f>
        <v>1</v>
      </c>
      <c r="AC119" s="144">
        <f>IF(ISERROR(SEARCH(AC$1,$Q119)),0,1)</f>
        <v>0</v>
      </c>
      <c r="AD119" s="144">
        <f>IF(ISERROR(SEARCH(AD$1,$Q119)),0,1)</f>
        <v>0</v>
      </c>
      <c r="AE119" s="144">
        <f>IF(ISERROR(SEARCH(AE$1,$Q119)),0,1)</f>
        <v>0</v>
      </c>
      <c r="AF119" s="144">
        <f>IF(ISERROR(SEARCH(AF$1,$Q119)),0,1)</f>
        <v>0</v>
      </c>
      <c r="AG119" s="144">
        <f>IF(ISERROR(SEARCH(AG$1,$Q119)),0,1)</f>
        <v>0</v>
      </c>
      <c r="AH119" s="144">
        <f>IF(ISERROR(SEARCH(AH$1,$Q119)),0,1)</f>
        <v>0</v>
      </c>
      <c r="AK119" t="s">
        <v>44</v>
      </c>
      <c r="AL119" s="41" t="s">
        <v>44</v>
      </c>
      <c r="AM119" s="216">
        <f>_xlfn.XLOOKUP(AL119,sortorder!$I$15:$I$20,sortorder!$J$15:$J$20)</f>
        <v>1</v>
      </c>
      <c r="AN119" t="s">
        <v>1804</v>
      </c>
      <c r="AO119" t="s">
        <v>1804</v>
      </c>
      <c r="AP119" t="s">
        <v>1805</v>
      </c>
      <c r="AQ119" s="32">
        <v>3</v>
      </c>
      <c r="AR119" t="s">
        <v>1799</v>
      </c>
      <c r="AS119" t="s">
        <v>1111</v>
      </c>
      <c r="AT119" t="s">
        <v>1102</v>
      </c>
      <c r="AU119" t="s">
        <v>1111</v>
      </c>
      <c r="AW119" s="39" t="str">
        <f>IFERROR(_xlfn.XLOOKUP(Q119,wtd!$B:$B,wtd!$C:$C),"")</f>
        <v/>
      </c>
      <c r="AX119" s="144" t="b">
        <f>IFERROR(Q119=_xlfn.XLOOKUP(Q119,wtd!$B:$B,wtd!$B:$B),FALSE)</f>
        <v>0</v>
      </c>
      <c r="AY119" t="s">
        <v>1103</v>
      </c>
      <c r="AZ119">
        <v>2</v>
      </c>
      <c r="BA119">
        <v>0</v>
      </c>
      <c r="BC119" t="b">
        <v>0</v>
      </c>
      <c r="BD119" t="b">
        <v>0</v>
      </c>
      <c r="BE119" t="b">
        <v>0</v>
      </c>
      <c r="BF119" t="s">
        <v>5316</v>
      </c>
      <c r="BG119" s="9" t="s">
        <v>2444</v>
      </c>
      <c r="BH119" s="9" t="s">
        <v>2444</v>
      </c>
      <c r="BN119" s="232">
        <v>999</v>
      </c>
      <c r="BS119" t="s">
        <v>411</v>
      </c>
      <c r="BT119" t="s">
        <v>55</v>
      </c>
    </row>
    <row r="120" spans="1:72">
      <c r="A120">
        <v>119</v>
      </c>
      <c r="B120" s="161" t="str">
        <f>IFERROR(TEXT(AM120,"00"),"99")&amp;IFERROR(TEXT(X120,"00"),"99")&amp;IFERROR(TEXT(T120,"00"),"99")&amp;IFERROR(TEXT(BN120,"000"),"999")</f>
        <v>011341999</v>
      </c>
      <c r="C120" s="161" t="str">
        <f>IFERROR(TEXT(AM120,"00"),"99")&amp;IFERROR(TEXT(W120,"00"),"99")&amp;IFERROR(TEXT(S120,"000"),"999")</f>
        <v>0113024</v>
      </c>
      <c r="D120" s="29">
        <v>0</v>
      </c>
      <c r="E120" s="29">
        <v>0</v>
      </c>
      <c r="F120" s="29">
        <v>0</v>
      </c>
      <c r="I120" s="379" t="str">
        <f>IF(ISBLANK(H120), IF(OR(NOT(ISBLANK(M120)),NOT(ISBLANK(J120)), NOT(ISBLANK(O120))),"no oldname but should be",""),IF(H120=J120,"api",IF(H120=O120,"csv","no match or acsbgname")))</f>
        <v/>
      </c>
      <c r="Q120" s="64" t="s">
        <v>2445</v>
      </c>
      <c r="R120" s="9" t="s">
        <v>2445</v>
      </c>
      <c r="S120" s="150">
        <f>IFERROR(_xlfn.XLOOKUP(U120,sortorder!$E$62:$E$134,sortorder!$F$62:$F$134),999)</f>
        <v>24</v>
      </c>
      <c r="T120" s="150">
        <f>IFERROR(_xlfn.XLOOKUP(U120,sortorder!$E$62:$E$134,sortorder!$D$62:$D$134),99)</f>
        <v>41</v>
      </c>
      <c r="U120" s="129" t="s">
        <v>2332</v>
      </c>
      <c r="V120" s="59" t="s">
        <v>2332</v>
      </c>
      <c r="W120" s="155">
        <f>IFERROR(_xlfn.XLOOKUP(Y120,sortorder!$E$4:$E$55,sortorder!$D$4:$D$55),99)</f>
        <v>13</v>
      </c>
      <c r="X120" s="155">
        <f>IFERROR(_xlfn.XLOOKUP(Y120,sortorder!$E$4:$E$55,sortorder!$D$4:$D$55),99)</f>
        <v>13</v>
      </c>
      <c r="Y120" s="22" t="s">
        <v>2435</v>
      </c>
      <c r="Z120" s="144">
        <f>IF(ISERROR(SEARCH(Z$1,$Q120)),0,1)</f>
        <v>0</v>
      </c>
      <c r="AA120" s="144">
        <f>IF(ISERROR(SEARCH(AA$1,$Q120)),0,1)</f>
        <v>1</v>
      </c>
      <c r="AB120" s="144">
        <f>IF(ISERROR(SEARCH(AB$1,$Q120)),0,1)</f>
        <v>1</v>
      </c>
      <c r="AC120" s="144">
        <f>IF(ISERROR(SEARCH(AC$1,$Q120)),0,1)</f>
        <v>0</v>
      </c>
      <c r="AD120" s="144">
        <f>IF(ISERROR(SEARCH(AD$1,$Q120)),0,1)</f>
        <v>0</v>
      </c>
      <c r="AE120" s="144">
        <f>IF(ISERROR(SEARCH(AE$1,$Q120)),0,1)</f>
        <v>0</v>
      </c>
      <c r="AF120" s="144">
        <f>IF(ISERROR(SEARCH(AF$1,$Q120)),0,1)</f>
        <v>0</v>
      </c>
      <c r="AG120" s="144">
        <f>IF(ISERROR(SEARCH(AG$1,$Q120)),0,1)</f>
        <v>0</v>
      </c>
      <c r="AH120" s="144">
        <f>IF(ISERROR(SEARCH(AH$1,$Q120)),0,1)</f>
        <v>0</v>
      </c>
      <c r="AK120" t="s">
        <v>44</v>
      </c>
      <c r="AL120" s="41" t="s">
        <v>44</v>
      </c>
      <c r="AM120" s="216">
        <f>_xlfn.XLOOKUP(AL120,sortorder!$I$15:$I$20,sortorder!$J$15:$J$20)</f>
        <v>1</v>
      </c>
      <c r="AN120" t="s">
        <v>1804</v>
      </c>
      <c r="AO120" t="s">
        <v>1804</v>
      </c>
      <c r="AP120" t="s">
        <v>1805</v>
      </c>
      <c r="AQ120" s="32">
        <v>3</v>
      </c>
      <c r="AR120" t="s">
        <v>1799</v>
      </c>
      <c r="AS120" t="s">
        <v>1111</v>
      </c>
      <c r="AT120" t="s">
        <v>1102</v>
      </c>
      <c r="AU120" t="s">
        <v>1111</v>
      </c>
      <c r="AW120" s="39" t="str">
        <f>IFERROR(_xlfn.XLOOKUP(Q120,wtd!$B:$B,wtd!$C:$C),"")</f>
        <v/>
      </c>
      <c r="AX120" s="144" t="b">
        <f>IFERROR(Q120=_xlfn.XLOOKUP(Q120,wtd!$B:$B,wtd!$B:$B),FALSE)</f>
        <v>0</v>
      </c>
      <c r="AY120" t="s">
        <v>1103</v>
      </c>
      <c r="AZ120">
        <v>2</v>
      </c>
      <c r="BA120">
        <v>0</v>
      </c>
      <c r="BC120" t="b">
        <v>0</v>
      </c>
      <c r="BD120" t="b">
        <v>0</v>
      </c>
      <c r="BE120" t="b">
        <v>0</v>
      </c>
      <c r="BF120" t="s">
        <v>5156</v>
      </c>
      <c r="BG120" s="9" t="s">
        <v>2446</v>
      </c>
      <c r="BH120" s="9" t="s">
        <v>2446</v>
      </c>
      <c r="BN120" s="232">
        <v>999</v>
      </c>
      <c r="BS120" t="s">
        <v>411</v>
      </c>
      <c r="BT120" t="s">
        <v>55</v>
      </c>
    </row>
    <row r="121" spans="1:72">
      <c r="A121">
        <v>120</v>
      </c>
      <c r="B121" s="161" t="str">
        <f>IFERROR(TEXT(AM121,"00"),"99")&amp;IFERROR(TEXT(X121,"00"),"99")&amp;IFERROR(TEXT(T121,"00"),"99")&amp;IFERROR(TEXT(BN121,"000"),"999")</f>
        <v>011342999</v>
      </c>
      <c r="C121" s="161" t="str">
        <f>IFERROR(TEXT(AM121,"00"),"99")&amp;IFERROR(TEXT(W121,"00"),"99")&amp;IFERROR(TEXT(S121,"000"),"999")</f>
        <v>0113025</v>
      </c>
      <c r="D121" s="29">
        <v>0</v>
      </c>
      <c r="E121" s="29">
        <v>0</v>
      </c>
      <c r="F121" s="29">
        <v>0</v>
      </c>
      <c r="I121" s="379" t="str">
        <f>IF(ISBLANK(H121), IF(OR(NOT(ISBLANK(M121)),NOT(ISBLANK(J121)), NOT(ISBLANK(O121))),"no oldname but should be",""),IF(H121=J121,"api",IF(H121=O121,"csv","no match or acsbgname")))</f>
        <v/>
      </c>
      <c r="Q121" s="64" t="s">
        <v>2447</v>
      </c>
      <c r="R121" s="9" t="s">
        <v>2447</v>
      </c>
      <c r="S121" s="150">
        <f>IFERROR(_xlfn.XLOOKUP(U121,sortorder!$E$62:$E$134,sortorder!$F$62:$F$134),999)</f>
        <v>25</v>
      </c>
      <c r="T121" s="150">
        <f>IFERROR(_xlfn.XLOOKUP(U121,sortorder!$E$62:$E$134,sortorder!$D$62:$D$134),99)</f>
        <v>42</v>
      </c>
      <c r="U121" s="129" t="s">
        <v>2337</v>
      </c>
      <c r="V121" s="59" t="s">
        <v>2337</v>
      </c>
      <c r="W121" s="155">
        <f>IFERROR(_xlfn.XLOOKUP(Y121,sortorder!$E$4:$E$55,sortorder!$D$4:$D$55),99)</f>
        <v>13</v>
      </c>
      <c r="X121" s="155">
        <f>IFERROR(_xlfn.XLOOKUP(Y121,sortorder!$E$4:$E$55,sortorder!$D$4:$D$55),99)</f>
        <v>13</v>
      </c>
      <c r="Y121" s="22" t="s">
        <v>2435</v>
      </c>
      <c r="Z121" s="144">
        <f>IF(ISERROR(SEARCH(Z$1,$Q121)),0,1)</f>
        <v>0</v>
      </c>
      <c r="AA121" s="144">
        <f>IF(ISERROR(SEARCH(AA$1,$Q121)),0,1)</f>
        <v>1</v>
      </c>
      <c r="AB121" s="144">
        <f>IF(ISERROR(SEARCH(AB$1,$Q121)),0,1)</f>
        <v>1</v>
      </c>
      <c r="AC121" s="144">
        <f>IF(ISERROR(SEARCH(AC$1,$Q121)),0,1)</f>
        <v>0</v>
      </c>
      <c r="AD121" s="144">
        <f>IF(ISERROR(SEARCH(AD$1,$Q121)),0,1)</f>
        <v>0</v>
      </c>
      <c r="AE121" s="144">
        <f>IF(ISERROR(SEARCH(AE$1,$Q121)),0,1)</f>
        <v>0</v>
      </c>
      <c r="AF121" s="144">
        <f>IF(ISERROR(SEARCH(AF$1,$Q121)),0,1)</f>
        <v>0</v>
      </c>
      <c r="AG121" s="144">
        <f>IF(ISERROR(SEARCH(AG$1,$Q121)),0,1)</f>
        <v>0</v>
      </c>
      <c r="AH121" s="144">
        <f>IF(ISERROR(SEARCH(AH$1,$Q121)),0,1)</f>
        <v>0</v>
      </c>
      <c r="AK121" t="s">
        <v>44</v>
      </c>
      <c r="AL121" s="41" t="s">
        <v>44</v>
      </c>
      <c r="AM121" s="216">
        <f>_xlfn.XLOOKUP(AL121,sortorder!$I$15:$I$20,sortorder!$J$15:$J$20)</f>
        <v>1</v>
      </c>
      <c r="AN121" t="s">
        <v>1804</v>
      </c>
      <c r="AO121" t="s">
        <v>1804</v>
      </c>
      <c r="AP121" t="s">
        <v>1805</v>
      </c>
      <c r="AQ121" s="32">
        <v>3</v>
      </c>
      <c r="AR121" t="s">
        <v>1799</v>
      </c>
      <c r="AS121" t="s">
        <v>1111</v>
      </c>
      <c r="AT121" t="s">
        <v>1102</v>
      </c>
      <c r="AU121" t="s">
        <v>1111</v>
      </c>
      <c r="AW121" s="39" t="str">
        <f>IFERROR(_xlfn.XLOOKUP(Q121,wtd!$B:$B,wtd!$C:$C),"")</f>
        <v/>
      </c>
      <c r="AX121" s="144" t="b">
        <f>IFERROR(Q121=_xlfn.XLOOKUP(Q121,wtd!$B:$B,wtd!$B:$B),FALSE)</f>
        <v>0</v>
      </c>
      <c r="AY121" t="s">
        <v>1103</v>
      </c>
      <c r="AZ121">
        <v>2</v>
      </c>
      <c r="BA121">
        <v>0</v>
      </c>
      <c r="BC121" t="b">
        <v>0</v>
      </c>
      <c r="BD121" t="b">
        <v>0</v>
      </c>
      <c r="BE121" t="b">
        <v>0</v>
      </c>
      <c r="BF121" t="s">
        <v>5401</v>
      </c>
      <c r="BG121" s="9" t="s">
        <v>2448</v>
      </c>
      <c r="BH121" s="9" t="s">
        <v>2448</v>
      </c>
      <c r="BN121" s="232">
        <v>999</v>
      </c>
      <c r="BS121" t="s">
        <v>411</v>
      </c>
      <c r="BT121" t="s">
        <v>55</v>
      </c>
    </row>
    <row r="122" spans="1:72">
      <c r="A122">
        <v>121</v>
      </c>
      <c r="B122" s="161" t="str">
        <f>IFERROR(TEXT(AM122,"00"),"99")&amp;IFERROR(TEXT(X122,"00"),"99")&amp;IFERROR(TEXT(T122,"00"),"99")&amp;IFERROR(TEXT(BN122,"000"),"999")</f>
        <v>011343999</v>
      </c>
      <c r="C122" s="161" t="str">
        <f>IFERROR(TEXT(AM122,"00"),"99")&amp;IFERROR(TEXT(W122,"00"),"99")&amp;IFERROR(TEXT(S122,"000"),"999")</f>
        <v>0113018</v>
      </c>
      <c r="D122" s="29">
        <v>0</v>
      </c>
      <c r="E122" s="29">
        <v>0</v>
      </c>
      <c r="F122" s="29">
        <v>0</v>
      </c>
      <c r="I122" s="379" t="str">
        <f>IF(ISBLANK(H122), IF(OR(NOT(ISBLANK(M122)),NOT(ISBLANK(J122)), NOT(ISBLANK(O122))),"no oldname but should be",""),IF(H122=J122,"api",IF(H122=O122,"csv","no match or acsbgname")))</f>
        <v/>
      </c>
      <c r="Q122" s="64" t="s">
        <v>2449</v>
      </c>
      <c r="R122" s="9" t="s">
        <v>2449</v>
      </c>
      <c r="S122" s="150">
        <f>IFERROR(_xlfn.XLOOKUP(U122,sortorder!$E$62:$E$134,sortorder!$F$62:$F$134),999)</f>
        <v>18</v>
      </c>
      <c r="T122" s="150">
        <f>IFERROR(_xlfn.XLOOKUP(U122,sortorder!$E$62:$E$134,sortorder!$D$62:$D$134),99)</f>
        <v>43</v>
      </c>
      <c r="U122" s="129" t="s">
        <v>2300</v>
      </c>
      <c r="V122" s="59" t="s">
        <v>2300</v>
      </c>
      <c r="W122" s="155">
        <f>IFERROR(_xlfn.XLOOKUP(Y122,sortorder!$E$4:$E$55,sortorder!$D$4:$D$55),99)</f>
        <v>13</v>
      </c>
      <c r="X122" s="155">
        <f>IFERROR(_xlfn.XLOOKUP(Y122,sortorder!$E$4:$E$55,sortorder!$D$4:$D$55),99)</f>
        <v>13</v>
      </c>
      <c r="Y122" s="22" t="s">
        <v>2435</v>
      </c>
      <c r="Z122" s="144">
        <f>IF(ISERROR(SEARCH(Z$1,$Q122)),0,1)</f>
        <v>0</v>
      </c>
      <c r="AA122" s="144">
        <f>IF(ISERROR(SEARCH(AA$1,$Q122)),0,1)</f>
        <v>1</v>
      </c>
      <c r="AB122" s="144">
        <f>IF(ISERROR(SEARCH(AB$1,$Q122)),0,1)</f>
        <v>1</v>
      </c>
      <c r="AC122" s="144">
        <f>IF(ISERROR(SEARCH(AC$1,$Q122)),0,1)</f>
        <v>0</v>
      </c>
      <c r="AD122" s="144">
        <f>IF(ISERROR(SEARCH(AD$1,$Q122)),0,1)</f>
        <v>0</v>
      </c>
      <c r="AE122" s="144">
        <f>IF(ISERROR(SEARCH(AE$1,$Q122)),0,1)</f>
        <v>0</v>
      </c>
      <c r="AF122" s="144">
        <f>IF(ISERROR(SEARCH(AF$1,$Q122)),0,1)</f>
        <v>0</v>
      </c>
      <c r="AG122" s="144">
        <f>IF(ISERROR(SEARCH(AG$1,$Q122)),0,1)</f>
        <v>0</v>
      </c>
      <c r="AH122" s="144">
        <f>IF(ISERROR(SEARCH(AH$1,$Q122)),0,1)</f>
        <v>0</v>
      </c>
      <c r="AK122" t="s">
        <v>44</v>
      </c>
      <c r="AL122" s="41" t="s">
        <v>44</v>
      </c>
      <c r="AM122" s="216">
        <f>_xlfn.XLOOKUP(AL122,sortorder!$I$15:$I$20,sortorder!$J$15:$J$20)</f>
        <v>1</v>
      </c>
      <c r="AN122" t="s">
        <v>1804</v>
      </c>
      <c r="AO122" t="s">
        <v>1804</v>
      </c>
      <c r="AP122" t="s">
        <v>1805</v>
      </c>
      <c r="AQ122" s="32">
        <v>3</v>
      </c>
      <c r="AR122" t="s">
        <v>1799</v>
      </c>
      <c r="AS122" t="s">
        <v>1111</v>
      </c>
      <c r="AT122" t="s">
        <v>1102</v>
      </c>
      <c r="AU122" t="s">
        <v>1111</v>
      </c>
      <c r="AW122" s="39" t="str">
        <f>IFERROR(_xlfn.XLOOKUP(Q122,wtd!$B:$B,wtd!$C:$C),"")</f>
        <v/>
      </c>
      <c r="AX122" s="144" t="b">
        <f>IFERROR(Q122=_xlfn.XLOOKUP(Q122,wtd!$B:$B,wtd!$B:$B),FALSE)</f>
        <v>0</v>
      </c>
      <c r="AY122" t="s">
        <v>1103</v>
      </c>
      <c r="AZ122">
        <v>2</v>
      </c>
      <c r="BA122">
        <v>0</v>
      </c>
      <c r="BC122" t="b">
        <v>0</v>
      </c>
      <c r="BD122" t="b">
        <v>0</v>
      </c>
      <c r="BE122" t="b">
        <v>0</v>
      </c>
      <c r="BF122" t="s">
        <v>5157</v>
      </c>
      <c r="BG122" s="9" t="s">
        <v>2450</v>
      </c>
      <c r="BH122" s="9" t="s">
        <v>2450</v>
      </c>
      <c r="BN122" s="232">
        <v>999</v>
      </c>
      <c r="BS122" t="s">
        <v>411</v>
      </c>
      <c r="BT122" t="s">
        <v>55</v>
      </c>
    </row>
    <row r="123" spans="1:72">
      <c r="A123">
        <v>122</v>
      </c>
      <c r="B123" s="161" t="str">
        <f>IFERROR(TEXT(AM123,"00"),"99")&amp;IFERROR(TEXT(X123,"00"),"99")&amp;IFERROR(TEXT(T123,"00"),"99")&amp;IFERROR(TEXT(BN123,"000"),"999")</f>
        <v>011436999</v>
      </c>
      <c r="C123" s="161" t="str">
        <f>IFERROR(TEXT(AM123,"00"),"99")&amp;IFERROR(TEXT(W123,"00"),"99")&amp;IFERROR(TEXT(S123,"000"),"999")</f>
        <v>0114021</v>
      </c>
      <c r="D123" s="29">
        <v>0</v>
      </c>
      <c r="E123" s="29">
        <v>0</v>
      </c>
      <c r="F123" s="29">
        <v>0</v>
      </c>
      <c r="I123" s="379" t="str">
        <f>IF(ISBLANK(H123), IF(OR(NOT(ISBLANK(M123)),NOT(ISBLANK(J123)), NOT(ISBLANK(O123))),"no oldname but should be",""),IF(H123=J123,"api",IF(H123=O123,"csv","no match or acsbgname")))</f>
        <v/>
      </c>
      <c r="Q123" s="64" t="s">
        <v>2383</v>
      </c>
      <c r="R123" s="9" t="s">
        <v>2383</v>
      </c>
      <c r="S123" s="150">
        <f>IFERROR(_xlfn.XLOOKUP(U123,sortorder!$E$62:$E$134,sortorder!$F$62:$F$134),999)</f>
        <v>21</v>
      </c>
      <c r="T123" s="150">
        <f>IFERROR(_xlfn.XLOOKUP(U123,sortorder!$E$62:$E$134,sortorder!$D$62:$D$134),99)</f>
        <v>36</v>
      </c>
      <c r="U123" s="129" t="s">
        <v>2317</v>
      </c>
      <c r="V123" s="59" t="s">
        <v>2317</v>
      </c>
      <c r="W123" s="155">
        <f>IFERROR(_xlfn.XLOOKUP(Y123,sortorder!$E$4:$E$55,sortorder!$D$4:$D$55),99)</f>
        <v>14</v>
      </c>
      <c r="X123" s="155">
        <f>IFERROR(_xlfn.XLOOKUP(Y123,sortorder!$E$4:$E$55,sortorder!$D$4:$D$55),99)</f>
        <v>14</v>
      </c>
      <c r="Y123" s="22" t="s">
        <v>2384</v>
      </c>
      <c r="Z123" s="144">
        <f>IF(ISERROR(SEARCH(Z$1,$Q123)),0,1)</f>
        <v>0</v>
      </c>
      <c r="AA123" s="144">
        <f>IF(ISERROR(SEARCH(AA$1,$Q123)),0,1)</f>
        <v>0</v>
      </c>
      <c r="AB123" s="144">
        <f>IF(ISERROR(SEARCH(AB$1,$Q123)),0,1)</f>
        <v>0</v>
      </c>
      <c r="AC123" s="144">
        <f>IF(ISERROR(SEARCH(AC$1,$Q123)),0,1)</f>
        <v>0</v>
      </c>
      <c r="AD123" s="144">
        <f>IF(ISERROR(SEARCH(AD$1,$Q123)),0,1)</f>
        <v>1</v>
      </c>
      <c r="AE123" s="144">
        <f>IF(ISERROR(SEARCH(AE$1,$Q123)),0,1)</f>
        <v>0</v>
      </c>
      <c r="AF123" s="144">
        <f>IF(ISERROR(SEARCH(AF$1,$Q123)),0,1)</f>
        <v>0</v>
      </c>
      <c r="AG123" s="144">
        <f>IF(ISERROR(SEARCH(AG$1,$Q123)),0,1)</f>
        <v>0</v>
      </c>
      <c r="AH123" s="144">
        <f>IF(ISERROR(SEARCH(AH$1,$Q123)),0,1)</f>
        <v>0</v>
      </c>
      <c r="AK123" t="s">
        <v>44</v>
      </c>
      <c r="AL123" s="41" t="s">
        <v>44</v>
      </c>
      <c r="AM123" s="216">
        <f>_xlfn.XLOOKUP(AL123,sortorder!$I$15:$I$20,sortorder!$J$15:$J$20)</f>
        <v>1</v>
      </c>
      <c r="AN123" t="s">
        <v>423</v>
      </c>
      <c r="AO123" t="s">
        <v>423</v>
      </c>
      <c r="AP123" t="s">
        <v>424</v>
      </c>
      <c r="AQ123" s="32">
        <v>1</v>
      </c>
      <c r="AR123" t="s">
        <v>1125</v>
      </c>
      <c r="AS123" t="s">
        <v>1132</v>
      </c>
      <c r="AT123" t="s">
        <v>1126</v>
      </c>
      <c r="AU123" t="s">
        <v>1132</v>
      </c>
      <c r="AV123">
        <v>1</v>
      </c>
      <c r="AW123" s="39" t="str">
        <f>IFERROR(_xlfn.XLOOKUP(Q123,wtd!$B:$B,wtd!$C:$C),"")</f>
        <v/>
      </c>
      <c r="AX123" s="144" t="b">
        <f>IFERROR(Q123=_xlfn.XLOOKUP(Q123,wtd!$B:$B,wtd!$B:$B),FALSE)</f>
        <v>0</v>
      </c>
      <c r="AY123" t="s">
        <v>2830</v>
      </c>
      <c r="AZ123">
        <v>2</v>
      </c>
      <c r="BA123">
        <v>0</v>
      </c>
      <c r="BC123" t="b">
        <v>0</v>
      </c>
      <c r="BD123" t="b">
        <v>1</v>
      </c>
      <c r="BE123" t="b">
        <v>0</v>
      </c>
      <c r="BF123" t="s">
        <v>5158</v>
      </c>
      <c r="BG123" s="9" t="s">
        <v>2385</v>
      </c>
      <c r="BH123" s="9" t="s">
        <v>2385</v>
      </c>
      <c r="BN123" s="232">
        <v>999</v>
      </c>
      <c r="BS123" t="s">
        <v>411</v>
      </c>
      <c r="BT123" t="s">
        <v>55</v>
      </c>
    </row>
    <row r="124" spans="1:72">
      <c r="A124">
        <v>123</v>
      </c>
      <c r="B124" s="161" t="str">
        <f>IFERROR(TEXT(AM124,"00"),"99")&amp;IFERROR(TEXT(X124,"00"),"99")&amp;IFERROR(TEXT(T124,"00"),"99")&amp;IFERROR(TEXT(BN124,"000"),"999")</f>
        <v>011437999</v>
      </c>
      <c r="C124" s="161" t="str">
        <f>IFERROR(TEXT(AM124,"00"),"99")&amp;IFERROR(TEXT(W124,"00"),"99")&amp;IFERROR(TEXT(S124,"000"),"999")</f>
        <v>0114019</v>
      </c>
      <c r="D124" s="29">
        <v>0</v>
      </c>
      <c r="E124" s="29">
        <v>0</v>
      </c>
      <c r="F124" s="29">
        <v>0</v>
      </c>
      <c r="I124" s="379" t="str">
        <f>IF(ISBLANK(H124), IF(OR(NOT(ISBLANK(M124)),NOT(ISBLANK(J124)), NOT(ISBLANK(O124))),"no oldname but should be",""),IF(H124=J124,"api",IF(H124=O124,"csv","no match or acsbgname")))</f>
        <v/>
      </c>
      <c r="Q124" s="64" t="s">
        <v>2386</v>
      </c>
      <c r="R124" s="9" t="s">
        <v>2386</v>
      </c>
      <c r="S124" s="150">
        <f>IFERROR(_xlfn.XLOOKUP(U124,sortorder!$E$62:$E$134,sortorder!$F$62:$F$134),999)</f>
        <v>19</v>
      </c>
      <c r="T124" s="150">
        <f>IFERROR(_xlfn.XLOOKUP(U124,sortorder!$E$62:$E$134,sortorder!$D$62:$D$134),99)</f>
        <v>37</v>
      </c>
      <c r="U124" s="129" t="s">
        <v>2307</v>
      </c>
      <c r="V124" s="59" t="s">
        <v>2307</v>
      </c>
      <c r="W124" s="155">
        <f>IFERROR(_xlfn.XLOOKUP(Y124,sortorder!$E$4:$E$55,sortorder!$D$4:$D$55),99)</f>
        <v>14</v>
      </c>
      <c r="X124" s="155">
        <f>IFERROR(_xlfn.XLOOKUP(Y124,sortorder!$E$4:$E$55,sortorder!$D$4:$D$55),99)</f>
        <v>14</v>
      </c>
      <c r="Y124" s="22" t="s">
        <v>2384</v>
      </c>
      <c r="Z124" s="144">
        <f>IF(ISERROR(SEARCH(Z$1,$Q124)),0,1)</f>
        <v>0</v>
      </c>
      <c r="AA124" s="144">
        <f>IF(ISERROR(SEARCH(AA$1,$Q124)),0,1)</f>
        <v>0</v>
      </c>
      <c r="AB124" s="144">
        <f>IF(ISERROR(SEARCH(AB$1,$Q124)),0,1)</f>
        <v>0</v>
      </c>
      <c r="AC124" s="144">
        <f>IF(ISERROR(SEARCH(AC$1,$Q124)),0,1)</f>
        <v>0</v>
      </c>
      <c r="AD124" s="144">
        <f>IF(ISERROR(SEARCH(AD$1,$Q124)),0,1)</f>
        <v>1</v>
      </c>
      <c r="AE124" s="144">
        <f>IF(ISERROR(SEARCH(AE$1,$Q124)),0,1)</f>
        <v>0</v>
      </c>
      <c r="AF124" s="144">
        <f>IF(ISERROR(SEARCH(AF$1,$Q124)),0,1)</f>
        <v>0</v>
      </c>
      <c r="AG124" s="144">
        <f>IF(ISERROR(SEARCH(AG$1,$Q124)),0,1)</f>
        <v>0</v>
      </c>
      <c r="AH124" s="144">
        <f>IF(ISERROR(SEARCH(AH$1,$Q124)),0,1)</f>
        <v>0</v>
      </c>
      <c r="AK124" t="s">
        <v>44</v>
      </c>
      <c r="AL124" s="41" t="s">
        <v>44</v>
      </c>
      <c r="AM124" s="216">
        <f>_xlfn.XLOOKUP(AL124,sortorder!$I$15:$I$20,sortorder!$J$15:$J$20)</f>
        <v>1</v>
      </c>
      <c r="AN124" t="s">
        <v>423</v>
      </c>
      <c r="AO124" t="s">
        <v>423</v>
      </c>
      <c r="AP124" t="s">
        <v>424</v>
      </c>
      <c r="AQ124" s="32">
        <v>1</v>
      </c>
      <c r="AR124" t="s">
        <v>1125</v>
      </c>
      <c r="AS124" t="s">
        <v>1132</v>
      </c>
      <c r="AT124" t="s">
        <v>1126</v>
      </c>
      <c r="AU124" t="s">
        <v>1132</v>
      </c>
      <c r="AV124">
        <v>1</v>
      </c>
      <c r="AW124" s="39" t="str">
        <f>IFERROR(_xlfn.XLOOKUP(Q124,wtd!$B:$B,wtd!$C:$C),"")</f>
        <v/>
      </c>
      <c r="AX124" s="144" t="b">
        <f>IFERROR(Q124=_xlfn.XLOOKUP(Q124,wtd!$B:$B,wtd!$B:$B),FALSE)</f>
        <v>0</v>
      </c>
      <c r="AY124" t="s">
        <v>2830</v>
      </c>
      <c r="AZ124">
        <v>2</v>
      </c>
      <c r="BA124">
        <v>0</v>
      </c>
      <c r="BC124" t="b">
        <v>0</v>
      </c>
      <c r="BD124" t="b">
        <v>1</v>
      </c>
      <c r="BE124" t="b">
        <v>0</v>
      </c>
      <c r="BF124" t="s">
        <v>5159</v>
      </c>
      <c r="BG124" s="9" t="s">
        <v>2387</v>
      </c>
      <c r="BH124" s="9" t="s">
        <v>2387</v>
      </c>
      <c r="BN124" s="232">
        <v>999</v>
      </c>
      <c r="BS124" t="s">
        <v>411</v>
      </c>
      <c r="BT124" t="s">
        <v>55</v>
      </c>
    </row>
    <row r="125" spans="1:72">
      <c r="A125">
        <v>124</v>
      </c>
      <c r="B125" s="161" t="str">
        <f>IFERROR(TEXT(AM125,"00"),"99")&amp;IFERROR(TEXT(X125,"00"),"99")&amp;IFERROR(TEXT(T125,"00"),"99")&amp;IFERROR(TEXT(BN125,"000"),"999")</f>
        <v>011438999</v>
      </c>
      <c r="C125" s="161" t="str">
        <f>IFERROR(TEXT(AM125,"00"),"99")&amp;IFERROR(TEXT(W125,"00"),"99")&amp;IFERROR(TEXT(S125,"000"),"999")</f>
        <v>0114020</v>
      </c>
      <c r="D125" s="29">
        <v>0</v>
      </c>
      <c r="E125" s="29">
        <v>0</v>
      </c>
      <c r="F125" s="29">
        <v>0</v>
      </c>
      <c r="I125" s="379" t="str">
        <f>IF(ISBLANK(H125), IF(OR(NOT(ISBLANK(M125)),NOT(ISBLANK(J125)), NOT(ISBLANK(O125))),"no oldname but should be",""),IF(H125=J125,"api",IF(H125=O125,"csv","no match or acsbgname")))</f>
        <v/>
      </c>
      <c r="Q125" s="64" t="s">
        <v>2388</v>
      </c>
      <c r="R125" s="9" t="s">
        <v>2388</v>
      </c>
      <c r="S125" s="150">
        <f>IFERROR(_xlfn.XLOOKUP(U125,sortorder!$E$62:$E$134,sortorder!$F$62:$F$134),999)</f>
        <v>20</v>
      </c>
      <c r="T125" s="150">
        <f>IFERROR(_xlfn.XLOOKUP(U125,sortorder!$E$62:$E$134,sortorder!$D$62:$D$134),99)</f>
        <v>38</v>
      </c>
      <c r="U125" s="129" t="s">
        <v>2312</v>
      </c>
      <c r="V125" s="59" t="s">
        <v>2312</v>
      </c>
      <c r="W125" s="155">
        <f>IFERROR(_xlfn.XLOOKUP(Y125,sortorder!$E$4:$E$55,sortorder!$D$4:$D$55),99)</f>
        <v>14</v>
      </c>
      <c r="X125" s="155">
        <f>IFERROR(_xlfn.XLOOKUP(Y125,sortorder!$E$4:$E$55,sortorder!$D$4:$D$55),99)</f>
        <v>14</v>
      </c>
      <c r="Y125" s="22" t="s">
        <v>2384</v>
      </c>
      <c r="Z125" s="144">
        <f>IF(ISERROR(SEARCH(Z$1,$Q125)),0,1)</f>
        <v>0</v>
      </c>
      <c r="AA125" s="144">
        <f>IF(ISERROR(SEARCH(AA$1,$Q125)),0,1)</f>
        <v>0</v>
      </c>
      <c r="AB125" s="144">
        <f>IF(ISERROR(SEARCH(AB$1,$Q125)),0,1)</f>
        <v>0</v>
      </c>
      <c r="AC125" s="144">
        <f>IF(ISERROR(SEARCH(AC$1,$Q125)),0,1)</f>
        <v>0</v>
      </c>
      <c r="AD125" s="144">
        <f>IF(ISERROR(SEARCH(AD$1,$Q125)),0,1)</f>
        <v>1</v>
      </c>
      <c r="AE125" s="144">
        <f>IF(ISERROR(SEARCH(AE$1,$Q125)),0,1)</f>
        <v>0</v>
      </c>
      <c r="AF125" s="144">
        <f>IF(ISERROR(SEARCH(AF$1,$Q125)),0,1)</f>
        <v>0</v>
      </c>
      <c r="AG125" s="144">
        <f>IF(ISERROR(SEARCH(AG$1,$Q125)),0,1)</f>
        <v>0</v>
      </c>
      <c r="AH125" s="144">
        <f>IF(ISERROR(SEARCH(AH$1,$Q125)),0,1)</f>
        <v>0</v>
      </c>
      <c r="AK125" t="s">
        <v>44</v>
      </c>
      <c r="AL125" s="41" t="s">
        <v>44</v>
      </c>
      <c r="AM125" s="216">
        <f>_xlfn.XLOOKUP(AL125,sortorder!$I$15:$I$20,sortorder!$J$15:$J$20)</f>
        <v>1</v>
      </c>
      <c r="AN125" t="s">
        <v>423</v>
      </c>
      <c r="AO125" t="s">
        <v>423</v>
      </c>
      <c r="AP125" t="s">
        <v>424</v>
      </c>
      <c r="AQ125" s="32">
        <v>1</v>
      </c>
      <c r="AR125" t="s">
        <v>1125</v>
      </c>
      <c r="AS125" t="s">
        <v>1132</v>
      </c>
      <c r="AT125" t="s">
        <v>1126</v>
      </c>
      <c r="AU125" t="s">
        <v>1132</v>
      </c>
      <c r="AV125">
        <v>1</v>
      </c>
      <c r="AW125" s="39" t="str">
        <f>IFERROR(_xlfn.XLOOKUP(Q125,wtd!$B:$B,wtd!$C:$C),"")</f>
        <v/>
      </c>
      <c r="AX125" s="144" t="b">
        <f>IFERROR(Q125=_xlfn.XLOOKUP(Q125,wtd!$B:$B,wtd!$B:$B),FALSE)</f>
        <v>0</v>
      </c>
      <c r="AY125" t="s">
        <v>2830</v>
      </c>
      <c r="AZ125">
        <v>2</v>
      </c>
      <c r="BA125">
        <v>0</v>
      </c>
      <c r="BC125" t="b">
        <v>0</v>
      </c>
      <c r="BD125" t="b">
        <v>1</v>
      </c>
      <c r="BE125" t="b">
        <v>0</v>
      </c>
      <c r="BF125" t="s">
        <v>5160</v>
      </c>
      <c r="BG125" s="9" t="s">
        <v>2389</v>
      </c>
      <c r="BH125" s="9" t="s">
        <v>2389</v>
      </c>
      <c r="BN125" s="232">
        <v>999</v>
      </c>
      <c r="BS125" t="s">
        <v>411</v>
      </c>
      <c r="BT125" t="s">
        <v>55</v>
      </c>
    </row>
    <row r="126" spans="1:72">
      <c r="A126">
        <v>125</v>
      </c>
      <c r="B126" s="161" t="str">
        <f>IFERROR(TEXT(AM126,"00"),"99")&amp;IFERROR(TEXT(X126,"00"),"99")&amp;IFERROR(TEXT(T126,"00"),"99")&amp;IFERROR(TEXT(BN126,"000"),"999")</f>
        <v>011439999</v>
      </c>
      <c r="C126" s="161" t="str">
        <f>IFERROR(TEXT(AM126,"00"),"99")&amp;IFERROR(TEXT(W126,"00"),"99")&amp;IFERROR(TEXT(S126,"000"),"999")</f>
        <v>0114022</v>
      </c>
      <c r="D126" s="29">
        <v>0</v>
      </c>
      <c r="E126" s="29">
        <v>0</v>
      </c>
      <c r="F126" s="29">
        <v>0</v>
      </c>
      <c r="I126" s="379" t="str">
        <f>IF(ISBLANK(H126), IF(OR(NOT(ISBLANK(M126)),NOT(ISBLANK(J126)), NOT(ISBLANK(O126))),"no oldname but should be",""),IF(H126=J126,"api",IF(H126=O126,"csv","no match or acsbgname")))</f>
        <v/>
      </c>
      <c r="Q126" s="64" t="s">
        <v>2390</v>
      </c>
      <c r="R126" s="9" t="s">
        <v>2390</v>
      </c>
      <c r="S126" s="150">
        <f>IFERROR(_xlfn.XLOOKUP(U126,sortorder!$E$62:$E$134,sortorder!$F$62:$F$134),999)</f>
        <v>22</v>
      </c>
      <c r="T126" s="150">
        <f>IFERROR(_xlfn.XLOOKUP(U126,sortorder!$E$62:$E$134,sortorder!$D$62:$D$134),99)</f>
        <v>39</v>
      </c>
      <c r="U126" s="129" t="s">
        <v>2322</v>
      </c>
      <c r="V126" s="59" t="s">
        <v>2322</v>
      </c>
      <c r="W126" s="155">
        <f>IFERROR(_xlfn.XLOOKUP(Y126,sortorder!$E$4:$E$55,sortorder!$D$4:$D$55),99)</f>
        <v>14</v>
      </c>
      <c r="X126" s="155">
        <f>IFERROR(_xlfn.XLOOKUP(Y126,sortorder!$E$4:$E$55,sortorder!$D$4:$D$55),99)</f>
        <v>14</v>
      </c>
      <c r="Y126" s="22" t="s">
        <v>2384</v>
      </c>
      <c r="Z126" s="144">
        <f>IF(ISERROR(SEARCH(Z$1,$Q126)),0,1)</f>
        <v>0</v>
      </c>
      <c r="AA126" s="144">
        <f>IF(ISERROR(SEARCH(AA$1,$Q126)),0,1)</f>
        <v>0</v>
      </c>
      <c r="AB126" s="144">
        <f>IF(ISERROR(SEARCH(AB$1,$Q126)),0,1)</f>
        <v>0</v>
      </c>
      <c r="AC126" s="144">
        <f>IF(ISERROR(SEARCH(AC$1,$Q126)),0,1)</f>
        <v>0</v>
      </c>
      <c r="AD126" s="144">
        <f>IF(ISERROR(SEARCH(AD$1,$Q126)),0,1)</f>
        <v>1</v>
      </c>
      <c r="AE126" s="144">
        <f>IF(ISERROR(SEARCH(AE$1,$Q126)),0,1)</f>
        <v>0</v>
      </c>
      <c r="AF126" s="144">
        <f>IF(ISERROR(SEARCH(AF$1,$Q126)),0,1)</f>
        <v>0</v>
      </c>
      <c r="AG126" s="144">
        <f>IF(ISERROR(SEARCH(AG$1,$Q126)),0,1)</f>
        <v>0</v>
      </c>
      <c r="AH126" s="144">
        <f>IF(ISERROR(SEARCH(AH$1,$Q126)),0,1)</f>
        <v>0</v>
      </c>
      <c r="AK126" t="s">
        <v>44</v>
      </c>
      <c r="AL126" s="41" t="s">
        <v>44</v>
      </c>
      <c r="AM126" s="216">
        <f>_xlfn.XLOOKUP(AL126,sortorder!$I$15:$I$20,sortorder!$J$15:$J$20)</f>
        <v>1</v>
      </c>
      <c r="AN126" t="s">
        <v>423</v>
      </c>
      <c r="AO126" t="s">
        <v>423</v>
      </c>
      <c r="AP126" t="s">
        <v>424</v>
      </c>
      <c r="AQ126" s="32">
        <v>1</v>
      </c>
      <c r="AR126" t="s">
        <v>1125</v>
      </c>
      <c r="AS126" t="s">
        <v>1132</v>
      </c>
      <c r="AT126" t="s">
        <v>1126</v>
      </c>
      <c r="AU126" t="s">
        <v>1132</v>
      </c>
      <c r="AV126">
        <v>1</v>
      </c>
      <c r="AW126" s="39" t="str">
        <f>IFERROR(_xlfn.XLOOKUP(Q126,wtd!$B:$B,wtd!$C:$C),"")</f>
        <v/>
      </c>
      <c r="AX126" s="144" t="b">
        <f>IFERROR(Q126=_xlfn.XLOOKUP(Q126,wtd!$B:$B,wtd!$B:$B),FALSE)</f>
        <v>0</v>
      </c>
      <c r="AY126" t="s">
        <v>2830</v>
      </c>
      <c r="AZ126">
        <v>2</v>
      </c>
      <c r="BA126">
        <v>0</v>
      </c>
      <c r="BC126" t="b">
        <v>0</v>
      </c>
      <c r="BD126" t="b">
        <v>1</v>
      </c>
      <c r="BE126" t="b">
        <v>0</v>
      </c>
      <c r="BF126" t="s">
        <v>5213</v>
      </c>
      <c r="BG126" s="9" t="s">
        <v>2391</v>
      </c>
      <c r="BH126" s="9" t="s">
        <v>2391</v>
      </c>
      <c r="BN126" s="232">
        <v>999</v>
      </c>
      <c r="BS126" t="s">
        <v>411</v>
      </c>
      <c r="BT126" t="s">
        <v>55</v>
      </c>
    </row>
    <row r="127" spans="1:72">
      <c r="A127">
        <v>126</v>
      </c>
      <c r="B127" s="161" t="str">
        <f>IFERROR(TEXT(AM127,"00"),"99")&amp;IFERROR(TEXT(X127,"00"),"99")&amp;IFERROR(TEXT(T127,"00"),"99")&amp;IFERROR(TEXT(BN127,"000"),"999")</f>
        <v>011440999</v>
      </c>
      <c r="C127" s="161" t="str">
        <f>IFERROR(TEXT(AM127,"00"),"99")&amp;IFERROR(TEXT(W127,"00"),"99")&amp;IFERROR(TEXT(S127,"000"),"999")</f>
        <v>0114023</v>
      </c>
      <c r="D127" s="29">
        <v>0</v>
      </c>
      <c r="E127" s="29">
        <v>0</v>
      </c>
      <c r="F127" s="29">
        <v>0</v>
      </c>
      <c r="I127" s="379" t="str">
        <f>IF(ISBLANK(H127), IF(OR(NOT(ISBLANK(M127)),NOT(ISBLANK(J127)), NOT(ISBLANK(O127))),"no oldname but should be",""),IF(H127=J127,"api",IF(H127=O127,"csv","no match or acsbgname")))</f>
        <v/>
      </c>
      <c r="Q127" s="64" t="s">
        <v>2392</v>
      </c>
      <c r="R127" s="9" t="s">
        <v>2392</v>
      </c>
      <c r="S127" s="150">
        <f>IFERROR(_xlfn.XLOOKUP(U127,sortorder!$E$62:$E$134,sortorder!$F$62:$F$134),999)</f>
        <v>23</v>
      </c>
      <c r="T127" s="150">
        <f>IFERROR(_xlfn.XLOOKUP(U127,sortorder!$E$62:$E$134,sortorder!$D$62:$D$134),99)</f>
        <v>40</v>
      </c>
      <c r="U127" s="129" t="s">
        <v>2327</v>
      </c>
      <c r="V127" s="59" t="s">
        <v>2327</v>
      </c>
      <c r="W127" s="155">
        <f>IFERROR(_xlfn.XLOOKUP(Y127,sortorder!$E$4:$E$55,sortorder!$D$4:$D$55),99)</f>
        <v>14</v>
      </c>
      <c r="X127" s="155">
        <f>IFERROR(_xlfn.XLOOKUP(Y127,sortorder!$E$4:$E$55,sortorder!$D$4:$D$55),99)</f>
        <v>14</v>
      </c>
      <c r="Y127" s="22" t="s">
        <v>2384</v>
      </c>
      <c r="Z127" s="144">
        <f>IF(ISERROR(SEARCH(Z$1,$Q127)),0,1)</f>
        <v>0</v>
      </c>
      <c r="AA127" s="144">
        <f>IF(ISERROR(SEARCH(AA$1,$Q127)),0,1)</f>
        <v>0</v>
      </c>
      <c r="AB127" s="144">
        <f>IF(ISERROR(SEARCH(AB$1,$Q127)),0,1)</f>
        <v>0</v>
      </c>
      <c r="AC127" s="144">
        <f>IF(ISERROR(SEARCH(AC$1,$Q127)),0,1)</f>
        <v>0</v>
      </c>
      <c r="AD127" s="144">
        <f>IF(ISERROR(SEARCH(AD$1,$Q127)),0,1)</f>
        <v>1</v>
      </c>
      <c r="AE127" s="144">
        <f>IF(ISERROR(SEARCH(AE$1,$Q127)),0,1)</f>
        <v>0</v>
      </c>
      <c r="AF127" s="144">
        <f>IF(ISERROR(SEARCH(AF$1,$Q127)),0,1)</f>
        <v>0</v>
      </c>
      <c r="AG127" s="144">
        <f>IF(ISERROR(SEARCH(AG$1,$Q127)),0,1)</f>
        <v>0</v>
      </c>
      <c r="AH127" s="144">
        <f>IF(ISERROR(SEARCH(AH$1,$Q127)),0,1)</f>
        <v>0</v>
      </c>
      <c r="AK127" t="s">
        <v>44</v>
      </c>
      <c r="AL127" s="41" t="s">
        <v>44</v>
      </c>
      <c r="AM127" s="216">
        <f>_xlfn.XLOOKUP(AL127,sortorder!$I$15:$I$20,sortorder!$J$15:$J$20)</f>
        <v>1</v>
      </c>
      <c r="AN127" t="s">
        <v>423</v>
      </c>
      <c r="AO127" t="s">
        <v>423</v>
      </c>
      <c r="AP127" t="s">
        <v>424</v>
      </c>
      <c r="AQ127" s="32">
        <v>1</v>
      </c>
      <c r="AR127" t="s">
        <v>1125</v>
      </c>
      <c r="AS127" t="s">
        <v>1132</v>
      </c>
      <c r="AT127" t="s">
        <v>1126</v>
      </c>
      <c r="AU127" t="s">
        <v>1132</v>
      </c>
      <c r="AV127">
        <v>1</v>
      </c>
      <c r="AW127" s="39" t="str">
        <f>IFERROR(_xlfn.XLOOKUP(Q127,wtd!$B:$B,wtd!$C:$C),"")</f>
        <v/>
      </c>
      <c r="AX127" s="144" t="b">
        <f>IFERROR(Q127=_xlfn.XLOOKUP(Q127,wtd!$B:$B,wtd!$B:$B),FALSE)</f>
        <v>0</v>
      </c>
      <c r="AY127" t="s">
        <v>2830</v>
      </c>
      <c r="AZ127">
        <v>2</v>
      </c>
      <c r="BA127">
        <v>0</v>
      </c>
      <c r="BC127" t="b">
        <v>0</v>
      </c>
      <c r="BD127" t="b">
        <v>1</v>
      </c>
      <c r="BE127" t="b">
        <v>0</v>
      </c>
      <c r="BF127" t="s">
        <v>5317</v>
      </c>
      <c r="BG127" s="9" t="s">
        <v>2393</v>
      </c>
      <c r="BH127" s="9" t="s">
        <v>2393</v>
      </c>
      <c r="BN127" s="232">
        <v>999</v>
      </c>
      <c r="BS127" t="s">
        <v>411</v>
      </c>
      <c r="BT127" t="s">
        <v>55</v>
      </c>
    </row>
    <row r="128" spans="1:72">
      <c r="A128">
        <v>127</v>
      </c>
      <c r="B128" s="161" t="str">
        <f>IFERROR(TEXT(AM128,"00"),"99")&amp;IFERROR(TEXT(X128,"00"),"99")&amp;IFERROR(TEXT(T128,"00"),"99")&amp;IFERROR(TEXT(BN128,"000"),"999")</f>
        <v>011441999</v>
      </c>
      <c r="C128" s="161" t="str">
        <f>IFERROR(TEXT(AM128,"00"),"99")&amp;IFERROR(TEXT(W128,"00"),"99")&amp;IFERROR(TEXT(S128,"000"),"999")</f>
        <v>0114024</v>
      </c>
      <c r="D128" s="29">
        <v>0</v>
      </c>
      <c r="E128" s="29">
        <v>0</v>
      </c>
      <c r="F128" s="29">
        <v>0</v>
      </c>
      <c r="I128" s="379" t="str">
        <f>IF(ISBLANK(H128), IF(OR(NOT(ISBLANK(M128)),NOT(ISBLANK(J128)), NOT(ISBLANK(O128))),"no oldname but should be",""),IF(H128=J128,"api",IF(H128=O128,"csv","no match or acsbgname")))</f>
        <v/>
      </c>
      <c r="Q128" s="64" t="s">
        <v>2394</v>
      </c>
      <c r="R128" s="9" t="s">
        <v>2394</v>
      </c>
      <c r="S128" s="150">
        <f>IFERROR(_xlfn.XLOOKUP(U128,sortorder!$E$62:$E$134,sortorder!$F$62:$F$134),999)</f>
        <v>24</v>
      </c>
      <c r="T128" s="150">
        <f>IFERROR(_xlfn.XLOOKUP(U128,sortorder!$E$62:$E$134,sortorder!$D$62:$D$134),99)</f>
        <v>41</v>
      </c>
      <c r="U128" s="129" t="s">
        <v>2332</v>
      </c>
      <c r="V128" s="59" t="s">
        <v>2332</v>
      </c>
      <c r="W128" s="155">
        <f>IFERROR(_xlfn.XLOOKUP(Y128,sortorder!$E$4:$E$55,sortorder!$D$4:$D$55),99)</f>
        <v>14</v>
      </c>
      <c r="X128" s="155">
        <f>IFERROR(_xlfn.XLOOKUP(Y128,sortorder!$E$4:$E$55,sortorder!$D$4:$D$55),99)</f>
        <v>14</v>
      </c>
      <c r="Y128" s="22" t="s">
        <v>2384</v>
      </c>
      <c r="Z128" s="144">
        <f>IF(ISERROR(SEARCH(Z$1,$Q128)),0,1)</f>
        <v>0</v>
      </c>
      <c r="AA128" s="144">
        <f>IF(ISERROR(SEARCH(AA$1,$Q128)),0,1)</f>
        <v>0</v>
      </c>
      <c r="AB128" s="144">
        <f>IF(ISERROR(SEARCH(AB$1,$Q128)),0,1)</f>
        <v>0</v>
      </c>
      <c r="AC128" s="144">
        <f>IF(ISERROR(SEARCH(AC$1,$Q128)),0,1)</f>
        <v>0</v>
      </c>
      <c r="AD128" s="144">
        <f>IF(ISERROR(SEARCH(AD$1,$Q128)),0,1)</f>
        <v>1</v>
      </c>
      <c r="AE128" s="144">
        <f>IF(ISERROR(SEARCH(AE$1,$Q128)),0,1)</f>
        <v>0</v>
      </c>
      <c r="AF128" s="144">
        <f>IF(ISERROR(SEARCH(AF$1,$Q128)),0,1)</f>
        <v>0</v>
      </c>
      <c r="AG128" s="144">
        <f>IF(ISERROR(SEARCH(AG$1,$Q128)),0,1)</f>
        <v>0</v>
      </c>
      <c r="AH128" s="144">
        <f>IF(ISERROR(SEARCH(AH$1,$Q128)),0,1)</f>
        <v>0</v>
      </c>
      <c r="AK128" t="s">
        <v>44</v>
      </c>
      <c r="AL128" s="41" t="s">
        <v>44</v>
      </c>
      <c r="AM128" s="216">
        <f>_xlfn.XLOOKUP(AL128,sortorder!$I$15:$I$20,sortorder!$J$15:$J$20)</f>
        <v>1</v>
      </c>
      <c r="AN128" t="s">
        <v>423</v>
      </c>
      <c r="AO128" t="s">
        <v>423</v>
      </c>
      <c r="AP128" t="s">
        <v>424</v>
      </c>
      <c r="AQ128" s="32">
        <v>1</v>
      </c>
      <c r="AR128" t="s">
        <v>1125</v>
      </c>
      <c r="AS128" t="s">
        <v>1132</v>
      </c>
      <c r="AT128" t="s">
        <v>1126</v>
      </c>
      <c r="AU128" t="s">
        <v>1132</v>
      </c>
      <c r="AV128">
        <v>1</v>
      </c>
      <c r="AW128" s="39" t="str">
        <f>IFERROR(_xlfn.XLOOKUP(Q128,wtd!$B:$B,wtd!$C:$C),"")</f>
        <v/>
      </c>
      <c r="AX128" s="144" t="b">
        <f>IFERROR(Q128=_xlfn.XLOOKUP(Q128,wtd!$B:$B,wtd!$B:$B),FALSE)</f>
        <v>0</v>
      </c>
      <c r="AY128" t="s">
        <v>2830</v>
      </c>
      <c r="AZ128">
        <v>2</v>
      </c>
      <c r="BA128">
        <v>0</v>
      </c>
      <c r="BC128" t="b">
        <v>0</v>
      </c>
      <c r="BD128" t="b">
        <v>1</v>
      </c>
      <c r="BE128" t="b">
        <v>0</v>
      </c>
      <c r="BF128" t="s">
        <v>5161</v>
      </c>
      <c r="BG128" s="9" t="s">
        <v>2395</v>
      </c>
      <c r="BH128" s="9" t="s">
        <v>2395</v>
      </c>
      <c r="BN128" s="232">
        <v>999</v>
      </c>
      <c r="BS128" t="s">
        <v>411</v>
      </c>
      <c r="BT128" t="s">
        <v>55</v>
      </c>
    </row>
    <row r="129" spans="1:72">
      <c r="A129">
        <v>128</v>
      </c>
      <c r="B129" s="161" t="str">
        <f>IFERROR(TEXT(AM129,"00"),"99")&amp;IFERROR(TEXT(X129,"00"),"99")&amp;IFERROR(TEXT(T129,"00"),"99")&amp;IFERROR(TEXT(BN129,"000"),"999")</f>
        <v>011442999</v>
      </c>
      <c r="C129" s="161" t="str">
        <f>IFERROR(TEXT(AM129,"00"),"99")&amp;IFERROR(TEXT(W129,"00"),"99")&amp;IFERROR(TEXT(S129,"000"),"999")</f>
        <v>0114025</v>
      </c>
      <c r="D129" s="29">
        <v>0</v>
      </c>
      <c r="E129" s="29">
        <v>0</v>
      </c>
      <c r="F129" s="29">
        <v>0</v>
      </c>
      <c r="I129" s="379" t="str">
        <f>IF(ISBLANK(H129), IF(OR(NOT(ISBLANK(M129)),NOT(ISBLANK(J129)), NOT(ISBLANK(O129))),"no oldname but should be",""),IF(H129=J129,"api",IF(H129=O129,"csv","no match or acsbgname")))</f>
        <v/>
      </c>
      <c r="Q129" s="64" t="s">
        <v>2396</v>
      </c>
      <c r="R129" s="9" t="s">
        <v>2396</v>
      </c>
      <c r="S129" s="150">
        <f>IFERROR(_xlfn.XLOOKUP(U129,sortorder!$E$62:$E$134,sortorder!$F$62:$F$134),999)</f>
        <v>25</v>
      </c>
      <c r="T129" s="150">
        <f>IFERROR(_xlfn.XLOOKUP(U129,sortorder!$E$62:$E$134,sortorder!$D$62:$D$134),99)</f>
        <v>42</v>
      </c>
      <c r="U129" s="129" t="s">
        <v>2337</v>
      </c>
      <c r="V129" s="59" t="s">
        <v>2337</v>
      </c>
      <c r="W129" s="155">
        <f>IFERROR(_xlfn.XLOOKUP(Y129,sortorder!$E$4:$E$55,sortorder!$D$4:$D$55),99)</f>
        <v>14</v>
      </c>
      <c r="X129" s="155">
        <f>IFERROR(_xlfn.XLOOKUP(Y129,sortorder!$E$4:$E$55,sortorder!$D$4:$D$55),99)</f>
        <v>14</v>
      </c>
      <c r="Y129" s="22" t="s">
        <v>2384</v>
      </c>
      <c r="Z129" s="144">
        <f>IF(ISERROR(SEARCH(Z$1,$Q129)),0,1)</f>
        <v>0</v>
      </c>
      <c r="AA129" s="144">
        <f>IF(ISERROR(SEARCH(AA$1,$Q129)),0,1)</f>
        <v>0</v>
      </c>
      <c r="AB129" s="144">
        <f>IF(ISERROR(SEARCH(AB$1,$Q129)),0,1)</f>
        <v>0</v>
      </c>
      <c r="AC129" s="144">
        <f>IF(ISERROR(SEARCH(AC$1,$Q129)),0,1)</f>
        <v>0</v>
      </c>
      <c r="AD129" s="144">
        <f>IF(ISERROR(SEARCH(AD$1,$Q129)),0,1)</f>
        <v>1</v>
      </c>
      <c r="AE129" s="144">
        <f>IF(ISERROR(SEARCH(AE$1,$Q129)),0,1)</f>
        <v>0</v>
      </c>
      <c r="AF129" s="144">
        <f>IF(ISERROR(SEARCH(AF$1,$Q129)),0,1)</f>
        <v>0</v>
      </c>
      <c r="AG129" s="144">
        <f>IF(ISERROR(SEARCH(AG$1,$Q129)),0,1)</f>
        <v>0</v>
      </c>
      <c r="AH129" s="144">
        <f>IF(ISERROR(SEARCH(AH$1,$Q129)),0,1)</f>
        <v>0</v>
      </c>
      <c r="AK129" t="s">
        <v>44</v>
      </c>
      <c r="AL129" s="41" t="s">
        <v>44</v>
      </c>
      <c r="AM129" s="216">
        <f>_xlfn.XLOOKUP(AL129,sortorder!$I$15:$I$20,sortorder!$J$15:$J$20)</f>
        <v>1</v>
      </c>
      <c r="AN129" t="s">
        <v>423</v>
      </c>
      <c r="AO129" t="s">
        <v>423</v>
      </c>
      <c r="AP129" t="s">
        <v>424</v>
      </c>
      <c r="AQ129" s="32">
        <v>1</v>
      </c>
      <c r="AR129" t="s">
        <v>1125</v>
      </c>
      <c r="AS129" t="s">
        <v>1132</v>
      </c>
      <c r="AT129" t="s">
        <v>1126</v>
      </c>
      <c r="AU129" t="s">
        <v>1132</v>
      </c>
      <c r="AV129">
        <v>1</v>
      </c>
      <c r="AW129" s="39" t="str">
        <f>IFERROR(_xlfn.XLOOKUP(Q129,wtd!$B:$B,wtd!$C:$C),"")</f>
        <v/>
      </c>
      <c r="AX129" s="144" t="b">
        <f>IFERROR(Q129=_xlfn.XLOOKUP(Q129,wtd!$B:$B,wtd!$B:$B),FALSE)</f>
        <v>0</v>
      </c>
      <c r="AY129" t="s">
        <v>2830</v>
      </c>
      <c r="AZ129">
        <v>2</v>
      </c>
      <c r="BA129">
        <v>0</v>
      </c>
      <c r="BC129" t="b">
        <v>0</v>
      </c>
      <c r="BD129" t="b">
        <v>1</v>
      </c>
      <c r="BE129" t="b">
        <v>0</v>
      </c>
      <c r="BF129" t="s">
        <v>5402</v>
      </c>
      <c r="BG129" s="9" t="s">
        <v>2397</v>
      </c>
      <c r="BH129" s="9" t="s">
        <v>2397</v>
      </c>
      <c r="BN129" s="232">
        <v>999</v>
      </c>
      <c r="BS129" t="s">
        <v>411</v>
      </c>
      <c r="BT129" t="s">
        <v>55</v>
      </c>
    </row>
    <row r="130" spans="1:72">
      <c r="A130">
        <v>129</v>
      </c>
      <c r="B130" s="161" t="str">
        <f>IFERROR(TEXT(AM130,"00"),"99")&amp;IFERROR(TEXT(X130,"00"),"99")&amp;IFERROR(TEXT(T130,"00"),"99")&amp;IFERROR(TEXT(BN130,"000"),"999")</f>
        <v>011443999</v>
      </c>
      <c r="C130" s="161" t="str">
        <f>IFERROR(TEXT(AM130,"00"),"99")&amp;IFERROR(TEXT(W130,"00"),"99")&amp;IFERROR(TEXT(S130,"000"),"999")</f>
        <v>0114018</v>
      </c>
      <c r="D130" s="29">
        <v>0</v>
      </c>
      <c r="E130" s="29">
        <v>0</v>
      </c>
      <c r="F130" s="29">
        <v>0</v>
      </c>
      <c r="I130" s="379" t="str">
        <f>IF(ISBLANK(H130), IF(OR(NOT(ISBLANK(M130)),NOT(ISBLANK(J130)), NOT(ISBLANK(O130))),"no oldname but should be",""),IF(H130=J130,"api",IF(H130=O130,"csv","no match or acsbgname")))</f>
        <v/>
      </c>
      <c r="Q130" s="64" t="s">
        <v>2398</v>
      </c>
      <c r="R130" s="9" t="s">
        <v>2398</v>
      </c>
      <c r="S130" s="150">
        <f>IFERROR(_xlfn.XLOOKUP(U130,sortorder!$E$62:$E$134,sortorder!$F$62:$F$134),999)</f>
        <v>18</v>
      </c>
      <c r="T130" s="150">
        <f>IFERROR(_xlfn.XLOOKUP(U130,sortorder!$E$62:$E$134,sortorder!$D$62:$D$134),99)</f>
        <v>43</v>
      </c>
      <c r="U130" s="129" t="s">
        <v>2300</v>
      </c>
      <c r="V130" s="59" t="s">
        <v>2300</v>
      </c>
      <c r="W130" s="155">
        <f>IFERROR(_xlfn.XLOOKUP(Y130,sortorder!$E$4:$E$55,sortorder!$D$4:$D$55),99)</f>
        <v>14</v>
      </c>
      <c r="X130" s="155">
        <f>IFERROR(_xlfn.XLOOKUP(Y130,sortorder!$E$4:$E$55,sortorder!$D$4:$D$55),99)</f>
        <v>14</v>
      </c>
      <c r="Y130" s="22" t="s">
        <v>2384</v>
      </c>
      <c r="Z130" s="144">
        <f>IF(ISERROR(SEARCH(Z$1,$Q130)),0,1)</f>
        <v>0</v>
      </c>
      <c r="AA130" s="144">
        <f>IF(ISERROR(SEARCH(AA$1,$Q130)),0,1)</f>
        <v>0</v>
      </c>
      <c r="AB130" s="144">
        <f>IF(ISERROR(SEARCH(AB$1,$Q130)),0,1)</f>
        <v>0</v>
      </c>
      <c r="AC130" s="144">
        <f>IF(ISERROR(SEARCH(AC$1,$Q130)),0,1)</f>
        <v>0</v>
      </c>
      <c r="AD130" s="144">
        <f>IF(ISERROR(SEARCH(AD$1,$Q130)),0,1)</f>
        <v>1</v>
      </c>
      <c r="AE130" s="144">
        <f>IF(ISERROR(SEARCH(AE$1,$Q130)),0,1)</f>
        <v>0</v>
      </c>
      <c r="AF130" s="144">
        <f>IF(ISERROR(SEARCH(AF$1,$Q130)),0,1)</f>
        <v>0</v>
      </c>
      <c r="AG130" s="144">
        <f>IF(ISERROR(SEARCH(AG$1,$Q130)),0,1)</f>
        <v>0</v>
      </c>
      <c r="AH130" s="144">
        <f>IF(ISERROR(SEARCH(AH$1,$Q130)),0,1)</f>
        <v>0</v>
      </c>
      <c r="AK130" t="s">
        <v>44</v>
      </c>
      <c r="AL130" s="41" t="s">
        <v>44</v>
      </c>
      <c r="AM130" s="216">
        <f>_xlfn.XLOOKUP(AL130,sortorder!$I$15:$I$20,sortorder!$J$15:$J$20)</f>
        <v>1</v>
      </c>
      <c r="AN130" t="s">
        <v>423</v>
      </c>
      <c r="AO130" t="s">
        <v>423</v>
      </c>
      <c r="AP130" t="s">
        <v>424</v>
      </c>
      <c r="AQ130" s="32">
        <v>1</v>
      </c>
      <c r="AR130" t="s">
        <v>1125</v>
      </c>
      <c r="AS130" t="s">
        <v>1132</v>
      </c>
      <c r="AT130" t="s">
        <v>1126</v>
      </c>
      <c r="AU130" t="s">
        <v>1132</v>
      </c>
      <c r="AV130">
        <v>1</v>
      </c>
      <c r="AW130" s="39" t="str">
        <f>IFERROR(_xlfn.XLOOKUP(Q130,wtd!$B:$B,wtd!$C:$C),"")</f>
        <v/>
      </c>
      <c r="AX130" s="144" t="b">
        <f>IFERROR(Q130=_xlfn.XLOOKUP(Q130,wtd!$B:$B,wtd!$B:$B),FALSE)</f>
        <v>0</v>
      </c>
      <c r="AY130" t="s">
        <v>2830</v>
      </c>
      <c r="AZ130">
        <v>2</v>
      </c>
      <c r="BA130">
        <v>0</v>
      </c>
      <c r="BC130" t="b">
        <v>0</v>
      </c>
      <c r="BD130" t="b">
        <v>1</v>
      </c>
      <c r="BE130" t="b">
        <v>0</v>
      </c>
      <c r="BF130" t="s">
        <v>5162</v>
      </c>
      <c r="BG130" s="9" t="s">
        <v>2399</v>
      </c>
      <c r="BH130" s="9" t="s">
        <v>2399</v>
      </c>
      <c r="BN130" s="232">
        <v>999</v>
      </c>
      <c r="BS130" t="s">
        <v>411</v>
      </c>
      <c r="BT130" t="s">
        <v>55</v>
      </c>
    </row>
    <row r="131" spans="1:72">
      <c r="A131">
        <v>130</v>
      </c>
      <c r="B131" s="161" t="str">
        <f>IFERROR(TEXT(AM131,"00"),"99")&amp;IFERROR(TEXT(X131,"00"),"99")&amp;IFERROR(TEXT(T131,"00"),"99")&amp;IFERROR(TEXT(BN131,"000"),"999")</f>
        <v>011536999</v>
      </c>
      <c r="C131" s="161" t="str">
        <f>IFERROR(TEXT(AM131,"00"),"99")&amp;IFERROR(TEXT(W131,"00"),"99")&amp;IFERROR(TEXT(S131,"000"),"999")</f>
        <v>0115021</v>
      </c>
      <c r="D131" s="29">
        <v>0</v>
      </c>
      <c r="E131" s="29">
        <v>0</v>
      </c>
      <c r="F131" s="29">
        <v>0</v>
      </c>
      <c r="I131" s="379" t="str">
        <f>IF(ISBLANK(H131), IF(OR(NOT(ISBLANK(M131)),NOT(ISBLANK(J131)), NOT(ISBLANK(O131))),"no oldname but should be",""),IF(H131=J131,"api",IF(H131=O131,"csv","no match or acsbgname")))</f>
        <v/>
      </c>
      <c r="Q131" s="64" t="s">
        <v>2400</v>
      </c>
      <c r="R131" s="9" t="s">
        <v>2400</v>
      </c>
      <c r="S131" s="150">
        <f>IFERROR(_xlfn.XLOOKUP(U131,sortorder!$E$62:$E$134,sortorder!$F$62:$F$134),999)</f>
        <v>21</v>
      </c>
      <c r="T131" s="150">
        <f>IFERROR(_xlfn.XLOOKUP(U131,sortorder!$E$62:$E$134,sortorder!$D$62:$D$134),99)</f>
        <v>36</v>
      </c>
      <c r="U131" s="129" t="s">
        <v>2317</v>
      </c>
      <c r="V131" s="59" t="s">
        <v>2317</v>
      </c>
      <c r="W131" s="155">
        <f>IFERROR(_xlfn.XLOOKUP(Y131,sortorder!$E$4:$E$55,sortorder!$D$4:$D$55),99)</f>
        <v>15</v>
      </c>
      <c r="X131" s="155">
        <f>IFERROR(_xlfn.XLOOKUP(Y131,sortorder!$E$4:$E$55,sortorder!$D$4:$D$55),99)</f>
        <v>15</v>
      </c>
      <c r="Y131" s="22" t="s">
        <v>2401</v>
      </c>
      <c r="Z131" s="144">
        <f>IF(ISERROR(SEARCH(Z$1,$Q131)),0,1)</f>
        <v>0</v>
      </c>
      <c r="AA131" s="144">
        <f>IF(ISERROR(SEARCH(AA$1,$Q131)),0,1)</f>
        <v>1</v>
      </c>
      <c r="AB131" s="144">
        <f>IF(ISERROR(SEARCH(AB$1,$Q131)),0,1)</f>
        <v>0</v>
      </c>
      <c r="AC131" s="144">
        <f>IF(ISERROR(SEARCH(AC$1,$Q131)),0,1)</f>
        <v>0</v>
      </c>
      <c r="AD131" s="144">
        <f>IF(ISERROR(SEARCH(AD$1,$Q131)),0,1)</f>
        <v>1</v>
      </c>
      <c r="AE131" s="144">
        <f>IF(ISERROR(SEARCH(AE$1,$Q131)),0,1)</f>
        <v>0</v>
      </c>
      <c r="AF131" s="144">
        <f>IF(ISERROR(SEARCH(AF$1,$Q131)),0,1)</f>
        <v>0</v>
      </c>
      <c r="AG131" s="144">
        <f>IF(ISERROR(SEARCH(AG$1,$Q131)),0,1)</f>
        <v>0</v>
      </c>
      <c r="AH131" s="144">
        <f>IF(ISERROR(SEARCH(AH$1,$Q131)),0,1)</f>
        <v>0</v>
      </c>
      <c r="AI131" t="s">
        <v>1075</v>
      </c>
      <c r="AK131" t="s">
        <v>44</v>
      </c>
      <c r="AL131" s="41" t="s">
        <v>44</v>
      </c>
      <c r="AM131" s="216">
        <f>_xlfn.XLOOKUP(AL131,sortorder!$I$15:$I$20,sortorder!$J$15:$J$20)</f>
        <v>1</v>
      </c>
      <c r="AN131" t="s">
        <v>1804</v>
      </c>
      <c r="AO131" t="s">
        <v>1804</v>
      </c>
      <c r="AP131" t="s">
        <v>1805</v>
      </c>
      <c r="AQ131" s="32">
        <v>3</v>
      </c>
      <c r="AR131" t="s">
        <v>1815</v>
      </c>
      <c r="AS131" t="s">
        <v>1132</v>
      </c>
      <c r="AT131" t="s">
        <v>1126</v>
      </c>
      <c r="AU131" t="s">
        <v>1132</v>
      </c>
      <c r="AV131">
        <v>1</v>
      </c>
      <c r="AW131" s="39" t="str">
        <f>IFERROR(_xlfn.XLOOKUP(Q131,wtd!$B:$B,wtd!$C:$C),"")</f>
        <v/>
      </c>
      <c r="AX131" s="144" t="b">
        <f>IFERROR(Q131=_xlfn.XLOOKUP(Q131,wtd!$B:$B,wtd!$B:$B),FALSE)</f>
        <v>0</v>
      </c>
      <c r="AY131" t="s">
        <v>2830</v>
      </c>
      <c r="AZ131">
        <v>2</v>
      </c>
      <c r="BA131">
        <v>0</v>
      </c>
      <c r="BC131" t="b">
        <v>0</v>
      </c>
      <c r="BD131" t="b">
        <v>1</v>
      </c>
      <c r="BE131" t="b">
        <v>0</v>
      </c>
      <c r="BF131" t="s">
        <v>5163</v>
      </c>
      <c r="BG131" s="9" t="s">
        <v>2402</v>
      </c>
      <c r="BH131" s="9" t="s">
        <v>2402</v>
      </c>
      <c r="BN131" s="232">
        <v>999</v>
      </c>
      <c r="BS131" t="s">
        <v>411</v>
      </c>
      <c r="BT131" t="s">
        <v>55</v>
      </c>
    </row>
    <row r="132" spans="1:72">
      <c r="A132">
        <v>131</v>
      </c>
      <c r="B132" s="161" t="str">
        <f>IFERROR(TEXT(AM132,"00"),"99")&amp;IFERROR(TEXT(X132,"00"),"99")&amp;IFERROR(TEXT(T132,"00"),"99")&amp;IFERROR(TEXT(BN132,"000"),"999")</f>
        <v>011537999</v>
      </c>
      <c r="C132" s="161" t="str">
        <f>IFERROR(TEXT(AM132,"00"),"99")&amp;IFERROR(TEXT(W132,"00"),"99")&amp;IFERROR(TEXT(S132,"000"),"999")</f>
        <v>0115019</v>
      </c>
      <c r="D132" s="29">
        <v>0</v>
      </c>
      <c r="E132" s="29">
        <v>0</v>
      </c>
      <c r="F132" s="29">
        <v>0</v>
      </c>
      <c r="I132" s="379" t="str">
        <f>IF(ISBLANK(H132), IF(OR(NOT(ISBLANK(M132)),NOT(ISBLANK(J132)), NOT(ISBLANK(O132))),"no oldname but should be",""),IF(H132=J132,"api",IF(H132=O132,"csv","no match or acsbgname")))</f>
        <v/>
      </c>
      <c r="Q132" s="64" t="s">
        <v>2403</v>
      </c>
      <c r="R132" s="9" t="s">
        <v>2403</v>
      </c>
      <c r="S132" s="150">
        <f>IFERROR(_xlfn.XLOOKUP(U132,sortorder!$E$62:$E$134,sortorder!$F$62:$F$134),999)</f>
        <v>19</v>
      </c>
      <c r="T132" s="150">
        <f>IFERROR(_xlfn.XLOOKUP(U132,sortorder!$E$62:$E$134,sortorder!$D$62:$D$134),99)</f>
        <v>37</v>
      </c>
      <c r="U132" s="129" t="s">
        <v>2307</v>
      </c>
      <c r="V132" s="59" t="s">
        <v>2307</v>
      </c>
      <c r="W132" s="155">
        <f>IFERROR(_xlfn.XLOOKUP(Y132,sortorder!$E$4:$E$55,sortorder!$D$4:$D$55),99)</f>
        <v>15</v>
      </c>
      <c r="X132" s="155">
        <f>IFERROR(_xlfn.XLOOKUP(Y132,sortorder!$E$4:$E$55,sortorder!$D$4:$D$55),99)</f>
        <v>15</v>
      </c>
      <c r="Y132" s="22" t="s">
        <v>2401</v>
      </c>
      <c r="Z132" s="144">
        <f>IF(ISERROR(SEARCH(Z$1,$Q132)),0,1)</f>
        <v>0</v>
      </c>
      <c r="AA132" s="144">
        <f>IF(ISERROR(SEARCH(AA$1,$Q132)),0,1)</f>
        <v>1</v>
      </c>
      <c r="AB132" s="144">
        <f>IF(ISERROR(SEARCH(AB$1,$Q132)),0,1)</f>
        <v>0</v>
      </c>
      <c r="AC132" s="144">
        <f>IF(ISERROR(SEARCH(AC$1,$Q132)),0,1)</f>
        <v>0</v>
      </c>
      <c r="AD132" s="144">
        <f>IF(ISERROR(SEARCH(AD$1,$Q132)),0,1)</f>
        <v>1</v>
      </c>
      <c r="AE132" s="144">
        <f>IF(ISERROR(SEARCH(AE$1,$Q132)),0,1)</f>
        <v>0</v>
      </c>
      <c r="AF132" s="144">
        <f>IF(ISERROR(SEARCH(AF$1,$Q132)),0,1)</f>
        <v>0</v>
      </c>
      <c r="AG132" s="144">
        <f>IF(ISERROR(SEARCH(AG$1,$Q132)),0,1)</f>
        <v>0</v>
      </c>
      <c r="AH132" s="144">
        <f>IF(ISERROR(SEARCH(AH$1,$Q132)),0,1)</f>
        <v>0</v>
      </c>
      <c r="AI132" t="s">
        <v>1075</v>
      </c>
      <c r="AK132" t="s">
        <v>44</v>
      </c>
      <c r="AL132" s="41" t="s">
        <v>44</v>
      </c>
      <c r="AM132" s="216">
        <f>_xlfn.XLOOKUP(AL132,sortorder!$I$15:$I$20,sortorder!$J$15:$J$20)</f>
        <v>1</v>
      </c>
      <c r="AN132" t="s">
        <v>1804</v>
      </c>
      <c r="AO132" t="s">
        <v>1804</v>
      </c>
      <c r="AP132" t="s">
        <v>1805</v>
      </c>
      <c r="AQ132" s="32">
        <v>3</v>
      </c>
      <c r="AR132" t="s">
        <v>1815</v>
      </c>
      <c r="AS132" t="s">
        <v>1132</v>
      </c>
      <c r="AT132" t="s">
        <v>1126</v>
      </c>
      <c r="AU132" t="s">
        <v>1132</v>
      </c>
      <c r="AV132">
        <v>1</v>
      </c>
      <c r="AW132" s="39" t="str">
        <f>IFERROR(_xlfn.XLOOKUP(Q132,wtd!$B:$B,wtd!$C:$C),"")</f>
        <v/>
      </c>
      <c r="AX132" s="144" t="b">
        <f>IFERROR(Q132=_xlfn.XLOOKUP(Q132,wtd!$B:$B,wtd!$B:$B),FALSE)</f>
        <v>0</v>
      </c>
      <c r="AY132" t="s">
        <v>2830</v>
      </c>
      <c r="AZ132">
        <v>2</v>
      </c>
      <c r="BA132">
        <v>0</v>
      </c>
      <c r="BC132" t="b">
        <v>0</v>
      </c>
      <c r="BD132" t="b">
        <v>1</v>
      </c>
      <c r="BE132" t="b">
        <v>0</v>
      </c>
      <c r="BF132" t="s">
        <v>5164</v>
      </c>
      <c r="BG132" s="9" t="s">
        <v>2404</v>
      </c>
      <c r="BH132" s="9" t="s">
        <v>2404</v>
      </c>
      <c r="BN132" s="232">
        <v>999</v>
      </c>
      <c r="BS132" t="s">
        <v>411</v>
      </c>
      <c r="BT132" t="s">
        <v>55</v>
      </c>
    </row>
    <row r="133" spans="1:72">
      <c r="A133">
        <v>132</v>
      </c>
      <c r="B133" s="161" t="str">
        <f>IFERROR(TEXT(AM133,"00"),"99")&amp;IFERROR(TEXT(X133,"00"),"99")&amp;IFERROR(TEXT(T133,"00"),"99")&amp;IFERROR(TEXT(BN133,"000"),"999")</f>
        <v>011538999</v>
      </c>
      <c r="C133" s="161" t="str">
        <f>IFERROR(TEXT(AM133,"00"),"99")&amp;IFERROR(TEXT(W133,"00"),"99")&amp;IFERROR(TEXT(S133,"000"),"999")</f>
        <v>0115020</v>
      </c>
      <c r="D133" s="29">
        <v>0</v>
      </c>
      <c r="E133" s="29">
        <v>0</v>
      </c>
      <c r="F133" s="29">
        <v>0</v>
      </c>
      <c r="I133" s="379" t="str">
        <f>IF(ISBLANK(H133), IF(OR(NOT(ISBLANK(M133)),NOT(ISBLANK(J133)), NOT(ISBLANK(O133))),"no oldname but should be",""),IF(H133=J133,"api",IF(H133=O133,"csv","no match or acsbgname")))</f>
        <v/>
      </c>
      <c r="Q133" s="64" t="s">
        <v>2405</v>
      </c>
      <c r="R133" s="9" t="s">
        <v>2405</v>
      </c>
      <c r="S133" s="150">
        <f>IFERROR(_xlfn.XLOOKUP(U133,sortorder!$E$62:$E$134,sortorder!$F$62:$F$134),999)</f>
        <v>20</v>
      </c>
      <c r="T133" s="150">
        <f>IFERROR(_xlfn.XLOOKUP(U133,sortorder!$E$62:$E$134,sortorder!$D$62:$D$134),99)</f>
        <v>38</v>
      </c>
      <c r="U133" s="129" t="s">
        <v>2312</v>
      </c>
      <c r="V133" s="59" t="s">
        <v>2312</v>
      </c>
      <c r="W133" s="155">
        <f>IFERROR(_xlfn.XLOOKUP(Y133,sortorder!$E$4:$E$55,sortorder!$D$4:$D$55),99)</f>
        <v>15</v>
      </c>
      <c r="X133" s="155">
        <f>IFERROR(_xlfn.XLOOKUP(Y133,sortorder!$E$4:$E$55,sortorder!$D$4:$D$55),99)</f>
        <v>15</v>
      </c>
      <c r="Y133" s="22" t="s">
        <v>2401</v>
      </c>
      <c r="Z133" s="144">
        <f>IF(ISERROR(SEARCH(Z$1,$Q133)),0,1)</f>
        <v>0</v>
      </c>
      <c r="AA133" s="144">
        <f>IF(ISERROR(SEARCH(AA$1,$Q133)),0,1)</f>
        <v>1</v>
      </c>
      <c r="AB133" s="144">
        <f>IF(ISERROR(SEARCH(AB$1,$Q133)),0,1)</f>
        <v>0</v>
      </c>
      <c r="AC133" s="144">
        <f>IF(ISERROR(SEARCH(AC$1,$Q133)),0,1)</f>
        <v>0</v>
      </c>
      <c r="AD133" s="144">
        <f>IF(ISERROR(SEARCH(AD$1,$Q133)),0,1)</f>
        <v>1</v>
      </c>
      <c r="AE133" s="144">
        <f>IF(ISERROR(SEARCH(AE$1,$Q133)),0,1)</f>
        <v>0</v>
      </c>
      <c r="AF133" s="144">
        <f>IF(ISERROR(SEARCH(AF$1,$Q133)),0,1)</f>
        <v>0</v>
      </c>
      <c r="AG133" s="144">
        <f>IF(ISERROR(SEARCH(AG$1,$Q133)),0,1)</f>
        <v>0</v>
      </c>
      <c r="AH133" s="144">
        <f>IF(ISERROR(SEARCH(AH$1,$Q133)),0,1)</f>
        <v>0</v>
      </c>
      <c r="AI133" t="s">
        <v>1075</v>
      </c>
      <c r="AK133" t="s">
        <v>44</v>
      </c>
      <c r="AL133" s="41" t="s">
        <v>44</v>
      </c>
      <c r="AM133" s="216">
        <f>_xlfn.XLOOKUP(AL133,sortorder!$I$15:$I$20,sortorder!$J$15:$J$20)</f>
        <v>1</v>
      </c>
      <c r="AN133" t="s">
        <v>1804</v>
      </c>
      <c r="AO133" t="s">
        <v>1804</v>
      </c>
      <c r="AP133" t="s">
        <v>1805</v>
      </c>
      <c r="AQ133" s="32">
        <v>3</v>
      </c>
      <c r="AR133" t="s">
        <v>1815</v>
      </c>
      <c r="AS133" t="s">
        <v>1132</v>
      </c>
      <c r="AT133" t="s">
        <v>1126</v>
      </c>
      <c r="AU133" t="s">
        <v>1132</v>
      </c>
      <c r="AV133">
        <v>1</v>
      </c>
      <c r="AW133" s="39" t="str">
        <f>IFERROR(_xlfn.XLOOKUP(Q133,wtd!$B:$B,wtd!$C:$C),"")</f>
        <v/>
      </c>
      <c r="AX133" s="144" t="b">
        <f>IFERROR(Q133=_xlfn.XLOOKUP(Q133,wtd!$B:$B,wtd!$B:$B),FALSE)</f>
        <v>0</v>
      </c>
      <c r="AY133" t="s">
        <v>2830</v>
      </c>
      <c r="AZ133">
        <v>2</v>
      </c>
      <c r="BA133">
        <v>0</v>
      </c>
      <c r="BC133" t="b">
        <v>0</v>
      </c>
      <c r="BD133" t="b">
        <v>1</v>
      </c>
      <c r="BE133" t="b">
        <v>0</v>
      </c>
      <c r="BF133" t="s">
        <v>5165</v>
      </c>
      <c r="BG133" s="9" t="s">
        <v>2406</v>
      </c>
      <c r="BH133" s="9" t="s">
        <v>2406</v>
      </c>
      <c r="BN133" s="232">
        <v>999</v>
      </c>
      <c r="BS133" t="s">
        <v>411</v>
      </c>
      <c r="BT133" t="s">
        <v>55</v>
      </c>
    </row>
    <row r="134" spans="1:72">
      <c r="A134">
        <v>133</v>
      </c>
      <c r="B134" s="161" t="str">
        <f>IFERROR(TEXT(AM134,"00"),"99")&amp;IFERROR(TEXT(X134,"00"),"99")&amp;IFERROR(TEXT(T134,"00"),"99")&amp;IFERROR(TEXT(BN134,"000"),"999")</f>
        <v>011539999</v>
      </c>
      <c r="C134" s="161" t="str">
        <f>IFERROR(TEXT(AM134,"00"),"99")&amp;IFERROR(TEXT(W134,"00"),"99")&amp;IFERROR(TEXT(S134,"000"),"999")</f>
        <v>0115022</v>
      </c>
      <c r="D134" s="29">
        <v>0</v>
      </c>
      <c r="E134" s="29">
        <v>0</v>
      </c>
      <c r="F134" s="29">
        <v>0</v>
      </c>
      <c r="I134" s="379" t="str">
        <f>IF(ISBLANK(H134), IF(OR(NOT(ISBLANK(M134)),NOT(ISBLANK(J134)), NOT(ISBLANK(O134))),"no oldname but should be",""),IF(H134=J134,"api",IF(H134=O134,"csv","no match or acsbgname")))</f>
        <v/>
      </c>
      <c r="Q134" s="64" t="s">
        <v>2407</v>
      </c>
      <c r="R134" s="9" t="s">
        <v>2407</v>
      </c>
      <c r="S134" s="150">
        <f>IFERROR(_xlfn.XLOOKUP(U134,sortorder!$E$62:$E$134,sortorder!$F$62:$F$134),999)</f>
        <v>22</v>
      </c>
      <c r="T134" s="150">
        <f>IFERROR(_xlfn.XLOOKUP(U134,sortorder!$E$62:$E$134,sortorder!$D$62:$D$134),99)</f>
        <v>39</v>
      </c>
      <c r="U134" s="129" t="s">
        <v>2322</v>
      </c>
      <c r="V134" s="59" t="s">
        <v>2322</v>
      </c>
      <c r="W134" s="155">
        <f>IFERROR(_xlfn.XLOOKUP(Y134,sortorder!$E$4:$E$55,sortorder!$D$4:$D$55),99)</f>
        <v>15</v>
      </c>
      <c r="X134" s="155">
        <f>IFERROR(_xlfn.XLOOKUP(Y134,sortorder!$E$4:$E$55,sortorder!$D$4:$D$55),99)</f>
        <v>15</v>
      </c>
      <c r="Y134" s="22" t="s">
        <v>2401</v>
      </c>
      <c r="Z134" s="144">
        <f>IF(ISERROR(SEARCH(Z$1,$Q134)),0,1)</f>
        <v>0</v>
      </c>
      <c r="AA134" s="144">
        <f>IF(ISERROR(SEARCH(AA$1,$Q134)),0,1)</f>
        <v>1</v>
      </c>
      <c r="AB134" s="144">
        <f>IF(ISERROR(SEARCH(AB$1,$Q134)),0,1)</f>
        <v>0</v>
      </c>
      <c r="AC134" s="144">
        <f>IF(ISERROR(SEARCH(AC$1,$Q134)),0,1)</f>
        <v>0</v>
      </c>
      <c r="AD134" s="144">
        <f>IF(ISERROR(SEARCH(AD$1,$Q134)),0,1)</f>
        <v>1</v>
      </c>
      <c r="AE134" s="144">
        <f>IF(ISERROR(SEARCH(AE$1,$Q134)),0,1)</f>
        <v>0</v>
      </c>
      <c r="AF134" s="144">
        <f>IF(ISERROR(SEARCH(AF$1,$Q134)),0,1)</f>
        <v>0</v>
      </c>
      <c r="AG134" s="144">
        <f>IF(ISERROR(SEARCH(AG$1,$Q134)),0,1)</f>
        <v>0</v>
      </c>
      <c r="AH134" s="144">
        <f>IF(ISERROR(SEARCH(AH$1,$Q134)),0,1)</f>
        <v>0</v>
      </c>
      <c r="AI134" t="s">
        <v>1075</v>
      </c>
      <c r="AK134" t="s">
        <v>44</v>
      </c>
      <c r="AL134" s="41" t="s">
        <v>44</v>
      </c>
      <c r="AM134" s="216">
        <f>_xlfn.XLOOKUP(AL134,sortorder!$I$15:$I$20,sortorder!$J$15:$J$20)</f>
        <v>1</v>
      </c>
      <c r="AN134" t="s">
        <v>1804</v>
      </c>
      <c r="AO134" t="s">
        <v>1804</v>
      </c>
      <c r="AP134" t="s">
        <v>1805</v>
      </c>
      <c r="AQ134" s="32">
        <v>3</v>
      </c>
      <c r="AR134" t="s">
        <v>1815</v>
      </c>
      <c r="AS134" t="s">
        <v>1132</v>
      </c>
      <c r="AT134" t="s">
        <v>1126</v>
      </c>
      <c r="AU134" t="s">
        <v>1132</v>
      </c>
      <c r="AV134">
        <v>1</v>
      </c>
      <c r="AW134" s="39" t="str">
        <f>IFERROR(_xlfn.XLOOKUP(Q134,wtd!$B:$B,wtd!$C:$C),"")</f>
        <v/>
      </c>
      <c r="AX134" s="144" t="b">
        <f>IFERROR(Q134=_xlfn.XLOOKUP(Q134,wtd!$B:$B,wtd!$B:$B),FALSE)</f>
        <v>0</v>
      </c>
      <c r="AY134" t="s">
        <v>2830</v>
      </c>
      <c r="AZ134">
        <v>2</v>
      </c>
      <c r="BA134">
        <v>0</v>
      </c>
      <c r="BC134" t="b">
        <v>0</v>
      </c>
      <c r="BD134" t="b">
        <v>1</v>
      </c>
      <c r="BE134" t="b">
        <v>0</v>
      </c>
      <c r="BF134" t="s">
        <v>5214</v>
      </c>
      <c r="BG134" s="9" t="s">
        <v>2408</v>
      </c>
      <c r="BH134" s="9" t="s">
        <v>2408</v>
      </c>
      <c r="BN134" s="232">
        <v>999</v>
      </c>
      <c r="BS134" t="s">
        <v>411</v>
      </c>
      <c r="BT134" t="s">
        <v>55</v>
      </c>
    </row>
    <row r="135" spans="1:72">
      <c r="A135">
        <v>134</v>
      </c>
      <c r="B135" s="161" t="str">
        <f>IFERROR(TEXT(AM135,"00"),"99")&amp;IFERROR(TEXT(X135,"00"),"99")&amp;IFERROR(TEXT(T135,"00"),"99")&amp;IFERROR(TEXT(BN135,"000"),"999")</f>
        <v>011540999</v>
      </c>
      <c r="C135" s="161" t="str">
        <f>IFERROR(TEXT(AM135,"00"),"99")&amp;IFERROR(TEXT(W135,"00"),"99")&amp;IFERROR(TEXT(S135,"000"),"999")</f>
        <v>0115023</v>
      </c>
      <c r="D135" s="29">
        <v>0</v>
      </c>
      <c r="E135" s="29">
        <v>0</v>
      </c>
      <c r="F135" s="29">
        <v>0</v>
      </c>
      <c r="I135" s="379" t="str">
        <f>IF(ISBLANK(H135), IF(OR(NOT(ISBLANK(M135)),NOT(ISBLANK(J135)), NOT(ISBLANK(O135))),"no oldname but should be",""),IF(H135=J135,"api",IF(H135=O135,"csv","no match or acsbgname")))</f>
        <v/>
      </c>
      <c r="Q135" s="64" t="s">
        <v>2409</v>
      </c>
      <c r="R135" s="9" t="s">
        <v>2409</v>
      </c>
      <c r="S135" s="150">
        <f>IFERROR(_xlfn.XLOOKUP(U135,sortorder!$E$62:$E$134,sortorder!$F$62:$F$134),999)</f>
        <v>23</v>
      </c>
      <c r="T135" s="150">
        <f>IFERROR(_xlfn.XLOOKUP(U135,sortorder!$E$62:$E$134,sortorder!$D$62:$D$134),99)</f>
        <v>40</v>
      </c>
      <c r="U135" s="129" t="s">
        <v>2327</v>
      </c>
      <c r="V135" s="59" t="s">
        <v>2327</v>
      </c>
      <c r="W135" s="155">
        <f>IFERROR(_xlfn.XLOOKUP(Y135,sortorder!$E$4:$E$55,sortorder!$D$4:$D$55),99)</f>
        <v>15</v>
      </c>
      <c r="X135" s="155">
        <f>IFERROR(_xlfn.XLOOKUP(Y135,sortorder!$E$4:$E$55,sortorder!$D$4:$D$55),99)</f>
        <v>15</v>
      </c>
      <c r="Y135" s="22" t="s">
        <v>2401</v>
      </c>
      <c r="Z135" s="144">
        <f>IF(ISERROR(SEARCH(Z$1,$Q135)),0,1)</f>
        <v>0</v>
      </c>
      <c r="AA135" s="144">
        <f>IF(ISERROR(SEARCH(AA$1,$Q135)),0,1)</f>
        <v>1</v>
      </c>
      <c r="AB135" s="144">
        <f>IF(ISERROR(SEARCH(AB$1,$Q135)),0,1)</f>
        <v>0</v>
      </c>
      <c r="AC135" s="144">
        <f>IF(ISERROR(SEARCH(AC$1,$Q135)),0,1)</f>
        <v>0</v>
      </c>
      <c r="AD135" s="144">
        <f>IF(ISERROR(SEARCH(AD$1,$Q135)),0,1)</f>
        <v>1</v>
      </c>
      <c r="AE135" s="144">
        <f>IF(ISERROR(SEARCH(AE$1,$Q135)),0,1)</f>
        <v>0</v>
      </c>
      <c r="AF135" s="144">
        <f>IF(ISERROR(SEARCH(AF$1,$Q135)),0,1)</f>
        <v>0</v>
      </c>
      <c r="AG135" s="144">
        <f>IF(ISERROR(SEARCH(AG$1,$Q135)),0,1)</f>
        <v>0</v>
      </c>
      <c r="AH135" s="144">
        <f>IF(ISERROR(SEARCH(AH$1,$Q135)),0,1)</f>
        <v>0</v>
      </c>
      <c r="AI135" t="s">
        <v>1075</v>
      </c>
      <c r="AK135" t="s">
        <v>44</v>
      </c>
      <c r="AL135" s="41" t="s">
        <v>44</v>
      </c>
      <c r="AM135" s="216">
        <f>_xlfn.XLOOKUP(AL135,sortorder!$I$15:$I$20,sortorder!$J$15:$J$20)</f>
        <v>1</v>
      </c>
      <c r="AN135" t="s">
        <v>1804</v>
      </c>
      <c r="AO135" t="s">
        <v>1804</v>
      </c>
      <c r="AP135" t="s">
        <v>1805</v>
      </c>
      <c r="AQ135" s="32">
        <v>3</v>
      </c>
      <c r="AR135" t="s">
        <v>1815</v>
      </c>
      <c r="AS135" t="s">
        <v>1132</v>
      </c>
      <c r="AT135" t="s">
        <v>1126</v>
      </c>
      <c r="AU135" t="s">
        <v>1132</v>
      </c>
      <c r="AV135">
        <v>1</v>
      </c>
      <c r="AW135" s="39" t="str">
        <f>IFERROR(_xlfn.XLOOKUP(Q135,wtd!$B:$B,wtd!$C:$C),"")</f>
        <v/>
      </c>
      <c r="AX135" s="144" t="b">
        <f>IFERROR(Q135=_xlfn.XLOOKUP(Q135,wtd!$B:$B,wtd!$B:$B),FALSE)</f>
        <v>0</v>
      </c>
      <c r="AY135" t="s">
        <v>2830</v>
      </c>
      <c r="AZ135">
        <v>2</v>
      </c>
      <c r="BA135">
        <v>0</v>
      </c>
      <c r="BC135" t="b">
        <v>0</v>
      </c>
      <c r="BD135" t="b">
        <v>1</v>
      </c>
      <c r="BE135" t="b">
        <v>0</v>
      </c>
      <c r="BF135" t="s">
        <v>5318</v>
      </c>
      <c r="BG135" s="9" t="s">
        <v>2410</v>
      </c>
      <c r="BH135" s="9" t="s">
        <v>2410</v>
      </c>
      <c r="BN135" s="232">
        <v>999</v>
      </c>
      <c r="BS135" t="s">
        <v>411</v>
      </c>
      <c r="BT135" t="s">
        <v>55</v>
      </c>
    </row>
    <row r="136" spans="1:72">
      <c r="A136">
        <v>135</v>
      </c>
      <c r="B136" s="161" t="str">
        <f>IFERROR(TEXT(AM136,"00"),"99")&amp;IFERROR(TEXT(X136,"00"),"99")&amp;IFERROR(TEXT(T136,"00"),"99")&amp;IFERROR(TEXT(BN136,"000"),"999")</f>
        <v>011541999</v>
      </c>
      <c r="C136" s="161" t="str">
        <f>IFERROR(TEXT(AM136,"00"),"99")&amp;IFERROR(TEXT(W136,"00"),"99")&amp;IFERROR(TEXT(S136,"000"),"999")</f>
        <v>0115024</v>
      </c>
      <c r="D136" s="29">
        <v>0</v>
      </c>
      <c r="E136" s="29">
        <v>0</v>
      </c>
      <c r="F136" s="29">
        <v>0</v>
      </c>
      <c r="I136" s="379" t="str">
        <f>IF(ISBLANK(H136), IF(OR(NOT(ISBLANK(M136)),NOT(ISBLANK(J136)), NOT(ISBLANK(O136))),"no oldname but should be",""),IF(H136=J136,"api",IF(H136=O136,"csv","no match or acsbgname")))</f>
        <v/>
      </c>
      <c r="Q136" s="64" t="s">
        <v>2411</v>
      </c>
      <c r="R136" s="9" t="s">
        <v>2411</v>
      </c>
      <c r="S136" s="150">
        <f>IFERROR(_xlfn.XLOOKUP(U136,sortorder!$E$62:$E$134,sortorder!$F$62:$F$134),999)</f>
        <v>24</v>
      </c>
      <c r="T136" s="150">
        <f>IFERROR(_xlfn.XLOOKUP(U136,sortorder!$E$62:$E$134,sortorder!$D$62:$D$134),99)</f>
        <v>41</v>
      </c>
      <c r="U136" s="129" t="s">
        <v>2332</v>
      </c>
      <c r="V136" s="59" t="s">
        <v>2332</v>
      </c>
      <c r="W136" s="155">
        <f>IFERROR(_xlfn.XLOOKUP(Y136,sortorder!$E$4:$E$55,sortorder!$D$4:$D$55),99)</f>
        <v>15</v>
      </c>
      <c r="X136" s="155">
        <f>IFERROR(_xlfn.XLOOKUP(Y136,sortorder!$E$4:$E$55,sortorder!$D$4:$D$55),99)</f>
        <v>15</v>
      </c>
      <c r="Y136" s="22" t="s">
        <v>2401</v>
      </c>
      <c r="Z136" s="144">
        <f>IF(ISERROR(SEARCH(Z$1,$Q136)),0,1)</f>
        <v>0</v>
      </c>
      <c r="AA136" s="144">
        <f>IF(ISERROR(SEARCH(AA$1,$Q136)),0,1)</f>
        <v>1</v>
      </c>
      <c r="AB136" s="144">
        <f>IF(ISERROR(SEARCH(AB$1,$Q136)),0,1)</f>
        <v>0</v>
      </c>
      <c r="AC136" s="144">
        <f>IF(ISERROR(SEARCH(AC$1,$Q136)),0,1)</f>
        <v>0</v>
      </c>
      <c r="AD136" s="144">
        <f>IF(ISERROR(SEARCH(AD$1,$Q136)),0,1)</f>
        <v>1</v>
      </c>
      <c r="AE136" s="144">
        <f>IF(ISERROR(SEARCH(AE$1,$Q136)),0,1)</f>
        <v>0</v>
      </c>
      <c r="AF136" s="144">
        <f>IF(ISERROR(SEARCH(AF$1,$Q136)),0,1)</f>
        <v>0</v>
      </c>
      <c r="AG136" s="144">
        <f>IF(ISERROR(SEARCH(AG$1,$Q136)),0,1)</f>
        <v>0</v>
      </c>
      <c r="AH136" s="144">
        <f>IF(ISERROR(SEARCH(AH$1,$Q136)),0,1)</f>
        <v>0</v>
      </c>
      <c r="AI136" t="s">
        <v>1075</v>
      </c>
      <c r="AK136" t="s">
        <v>44</v>
      </c>
      <c r="AL136" s="41" t="s">
        <v>44</v>
      </c>
      <c r="AM136" s="216">
        <f>_xlfn.XLOOKUP(AL136,sortorder!$I$15:$I$20,sortorder!$J$15:$J$20)</f>
        <v>1</v>
      </c>
      <c r="AN136" t="s">
        <v>1804</v>
      </c>
      <c r="AO136" t="s">
        <v>1804</v>
      </c>
      <c r="AP136" t="s">
        <v>1805</v>
      </c>
      <c r="AQ136" s="32">
        <v>3</v>
      </c>
      <c r="AR136" t="s">
        <v>1815</v>
      </c>
      <c r="AS136" t="s">
        <v>1132</v>
      </c>
      <c r="AT136" t="s">
        <v>1126</v>
      </c>
      <c r="AU136" t="s">
        <v>1132</v>
      </c>
      <c r="AV136">
        <v>1</v>
      </c>
      <c r="AW136" s="39" t="str">
        <f>IFERROR(_xlfn.XLOOKUP(Q136,wtd!$B:$B,wtd!$C:$C),"")</f>
        <v/>
      </c>
      <c r="AX136" s="144" t="b">
        <f>IFERROR(Q136=_xlfn.XLOOKUP(Q136,wtd!$B:$B,wtd!$B:$B),FALSE)</f>
        <v>0</v>
      </c>
      <c r="AY136" t="s">
        <v>2830</v>
      </c>
      <c r="AZ136">
        <v>2</v>
      </c>
      <c r="BA136">
        <v>0</v>
      </c>
      <c r="BC136" t="b">
        <v>0</v>
      </c>
      <c r="BD136" t="b">
        <v>1</v>
      </c>
      <c r="BE136" t="b">
        <v>0</v>
      </c>
      <c r="BF136" t="s">
        <v>5166</v>
      </c>
      <c r="BG136" s="9" t="s">
        <v>2412</v>
      </c>
      <c r="BH136" s="9" t="s">
        <v>2412</v>
      </c>
      <c r="BN136" s="232">
        <v>999</v>
      </c>
      <c r="BS136" t="s">
        <v>411</v>
      </c>
      <c r="BT136" t="s">
        <v>55</v>
      </c>
    </row>
    <row r="137" spans="1:72">
      <c r="A137">
        <v>136</v>
      </c>
      <c r="B137" s="161" t="str">
        <f>IFERROR(TEXT(AM137,"00"),"99")&amp;IFERROR(TEXT(X137,"00"),"99")&amp;IFERROR(TEXT(T137,"00"),"99")&amp;IFERROR(TEXT(BN137,"000"),"999")</f>
        <v>011542999</v>
      </c>
      <c r="C137" s="161" t="str">
        <f>IFERROR(TEXT(AM137,"00"),"99")&amp;IFERROR(TEXT(W137,"00"),"99")&amp;IFERROR(TEXT(S137,"000"),"999")</f>
        <v>0115025</v>
      </c>
      <c r="D137" s="29">
        <v>0</v>
      </c>
      <c r="E137" s="29">
        <v>0</v>
      </c>
      <c r="F137" s="29">
        <v>0</v>
      </c>
      <c r="I137" s="379" t="str">
        <f>IF(ISBLANK(H137), IF(OR(NOT(ISBLANK(M137)),NOT(ISBLANK(J137)), NOT(ISBLANK(O137))),"no oldname but should be",""),IF(H137=J137,"api",IF(H137=O137,"csv","no match or acsbgname")))</f>
        <v/>
      </c>
      <c r="Q137" s="64" t="s">
        <v>2413</v>
      </c>
      <c r="R137" s="9" t="s">
        <v>2413</v>
      </c>
      <c r="S137" s="150">
        <f>IFERROR(_xlfn.XLOOKUP(U137,sortorder!$E$62:$E$134,sortorder!$F$62:$F$134),999)</f>
        <v>25</v>
      </c>
      <c r="T137" s="150">
        <f>IFERROR(_xlfn.XLOOKUP(U137,sortorder!$E$62:$E$134,sortorder!$D$62:$D$134),99)</f>
        <v>42</v>
      </c>
      <c r="U137" s="129" t="s">
        <v>2337</v>
      </c>
      <c r="V137" s="59" t="s">
        <v>2337</v>
      </c>
      <c r="W137" s="155">
        <f>IFERROR(_xlfn.XLOOKUP(Y137,sortorder!$E$4:$E$55,sortorder!$D$4:$D$55),99)</f>
        <v>15</v>
      </c>
      <c r="X137" s="155">
        <f>IFERROR(_xlfn.XLOOKUP(Y137,sortorder!$E$4:$E$55,sortorder!$D$4:$D$55),99)</f>
        <v>15</v>
      </c>
      <c r="Y137" s="22" t="s">
        <v>2401</v>
      </c>
      <c r="Z137" s="144">
        <f>IF(ISERROR(SEARCH(Z$1,$Q137)),0,1)</f>
        <v>0</v>
      </c>
      <c r="AA137" s="144">
        <f>IF(ISERROR(SEARCH(AA$1,$Q137)),0,1)</f>
        <v>1</v>
      </c>
      <c r="AB137" s="144">
        <f>IF(ISERROR(SEARCH(AB$1,$Q137)),0,1)</f>
        <v>0</v>
      </c>
      <c r="AC137" s="144">
        <f>IF(ISERROR(SEARCH(AC$1,$Q137)),0,1)</f>
        <v>0</v>
      </c>
      <c r="AD137" s="144">
        <f>IF(ISERROR(SEARCH(AD$1,$Q137)),0,1)</f>
        <v>1</v>
      </c>
      <c r="AE137" s="144">
        <f>IF(ISERROR(SEARCH(AE$1,$Q137)),0,1)</f>
        <v>0</v>
      </c>
      <c r="AF137" s="144">
        <f>IF(ISERROR(SEARCH(AF$1,$Q137)),0,1)</f>
        <v>0</v>
      </c>
      <c r="AG137" s="144">
        <f>IF(ISERROR(SEARCH(AG$1,$Q137)),0,1)</f>
        <v>0</v>
      </c>
      <c r="AH137" s="144">
        <f>IF(ISERROR(SEARCH(AH$1,$Q137)),0,1)</f>
        <v>0</v>
      </c>
      <c r="AI137" t="s">
        <v>1075</v>
      </c>
      <c r="AK137" t="s">
        <v>44</v>
      </c>
      <c r="AL137" s="41" t="s">
        <v>44</v>
      </c>
      <c r="AM137" s="216">
        <f>_xlfn.XLOOKUP(AL137,sortorder!$I$15:$I$20,sortorder!$J$15:$J$20)</f>
        <v>1</v>
      </c>
      <c r="AN137" t="s">
        <v>1804</v>
      </c>
      <c r="AO137" t="s">
        <v>1804</v>
      </c>
      <c r="AP137" t="s">
        <v>1805</v>
      </c>
      <c r="AQ137" s="32">
        <v>3</v>
      </c>
      <c r="AR137" t="s">
        <v>1815</v>
      </c>
      <c r="AS137" t="s">
        <v>1132</v>
      </c>
      <c r="AT137" t="s">
        <v>1126</v>
      </c>
      <c r="AU137" t="s">
        <v>1132</v>
      </c>
      <c r="AV137">
        <v>1</v>
      </c>
      <c r="AW137" s="39" t="str">
        <f>IFERROR(_xlfn.XLOOKUP(Q137,wtd!$B:$B,wtd!$C:$C),"")</f>
        <v/>
      </c>
      <c r="AX137" s="144" t="b">
        <f>IFERROR(Q137=_xlfn.XLOOKUP(Q137,wtd!$B:$B,wtd!$B:$B),FALSE)</f>
        <v>0</v>
      </c>
      <c r="AY137" t="s">
        <v>2830</v>
      </c>
      <c r="AZ137">
        <v>2</v>
      </c>
      <c r="BA137">
        <v>0</v>
      </c>
      <c r="BC137" t="b">
        <v>0</v>
      </c>
      <c r="BD137" t="b">
        <v>1</v>
      </c>
      <c r="BE137" t="b">
        <v>0</v>
      </c>
      <c r="BF137" t="s">
        <v>5403</v>
      </c>
      <c r="BG137" s="9" t="s">
        <v>2414</v>
      </c>
      <c r="BH137" s="9" t="s">
        <v>2414</v>
      </c>
      <c r="BN137" s="232">
        <v>999</v>
      </c>
      <c r="BS137" t="s">
        <v>411</v>
      </c>
      <c r="BT137" t="s">
        <v>55</v>
      </c>
    </row>
    <row r="138" spans="1:72">
      <c r="A138">
        <v>137</v>
      </c>
      <c r="B138" s="161" t="str">
        <f>IFERROR(TEXT(AM138,"00"),"99")&amp;IFERROR(TEXT(X138,"00"),"99")&amp;IFERROR(TEXT(T138,"00"),"99")&amp;IFERROR(TEXT(BN138,"000"),"999")</f>
        <v>011543999</v>
      </c>
      <c r="C138" s="161" t="str">
        <f>IFERROR(TEXT(AM138,"00"),"99")&amp;IFERROR(TEXT(W138,"00"),"99")&amp;IFERROR(TEXT(S138,"000"),"999")</f>
        <v>0115018</v>
      </c>
      <c r="D138" s="29">
        <v>0</v>
      </c>
      <c r="E138" s="29">
        <v>0</v>
      </c>
      <c r="F138" s="29">
        <v>0</v>
      </c>
      <c r="I138" s="379" t="str">
        <f>IF(ISBLANK(H138), IF(OR(NOT(ISBLANK(M138)),NOT(ISBLANK(J138)), NOT(ISBLANK(O138))),"no oldname but should be",""),IF(H138=J138,"api",IF(H138=O138,"csv","no match or acsbgname")))</f>
        <v/>
      </c>
      <c r="Q138" s="64" t="s">
        <v>2415</v>
      </c>
      <c r="R138" s="9" t="s">
        <v>2415</v>
      </c>
      <c r="S138" s="150">
        <f>IFERROR(_xlfn.XLOOKUP(U138,sortorder!$E$62:$E$134,sortorder!$F$62:$F$134),999)</f>
        <v>18</v>
      </c>
      <c r="T138" s="150">
        <f>IFERROR(_xlfn.XLOOKUP(U138,sortorder!$E$62:$E$134,sortorder!$D$62:$D$134),99)</f>
        <v>43</v>
      </c>
      <c r="U138" s="129" t="s">
        <v>2300</v>
      </c>
      <c r="V138" s="59" t="s">
        <v>2300</v>
      </c>
      <c r="W138" s="155">
        <f>IFERROR(_xlfn.XLOOKUP(Y138,sortorder!$E$4:$E$55,sortorder!$D$4:$D$55),99)</f>
        <v>15</v>
      </c>
      <c r="X138" s="155">
        <f>IFERROR(_xlfn.XLOOKUP(Y138,sortorder!$E$4:$E$55,sortorder!$D$4:$D$55),99)</f>
        <v>15</v>
      </c>
      <c r="Y138" s="22" t="s">
        <v>2401</v>
      </c>
      <c r="Z138" s="144">
        <f>IF(ISERROR(SEARCH(Z$1,$Q138)),0,1)</f>
        <v>0</v>
      </c>
      <c r="AA138" s="144">
        <f>IF(ISERROR(SEARCH(AA$1,$Q138)),0,1)</f>
        <v>1</v>
      </c>
      <c r="AB138" s="144">
        <f>IF(ISERROR(SEARCH(AB$1,$Q138)),0,1)</f>
        <v>0</v>
      </c>
      <c r="AC138" s="144">
        <f>IF(ISERROR(SEARCH(AC$1,$Q138)),0,1)</f>
        <v>0</v>
      </c>
      <c r="AD138" s="144">
        <f>IF(ISERROR(SEARCH(AD$1,$Q138)),0,1)</f>
        <v>1</v>
      </c>
      <c r="AE138" s="144">
        <f>IF(ISERROR(SEARCH(AE$1,$Q138)),0,1)</f>
        <v>0</v>
      </c>
      <c r="AF138" s="144">
        <f>IF(ISERROR(SEARCH(AF$1,$Q138)),0,1)</f>
        <v>0</v>
      </c>
      <c r="AG138" s="144">
        <f>IF(ISERROR(SEARCH(AG$1,$Q138)),0,1)</f>
        <v>0</v>
      </c>
      <c r="AH138" s="144">
        <f>IF(ISERROR(SEARCH(AH$1,$Q138)),0,1)</f>
        <v>0</v>
      </c>
      <c r="AI138" t="s">
        <v>1075</v>
      </c>
      <c r="AK138" t="s">
        <v>44</v>
      </c>
      <c r="AL138" s="41" t="s">
        <v>44</v>
      </c>
      <c r="AM138" s="216">
        <f>_xlfn.XLOOKUP(AL138,sortorder!$I$15:$I$20,sortorder!$J$15:$J$20)</f>
        <v>1</v>
      </c>
      <c r="AN138" t="s">
        <v>1804</v>
      </c>
      <c r="AO138" t="s">
        <v>1804</v>
      </c>
      <c r="AP138" t="s">
        <v>1805</v>
      </c>
      <c r="AQ138" s="32">
        <v>3</v>
      </c>
      <c r="AR138" t="s">
        <v>1815</v>
      </c>
      <c r="AS138" t="s">
        <v>1132</v>
      </c>
      <c r="AT138" t="s">
        <v>1126</v>
      </c>
      <c r="AU138" t="s">
        <v>1132</v>
      </c>
      <c r="AV138">
        <v>1</v>
      </c>
      <c r="AW138" s="39" t="str">
        <f>IFERROR(_xlfn.XLOOKUP(Q138,wtd!$B:$B,wtd!$C:$C),"")</f>
        <v/>
      </c>
      <c r="AX138" s="144" t="b">
        <f>IFERROR(Q138=_xlfn.XLOOKUP(Q138,wtd!$B:$B,wtd!$B:$B),FALSE)</f>
        <v>0</v>
      </c>
      <c r="AY138" t="s">
        <v>2830</v>
      </c>
      <c r="AZ138">
        <v>2</v>
      </c>
      <c r="BA138">
        <v>0</v>
      </c>
      <c r="BC138" t="b">
        <v>0</v>
      </c>
      <c r="BD138" t="b">
        <v>1</v>
      </c>
      <c r="BE138" t="b">
        <v>0</v>
      </c>
      <c r="BF138" t="s">
        <v>5167</v>
      </c>
      <c r="BG138" s="9" t="s">
        <v>2416</v>
      </c>
      <c r="BH138" s="9" t="s">
        <v>2416</v>
      </c>
      <c r="BN138" s="232">
        <v>999</v>
      </c>
      <c r="BS138" t="s">
        <v>411</v>
      </c>
      <c r="BT138" t="s">
        <v>55</v>
      </c>
    </row>
    <row r="139" spans="1:72">
      <c r="A139">
        <v>138</v>
      </c>
      <c r="B139" s="161" t="str">
        <f>IFERROR(TEXT(AM139,"00"),"99")&amp;IFERROR(TEXT(X139,"00"),"99")&amp;IFERROR(TEXT(T139,"00"),"99")&amp;IFERROR(TEXT(BN139,"000"),"999")</f>
        <v>011636999</v>
      </c>
      <c r="C139" s="161" t="str">
        <f>IFERROR(TEXT(AM139,"00"),"99")&amp;IFERROR(TEXT(W139,"00"),"99")&amp;IFERROR(TEXT(S139,"000"),"999")</f>
        <v>0116021</v>
      </c>
      <c r="D139" s="29">
        <v>0</v>
      </c>
      <c r="E139" s="29">
        <v>0</v>
      </c>
      <c r="F139" s="29">
        <v>1</v>
      </c>
      <c r="G139" s="29">
        <v>1</v>
      </c>
      <c r="H139" s="57" t="s">
        <v>3137</v>
      </c>
      <c r="I139" s="379" t="str">
        <f>IF(ISBLANK(H139), IF(OR(NOT(ISBLANK(M139)),NOT(ISBLANK(J139)), NOT(ISBLANK(O139))),"no oldname but should be",""),IF(H139=J139,"api",IF(H139=O139,"csv","no match or acsbgname")))</f>
        <v>no match or acsbgname</v>
      </c>
      <c r="M139" s="57" t="s">
        <v>3137</v>
      </c>
      <c r="N139" s="24"/>
      <c r="O139" s="24"/>
      <c r="P139" s="24"/>
      <c r="Q139" s="64" t="s">
        <v>2366</v>
      </c>
      <c r="R139" s="9" t="s">
        <v>2366</v>
      </c>
      <c r="S139" s="150">
        <f>IFERROR(_xlfn.XLOOKUP(U139,sortorder!$E$62:$E$134,sortorder!$F$62:$F$134),999)</f>
        <v>21</v>
      </c>
      <c r="T139" s="150">
        <f>IFERROR(_xlfn.XLOOKUP(U139,sortorder!$E$62:$E$134,sortorder!$D$62:$D$134),99)</f>
        <v>36</v>
      </c>
      <c r="U139" s="129" t="s">
        <v>2317</v>
      </c>
      <c r="V139" s="59" t="s">
        <v>2366</v>
      </c>
      <c r="W139" s="155">
        <f>IFERROR(_xlfn.XLOOKUP(Y139,sortorder!$E$4:$E$55,sortorder!$D$4:$D$55),99)</f>
        <v>16</v>
      </c>
      <c r="X139" s="155">
        <f>IFERROR(_xlfn.XLOOKUP(Y139,sortorder!$E$4:$E$55,sortorder!$D$4:$D$55),99)</f>
        <v>16</v>
      </c>
      <c r="Y139" s="22" t="s">
        <v>2367</v>
      </c>
      <c r="Z139" s="144">
        <f>IF(ISERROR(SEARCH(Z$1,$Q139)),0,1)</f>
        <v>0</v>
      </c>
      <c r="AA139" s="144">
        <f>IF(ISERROR(SEARCH(AA$1,$Q139)),0,1)</f>
        <v>0</v>
      </c>
      <c r="AB139" s="144">
        <f>IF(ISERROR(SEARCH(AB$1,$Q139)),0,1)</f>
        <v>0</v>
      </c>
      <c r="AC139" s="144">
        <f>IF(ISERROR(SEARCH(AC$1,$Q139)),0,1)</f>
        <v>0</v>
      </c>
      <c r="AD139" s="144">
        <f>IF(ISERROR(SEARCH(AD$1,$Q139)),0,1)</f>
        <v>0</v>
      </c>
      <c r="AE139" s="144">
        <f>IF(ISERROR(SEARCH(AE$1,$Q139)),0,1)</f>
        <v>0</v>
      </c>
      <c r="AF139" s="144">
        <f>IF(ISERROR(SEARCH(AF$1,$Q139)),0,1)</f>
        <v>0</v>
      </c>
      <c r="AG139" s="144">
        <f>IF(ISERROR(SEARCH(AG$1,$Q139)),0,1)</f>
        <v>0</v>
      </c>
      <c r="AH139" s="144">
        <f>IF(ISERROR(SEARCH(AH$1,$Q139)),0,1)</f>
        <v>0</v>
      </c>
      <c r="AK139" t="s">
        <v>44</v>
      </c>
      <c r="AL139" s="41" t="s">
        <v>44</v>
      </c>
      <c r="AM139" s="216">
        <f>_xlfn.XLOOKUP(AL139,sortorder!$I$15:$I$20,sortorder!$J$15:$J$20)</f>
        <v>1</v>
      </c>
      <c r="AQ139" s="30">
        <v>0</v>
      </c>
      <c r="AR139" t="s">
        <v>43</v>
      </c>
      <c r="AS139" t="s">
        <v>43</v>
      </c>
      <c r="AT139" t="s">
        <v>52</v>
      </c>
      <c r="AU139" t="s">
        <v>43</v>
      </c>
      <c r="AW139" s="39" t="str">
        <f>IFERROR(_xlfn.XLOOKUP(Q139,wtd!$B:$B,wtd!$C:$C),"")</f>
        <v/>
      </c>
      <c r="AX139" s="144" t="b">
        <f>IFERROR(Q139=_xlfn.XLOOKUP(Q139,wtd!$B:$B,wtd!$B:$B),FALSE)</f>
        <v>0</v>
      </c>
      <c r="AY139" t="s">
        <v>45</v>
      </c>
      <c r="AZ139">
        <v>0</v>
      </c>
      <c r="BA139">
        <v>0</v>
      </c>
      <c r="BC139" t="b">
        <v>0</v>
      </c>
      <c r="BD139" t="b">
        <v>0</v>
      </c>
      <c r="BE139" t="b">
        <v>0</v>
      </c>
      <c r="BF139" t="s">
        <v>5028</v>
      </c>
      <c r="BG139" s="9" t="s">
        <v>2368</v>
      </c>
      <c r="BH139" s="9" t="s">
        <v>2368</v>
      </c>
      <c r="BN139" s="232">
        <v>999</v>
      </c>
      <c r="BS139" t="s">
        <v>411</v>
      </c>
      <c r="BT139" t="s">
        <v>55</v>
      </c>
    </row>
    <row r="140" spans="1:72">
      <c r="A140">
        <v>139</v>
      </c>
      <c r="B140" s="161" t="str">
        <f>IFERROR(TEXT(AM140,"00"),"99")&amp;IFERROR(TEXT(X140,"00"),"99")&amp;IFERROR(TEXT(T140,"00"),"99")&amp;IFERROR(TEXT(BN140,"000"),"999")</f>
        <v>011637999</v>
      </c>
      <c r="C140" s="161" t="str">
        <f>IFERROR(TEXT(AM140,"00"),"99")&amp;IFERROR(TEXT(W140,"00"),"99")&amp;IFERROR(TEXT(S140,"000"),"999")</f>
        <v>0116019</v>
      </c>
      <c r="D140" s="29">
        <v>0</v>
      </c>
      <c r="E140" s="29">
        <v>0</v>
      </c>
      <c r="F140" s="29">
        <v>1</v>
      </c>
      <c r="G140" s="29">
        <v>1</v>
      </c>
      <c r="H140" s="57" t="s">
        <v>3148</v>
      </c>
      <c r="I140" s="379" t="str">
        <f>IF(ISBLANK(H140), IF(OR(NOT(ISBLANK(M140)),NOT(ISBLANK(J140)), NOT(ISBLANK(O140))),"no oldname but should be",""),IF(H140=J140,"api",IF(H140=O140,"csv","no match or acsbgname")))</f>
        <v>no match or acsbgname</v>
      </c>
      <c r="M140" s="57" t="s">
        <v>3148</v>
      </c>
      <c r="N140" s="24"/>
      <c r="O140" s="24"/>
      <c r="P140" s="24"/>
      <c r="Q140" s="64" t="s">
        <v>2369</v>
      </c>
      <c r="R140" s="9" t="s">
        <v>2369</v>
      </c>
      <c r="S140" s="150">
        <f>IFERROR(_xlfn.XLOOKUP(U140,sortorder!$E$62:$E$134,sortorder!$F$62:$F$134),999)</f>
        <v>19</v>
      </c>
      <c r="T140" s="150">
        <f>IFERROR(_xlfn.XLOOKUP(U140,sortorder!$E$62:$E$134,sortorder!$D$62:$D$134),99)</f>
        <v>37</v>
      </c>
      <c r="U140" s="129" t="s">
        <v>2307</v>
      </c>
      <c r="V140" s="59" t="s">
        <v>2369</v>
      </c>
      <c r="W140" s="155">
        <f>IFERROR(_xlfn.XLOOKUP(Y140,sortorder!$E$4:$E$55,sortorder!$D$4:$D$55),99)</f>
        <v>16</v>
      </c>
      <c r="X140" s="155">
        <f>IFERROR(_xlfn.XLOOKUP(Y140,sortorder!$E$4:$E$55,sortorder!$D$4:$D$55),99)</f>
        <v>16</v>
      </c>
      <c r="Y140" s="22" t="s">
        <v>2367</v>
      </c>
      <c r="Z140" s="144">
        <f>IF(ISERROR(SEARCH(Z$1,$Q140)),0,1)</f>
        <v>0</v>
      </c>
      <c r="AA140" s="144">
        <f>IF(ISERROR(SEARCH(AA$1,$Q140)),0,1)</f>
        <v>0</v>
      </c>
      <c r="AB140" s="144">
        <f>IF(ISERROR(SEARCH(AB$1,$Q140)),0,1)</f>
        <v>0</v>
      </c>
      <c r="AC140" s="144">
        <f>IF(ISERROR(SEARCH(AC$1,$Q140)),0,1)</f>
        <v>0</v>
      </c>
      <c r="AD140" s="144">
        <f>IF(ISERROR(SEARCH(AD$1,$Q140)),0,1)</f>
        <v>0</v>
      </c>
      <c r="AE140" s="144">
        <f>IF(ISERROR(SEARCH(AE$1,$Q140)),0,1)</f>
        <v>0</v>
      </c>
      <c r="AF140" s="144">
        <f>IF(ISERROR(SEARCH(AF$1,$Q140)),0,1)</f>
        <v>0</v>
      </c>
      <c r="AG140" s="144">
        <f>IF(ISERROR(SEARCH(AG$1,$Q140)),0,1)</f>
        <v>0</v>
      </c>
      <c r="AH140" s="144">
        <f>IF(ISERROR(SEARCH(AH$1,$Q140)),0,1)</f>
        <v>0</v>
      </c>
      <c r="AK140" t="s">
        <v>44</v>
      </c>
      <c r="AL140" s="41" t="s">
        <v>44</v>
      </c>
      <c r="AM140" s="216">
        <f>_xlfn.XLOOKUP(AL140,sortorder!$I$15:$I$20,sortorder!$J$15:$J$20)</f>
        <v>1</v>
      </c>
      <c r="AQ140" s="30">
        <v>0</v>
      </c>
      <c r="AR140" t="s">
        <v>43</v>
      </c>
      <c r="AS140" t="s">
        <v>43</v>
      </c>
      <c r="AT140" t="s">
        <v>52</v>
      </c>
      <c r="AU140" t="s">
        <v>43</v>
      </c>
      <c r="AW140" s="39" t="str">
        <f>IFERROR(_xlfn.XLOOKUP(Q140,wtd!$B:$B,wtd!$C:$C),"")</f>
        <v/>
      </c>
      <c r="AX140" s="144" t="b">
        <f>IFERROR(Q140=_xlfn.XLOOKUP(Q140,wtd!$B:$B,wtd!$B:$B),FALSE)</f>
        <v>0</v>
      </c>
      <c r="AY140" t="s">
        <v>45</v>
      </c>
      <c r="AZ140">
        <v>0</v>
      </c>
      <c r="BA140">
        <v>0</v>
      </c>
      <c r="BC140" t="b">
        <v>0</v>
      </c>
      <c r="BD140" t="b">
        <v>0</v>
      </c>
      <c r="BE140" t="b">
        <v>0</v>
      </c>
      <c r="BF140" t="s">
        <v>5083</v>
      </c>
      <c r="BG140" s="9" t="s">
        <v>2370</v>
      </c>
      <c r="BH140" s="9" t="s">
        <v>2370</v>
      </c>
      <c r="BN140" s="232">
        <v>999</v>
      </c>
      <c r="BS140" t="s">
        <v>411</v>
      </c>
      <c r="BT140" t="s">
        <v>55</v>
      </c>
    </row>
    <row r="141" spans="1:72">
      <c r="A141">
        <v>140</v>
      </c>
      <c r="B141" s="161" t="str">
        <f>IFERROR(TEXT(AM141,"00"),"99")&amp;IFERROR(TEXT(X141,"00"),"99")&amp;IFERROR(TEXT(T141,"00"),"99")&amp;IFERROR(TEXT(BN141,"000"),"999")</f>
        <v>011638999</v>
      </c>
      <c r="C141" s="161" t="str">
        <f>IFERROR(TEXT(AM141,"00"),"99")&amp;IFERROR(TEXT(W141,"00"),"99")&amp;IFERROR(TEXT(S141,"000"),"999")</f>
        <v>0116020</v>
      </c>
      <c r="D141" s="29">
        <v>0</v>
      </c>
      <c r="E141" s="29">
        <v>0</v>
      </c>
      <c r="F141" s="29">
        <v>1</v>
      </c>
      <c r="G141" s="29">
        <v>1</v>
      </c>
      <c r="H141" s="57" t="s">
        <v>3149</v>
      </c>
      <c r="I141" s="379" t="str">
        <f>IF(ISBLANK(H141), IF(OR(NOT(ISBLANK(M141)),NOT(ISBLANK(J141)), NOT(ISBLANK(O141))),"no oldname but should be",""),IF(H141=J141,"api",IF(H141=O141,"csv","no match or acsbgname")))</f>
        <v>no match or acsbgname</v>
      </c>
      <c r="M141" s="57" t="s">
        <v>3149</v>
      </c>
      <c r="N141" s="24"/>
      <c r="O141" s="24"/>
      <c r="P141" s="24"/>
      <c r="Q141" s="64" t="s">
        <v>2371</v>
      </c>
      <c r="R141" s="9" t="s">
        <v>2371</v>
      </c>
      <c r="S141" s="150">
        <f>IFERROR(_xlfn.XLOOKUP(U141,sortorder!$E$62:$E$134,sortorder!$F$62:$F$134),999)</f>
        <v>20</v>
      </c>
      <c r="T141" s="150">
        <f>IFERROR(_xlfn.XLOOKUP(U141,sortorder!$E$62:$E$134,sortorder!$D$62:$D$134),99)</f>
        <v>38</v>
      </c>
      <c r="U141" s="129" t="s">
        <v>2312</v>
      </c>
      <c r="V141" s="59" t="s">
        <v>2371</v>
      </c>
      <c r="W141" s="155">
        <f>IFERROR(_xlfn.XLOOKUP(Y141,sortorder!$E$4:$E$55,sortorder!$D$4:$D$55),99)</f>
        <v>16</v>
      </c>
      <c r="X141" s="155">
        <f>IFERROR(_xlfn.XLOOKUP(Y141,sortorder!$E$4:$E$55,sortorder!$D$4:$D$55),99)</f>
        <v>16</v>
      </c>
      <c r="Y141" s="22" t="s">
        <v>2367</v>
      </c>
      <c r="Z141" s="144">
        <f>IF(ISERROR(SEARCH(Z$1,$Q141)),0,1)</f>
        <v>0</v>
      </c>
      <c r="AA141" s="144">
        <f>IF(ISERROR(SEARCH(AA$1,$Q141)),0,1)</f>
        <v>0</v>
      </c>
      <c r="AB141" s="144">
        <f>IF(ISERROR(SEARCH(AB$1,$Q141)),0,1)</f>
        <v>0</v>
      </c>
      <c r="AC141" s="144">
        <f>IF(ISERROR(SEARCH(AC$1,$Q141)),0,1)</f>
        <v>0</v>
      </c>
      <c r="AD141" s="144">
        <f>IF(ISERROR(SEARCH(AD$1,$Q141)),0,1)</f>
        <v>0</v>
      </c>
      <c r="AE141" s="144">
        <f>IF(ISERROR(SEARCH(AE$1,$Q141)),0,1)</f>
        <v>0</v>
      </c>
      <c r="AF141" s="144">
        <f>IF(ISERROR(SEARCH(AF$1,$Q141)),0,1)</f>
        <v>0</v>
      </c>
      <c r="AG141" s="144">
        <f>IF(ISERROR(SEARCH(AG$1,$Q141)),0,1)</f>
        <v>0</v>
      </c>
      <c r="AH141" s="144">
        <f>IF(ISERROR(SEARCH(AH$1,$Q141)),0,1)</f>
        <v>0</v>
      </c>
      <c r="AK141" t="s">
        <v>44</v>
      </c>
      <c r="AL141" s="41" t="s">
        <v>44</v>
      </c>
      <c r="AM141" s="216">
        <f>_xlfn.XLOOKUP(AL141,sortorder!$I$15:$I$20,sortorder!$J$15:$J$20)</f>
        <v>1</v>
      </c>
      <c r="AQ141" s="30">
        <v>0</v>
      </c>
      <c r="AR141" t="s">
        <v>43</v>
      </c>
      <c r="AS141" t="s">
        <v>43</v>
      </c>
      <c r="AT141" t="s">
        <v>52</v>
      </c>
      <c r="AU141" t="s">
        <v>43</v>
      </c>
      <c r="AW141" s="39" t="str">
        <f>IFERROR(_xlfn.XLOOKUP(Q141,wtd!$B:$B,wtd!$C:$C),"")</f>
        <v/>
      </c>
      <c r="AX141" s="144" t="b">
        <f>IFERROR(Q141=_xlfn.XLOOKUP(Q141,wtd!$B:$B,wtd!$B:$B),FALSE)</f>
        <v>0</v>
      </c>
      <c r="AY141" t="s">
        <v>45</v>
      </c>
      <c r="AZ141">
        <v>0</v>
      </c>
      <c r="BA141">
        <v>0</v>
      </c>
      <c r="BC141" t="b">
        <v>0</v>
      </c>
      <c r="BD141" t="b">
        <v>0</v>
      </c>
      <c r="BE141" t="b">
        <v>0</v>
      </c>
      <c r="BF141" t="s">
        <v>5084</v>
      </c>
      <c r="BG141" s="9" t="s">
        <v>2372</v>
      </c>
      <c r="BH141" s="9" t="s">
        <v>2372</v>
      </c>
      <c r="BN141" s="232">
        <v>999</v>
      </c>
      <c r="BS141" t="s">
        <v>411</v>
      </c>
      <c r="BT141" t="s">
        <v>55</v>
      </c>
    </row>
    <row r="142" spans="1:72">
      <c r="A142">
        <v>141</v>
      </c>
      <c r="B142" s="161" t="str">
        <f>IFERROR(TEXT(AM142,"00"),"99")&amp;IFERROR(TEXT(X142,"00"),"99")&amp;IFERROR(TEXT(T142,"00"),"99")&amp;IFERROR(TEXT(BN142,"000"),"999")</f>
        <v>011639999</v>
      </c>
      <c r="C142" s="161" t="str">
        <f>IFERROR(TEXT(AM142,"00"),"99")&amp;IFERROR(TEXT(W142,"00"),"99")&amp;IFERROR(TEXT(S142,"000"),"999")</f>
        <v>0116022</v>
      </c>
      <c r="D142" s="29">
        <v>0</v>
      </c>
      <c r="E142" s="29">
        <v>0</v>
      </c>
      <c r="F142" s="29">
        <v>1</v>
      </c>
      <c r="G142" s="29">
        <v>1</v>
      </c>
      <c r="H142" s="57" t="s">
        <v>3150</v>
      </c>
      <c r="I142" s="379" t="str">
        <f>IF(ISBLANK(H142), IF(OR(NOT(ISBLANK(M142)),NOT(ISBLANK(J142)), NOT(ISBLANK(O142))),"no oldname but should be",""),IF(H142=J142,"api",IF(H142=O142,"csv","no match or acsbgname")))</f>
        <v>no match or acsbgname</v>
      </c>
      <c r="M142" s="57" t="s">
        <v>3150</v>
      </c>
      <c r="N142" s="24"/>
      <c r="O142" s="24"/>
      <c r="P142" s="24"/>
      <c r="Q142" s="64" t="s">
        <v>2373</v>
      </c>
      <c r="R142" s="9" t="s">
        <v>2373</v>
      </c>
      <c r="S142" s="150">
        <f>IFERROR(_xlfn.XLOOKUP(U142,sortorder!$E$62:$E$134,sortorder!$F$62:$F$134),999)</f>
        <v>22</v>
      </c>
      <c r="T142" s="150">
        <f>IFERROR(_xlfn.XLOOKUP(U142,sortorder!$E$62:$E$134,sortorder!$D$62:$D$134),99)</f>
        <v>39</v>
      </c>
      <c r="U142" s="129" t="s">
        <v>2322</v>
      </c>
      <c r="V142" s="59" t="s">
        <v>2373</v>
      </c>
      <c r="W142" s="155">
        <f>IFERROR(_xlfn.XLOOKUP(Y142,sortorder!$E$4:$E$55,sortorder!$D$4:$D$55),99)</f>
        <v>16</v>
      </c>
      <c r="X142" s="155">
        <f>IFERROR(_xlfn.XLOOKUP(Y142,sortorder!$E$4:$E$55,sortorder!$D$4:$D$55),99)</f>
        <v>16</v>
      </c>
      <c r="Y142" s="22" t="s">
        <v>2367</v>
      </c>
      <c r="Z142" s="144">
        <f>IF(ISERROR(SEARCH(Z$1,$Q142)),0,1)</f>
        <v>0</v>
      </c>
      <c r="AA142" s="144">
        <f>IF(ISERROR(SEARCH(AA$1,$Q142)),0,1)</f>
        <v>0</v>
      </c>
      <c r="AB142" s="144">
        <f>IF(ISERROR(SEARCH(AB$1,$Q142)),0,1)</f>
        <v>0</v>
      </c>
      <c r="AC142" s="144">
        <f>IF(ISERROR(SEARCH(AC$1,$Q142)),0,1)</f>
        <v>0</v>
      </c>
      <c r="AD142" s="144">
        <f>IF(ISERROR(SEARCH(AD$1,$Q142)),0,1)</f>
        <v>0</v>
      </c>
      <c r="AE142" s="144">
        <f>IF(ISERROR(SEARCH(AE$1,$Q142)),0,1)</f>
        <v>0</v>
      </c>
      <c r="AF142" s="144">
        <f>IF(ISERROR(SEARCH(AF$1,$Q142)),0,1)</f>
        <v>0</v>
      </c>
      <c r="AG142" s="144">
        <f>IF(ISERROR(SEARCH(AG$1,$Q142)),0,1)</f>
        <v>0</v>
      </c>
      <c r="AH142" s="144">
        <f>IF(ISERROR(SEARCH(AH$1,$Q142)),0,1)</f>
        <v>0</v>
      </c>
      <c r="AK142" t="s">
        <v>44</v>
      </c>
      <c r="AL142" s="41" t="s">
        <v>44</v>
      </c>
      <c r="AM142" s="216">
        <f>_xlfn.XLOOKUP(AL142,sortorder!$I$15:$I$20,sortorder!$J$15:$J$20)</f>
        <v>1</v>
      </c>
      <c r="AQ142" s="30">
        <v>0</v>
      </c>
      <c r="AR142" t="s">
        <v>43</v>
      </c>
      <c r="AS142" t="s">
        <v>43</v>
      </c>
      <c r="AT142" t="s">
        <v>52</v>
      </c>
      <c r="AU142" t="s">
        <v>43</v>
      </c>
      <c r="AW142" s="39" t="str">
        <f>IFERROR(_xlfn.XLOOKUP(Q142,wtd!$B:$B,wtd!$C:$C),"")</f>
        <v/>
      </c>
      <c r="AX142" s="144" t="b">
        <f>IFERROR(Q142=_xlfn.XLOOKUP(Q142,wtd!$B:$B,wtd!$B:$B),FALSE)</f>
        <v>0</v>
      </c>
      <c r="AY142" t="s">
        <v>45</v>
      </c>
      <c r="AZ142">
        <v>0</v>
      </c>
      <c r="BA142">
        <v>0</v>
      </c>
      <c r="BC142" t="b">
        <v>0</v>
      </c>
      <c r="BD142" t="b">
        <v>0</v>
      </c>
      <c r="BE142" t="b">
        <v>0</v>
      </c>
      <c r="BF142" t="s">
        <v>5215</v>
      </c>
      <c r="BG142" s="9" t="s">
        <v>2374</v>
      </c>
      <c r="BH142" s="9" t="s">
        <v>2374</v>
      </c>
      <c r="BN142" s="232">
        <v>999</v>
      </c>
      <c r="BS142" t="s">
        <v>411</v>
      </c>
      <c r="BT142" t="s">
        <v>55</v>
      </c>
    </row>
    <row r="143" spans="1:72">
      <c r="A143">
        <v>142</v>
      </c>
      <c r="B143" s="161" t="str">
        <f>IFERROR(TEXT(AM143,"00"),"99")&amp;IFERROR(TEXT(X143,"00"),"99")&amp;IFERROR(TEXT(T143,"00"),"99")&amp;IFERROR(TEXT(BN143,"000"),"999")</f>
        <v>011640999</v>
      </c>
      <c r="C143" s="161" t="str">
        <f>IFERROR(TEXT(AM143,"00"),"99")&amp;IFERROR(TEXT(W143,"00"),"99")&amp;IFERROR(TEXT(S143,"000"),"999")</f>
        <v>0116023</v>
      </c>
      <c r="D143" s="29">
        <v>0</v>
      </c>
      <c r="E143" s="29">
        <v>0</v>
      </c>
      <c r="F143" s="29">
        <v>1</v>
      </c>
      <c r="G143" s="29">
        <v>1</v>
      </c>
      <c r="H143" s="57" t="s">
        <v>3151</v>
      </c>
      <c r="I143" s="379" t="str">
        <f>IF(ISBLANK(H143), IF(OR(NOT(ISBLANK(M143)),NOT(ISBLANK(J143)), NOT(ISBLANK(O143))),"no oldname but should be",""),IF(H143=J143,"api",IF(H143=O143,"csv","no match or acsbgname")))</f>
        <v>no match or acsbgname</v>
      </c>
      <c r="M143" s="57" t="s">
        <v>3151</v>
      </c>
      <c r="N143" s="24"/>
      <c r="O143" s="24"/>
      <c r="P143" s="24"/>
      <c r="Q143" s="64" t="s">
        <v>2375</v>
      </c>
      <c r="R143" s="9" t="s">
        <v>2375</v>
      </c>
      <c r="S143" s="150">
        <f>IFERROR(_xlfn.XLOOKUP(U143,sortorder!$E$62:$E$134,sortorder!$F$62:$F$134),999)</f>
        <v>23</v>
      </c>
      <c r="T143" s="150">
        <f>IFERROR(_xlfn.XLOOKUP(U143,sortorder!$E$62:$E$134,sortorder!$D$62:$D$134),99)</f>
        <v>40</v>
      </c>
      <c r="U143" s="129" t="s">
        <v>2327</v>
      </c>
      <c r="V143" s="59" t="s">
        <v>2375</v>
      </c>
      <c r="W143" s="155">
        <f>IFERROR(_xlfn.XLOOKUP(Y143,sortorder!$E$4:$E$55,sortorder!$D$4:$D$55),99)</f>
        <v>16</v>
      </c>
      <c r="X143" s="155">
        <f>IFERROR(_xlfn.XLOOKUP(Y143,sortorder!$E$4:$E$55,sortorder!$D$4:$D$55),99)</f>
        <v>16</v>
      </c>
      <c r="Y143" s="22" t="s">
        <v>2367</v>
      </c>
      <c r="Z143" s="144">
        <f>IF(ISERROR(SEARCH(Z$1,$Q143)),0,1)</f>
        <v>0</v>
      </c>
      <c r="AA143" s="144">
        <f>IF(ISERROR(SEARCH(AA$1,$Q143)),0,1)</f>
        <v>0</v>
      </c>
      <c r="AB143" s="144">
        <f>IF(ISERROR(SEARCH(AB$1,$Q143)),0,1)</f>
        <v>0</v>
      </c>
      <c r="AC143" s="144">
        <f>IF(ISERROR(SEARCH(AC$1,$Q143)),0,1)</f>
        <v>0</v>
      </c>
      <c r="AD143" s="144">
        <f>IF(ISERROR(SEARCH(AD$1,$Q143)),0,1)</f>
        <v>0</v>
      </c>
      <c r="AE143" s="144">
        <f>IF(ISERROR(SEARCH(AE$1,$Q143)),0,1)</f>
        <v>0</v>
      </c>
      <c r="AF143" s="144">
        <f>IF(ISERROR(SEARCH(AF$1,$Q143)),0,1)</f>
        <v>0</v>
      </c>
      <c r="AG143" s="144">
        <f>IF(ISERROR(SEARCH(AG$1,$Q143)),0,1)</f>
        <v>0</v>
      </c>
      <c r="AH143" s="144">
        <f>IF(ISERROR(SEARCH(AH$1,$Q143)),0,1)</f>
        <v>0</v>
      </c>
      <c r="AK143" t="s">
        <v>44</v>
      </c>
      <c r="AL143" s="41" t="s">
        <v>44</v>
      </c>
      <c r="AM143" s="216">
        <f>_xlfn.XLOOKUP(AL143,sortorder!$I$15:$I$20,sortorder!$J$15:$J$20)</f>
        <v>1</v>
      </c>
      <c r="AQ143" s="30">
        <v>0</v>
      </c>
      <c r="AR143" t="s">
        <v>43</v>
      </c>
      <c r="AS143" t="s">
        <v>43</v>
      </c>
      <c r="AT143" t="s">
        <v>52</v>
      </c>
      <c r="AU143" t="s">
        <v>43</v>
      </c>
      <c r="AW143" s="39" t="str">
        <f>IFERROR(_xlfn.XLOOKUP(Q143,wtd!$B:$B,wtd!$C:$C),"")</f>
        <v/>
      </c>
      <c r="AX143" s="144" t="b">
        <f>IFERROR(Q143=_xlfn.XLOOKUP(Q143,wtd!$B:$B,wtd!$B:$B),FALSE)</f>
        <v>0</v>
      </c>
      <c r="AY143" t="s">
        <v>45</v>
      </c>
      <c r="AZ143">
        <v>0</v>
      </c>
      <c r="BA143">
        <v>0</v>
      </c>
      <c r="BC143" t="b">
        <v>0</v>
      </c>
      <c r="BD143" t="b">
        <v>0</v>
      </c>
      <c r="BE143" t="b">
        <v>0</v>
      </c>
      <c r="BF143" t="s">
        <v>5319</v>
      </c>
      <c r="BG143" s="9" t="s">
        <v>2376</v>
      </c>
      <c r="BH143" s="9" t="s">
        <v>2376</v>
      </c>
      <c r="BN143" s="232">
        <v>999</v>
      </c>
      <c r="BS143" t="s">
        <v>411</v>
      </c>
      <c r="BT143" t="s">
        <v>55</v>
      </c>
    </row>
    <row r="144" spans="1:72">
      <c r="A144">
        <v>143</v>
      </c>
      <c r="B144" s="161" t="str">
        <f>IFERROR(TEXT(AM144,"00"),"99")&amp;IFERROR(TEXT(X144,"00"),"99")&amp;IFERROR(TEXT(T144,"00"),"99")&amp;IFERROR(TEXT(BN144,"000"),"999")</f>
        <v>011641999</v>
      </c>
      <c r="C144" s="161" t="str">
        <f>IFERROR(TEXT(AM144,"00"),"99")&amp;IFERROR(TEXT(W144,"00"),"99")&amp;IFERROR(TEXT(S144,"000"),"999")</f>
        <v>0116024</v>
      </c>
      <c r="D144" s="29">
        <v>0</v>
      </c>
      <c r="E144" s="29">
        <v>0</v>
      </c>
      <c r="F144" s="29">
        <v>1</v>
      </c>
      <c r="G144" s="29">
        <v>1</v>
      </c>
      <c r="H144" s="57" t="s">
        <v>3152</v>
      </c>
      <c r="I144" s="379" t="str">
        <f>IF(ISBLANK(H144), IF(OR(NOT(ISBLANK(M144)),NOT(ISBLANK(J144)), NOT(ISBLANK(O144))),"no oldname but should be",""),IF(H144=J144,"api",IF(H144=O144,"csv","no match or acsbgname")))</f>
        <v>no match or acsbgname</v>
      </c>
      <c r="M144" s="57" t="s">
        <v>3152</v>
      </c>
      <c r="N144" s="24"/>
      <c r="O144" s="24"/>
      <c r="P144" s="24"/>
      <c r="Q144" s="64" t="s">
        <v>2377</v>
      </c>
      <c r="R144" s="9" t="s">
        <v>2377</v>
      </c>
      <c r="S144" s="150">
        <f>IFERROR(_xlfn.XLOOKUP(U144,sortorder!$E$62:$E$134,sortorder!$F$62:$F$134),999)</f>
        <v>24</v>
      </c>
      <c r="T144" s="150">
        <f>IFERROR(_xlfn.XLOOKUP(U144,sortorder!$E$62:$E$134,sortorder!$D$62:$D$134),99)</f>
        <v>41</v>
      </c>
      <c r="U144" s="129" t="s">
        <v>2332</v>
      </c>
      <c r="V144" s="59" t="s">
        <v>2377</v>
      </c>
      <c r="W144" s="155">
        <f>IFERROR(_xlfn.XLOOKUP(Y144,sortorder!$E$4:$E$55,sortorder!$D$4:$D$55),99)</f>
        <v>16</v>
      </c>
      <c r="X144" s="155">
        <f>IFERROR(_xlfn.XLOOKUP(Y144,sortorder!$E$4:$E$55,sortorder!$D$4:$D$55),99)</f>
        <v>16</v>
      </c>
      <c r="Y144" s="22" t="s">
        <v>2367</v>
      </c>
      <c r="Z144" s="144">
        <f>IF(ISERROR(SEARCH(Z$1,$Q144)),0,1)</f>
        <v>0</v>
      </c>
      <c r="AA144" s="144">
        <f>IF(ISERROR(SEARCH(AA$1,$Q144)),0,1)</f>
        <v>0</v>
      </c>
      <c r="AB144" s="144">
        <f>IF(ISERROR(SEARCH(AB$1,$Q144)),0,1)</f>
        <v>0</v>
      </c>
      <c r="AC144" s="144">
        <f>IF(ISERROR(SEARCH(AC$1,$Q144)),0,1)</f>
        <v>0</v>
      </c>
      <c r="AD144" s="144">
        <f>IF(ISERROR(SEARCH(AD$1,$Q144)),0,1)</f>
        <v>0</v>
      </c>
      <c r="AE144" s="144">
        <f>IF(ISERROR(SEARCH(AE$1,$Q144)),0,1)</f>
        <v>0</v>
      </c>
      <c r="AF144" s="144">
        <f>IF(ISERROR(SEARCH(AF$1,$Q144)),0,1)</f>
        <v>0</v>
      </c>
      <c r="AG144" s="144">
        <f>IF(ISERROR(SEARCH(AG$1,$Q144)),0,1)</f>
        <v>0</v>
      </c>
      <c r="AH144" s="144">
        <f>IF(ISERROR(SEARCH(AH$1,$Q144)),0,1)</f>
        <v>0</v>
      </c>
      <c r="AK144" t="s">
        <v>44</v>
      </c>
      <c r="AL144" s="41" t="s">
        <v>44</v>
      </c>
      <c r="AM144" s="216">
        <f>_xlfn.XLOOKUP(AL144,sortorder!$I$15:$I$20,sortorder!$J$15:$J$20)</f>
        <v>1</v>
      </c>
      <c r="AQ144" s="30">
        <v>0</v>
      </c>
      <c r="AR144" t="s">
        <v>43</v>
      </c>
      <c r="AS144" t="s">
        <v>43</v>
      </c>
      <c r="AT144" t="s">
        <v>52</v>
      </c>
      <c r="AU144" t="s">
        <v>43</v>
      </c>
      <c r="AW144" s="39" t="str">
        <f>IFERROR(_xlfn.XLOOKUP(Q144,wtd!$B:$B,wtd!$C:$C),"")</f>
        <v/>
      </c>
      <c r="AX144" s="144" t="b">
        <f>IFERROR(Q144=_xlfn.XLOOKUP(Q144,wtd!$B:$B,wtd!$B:$B),FALSE)</f>
        <v>0</v>
      </c>
      <c r="AY144" t="s">
        <v>45</v>
      </c>
      <c r="AZ144">
        <v>0</v>
      </c>
      <c r="BA144">
        <v>0</v>
      </c>
      <c r="BC144" t="b">
        <v>0</v>
      </c>
      <c r="BD144" t="b">
        <v>0</v>
      </c>
      <c r="BE144" t="b">
        <v>0</v>
      </c>
      <c r="BF144" t="s">
        <v>5085</v>
      </c>
      <c r="BG144" s="9" t="s">
        <v>2378</v>
      </c>
      <c r="BH144" s="9" t="s">
        <v>2378</v>
      </c>
      <c r="BN144" s="232">
        <v>999</v>
      </c>
      <c r="BS144" t="s">
        <v>411</v>
      </c>
      <c r="BT144" t="s">
        <v>55</v>
      </c>
    </row>
    <row r="145" spans="1:72">
      <c r="A145">
        <v>144</v>
      </c>
      <c r="B145" s="161" t="str">
        <f>IFERROR(TEXT(AM145,"00"),"99")&amp;IFERROR(TEXT(X145,"00"),"99")&amp;IFERROR(TEXT(T145,"00"),"99")&amp;IFERROR(TEXT(BN145,"000"),"999")</f>
        <v>011642999</v>
      </c>
      <c r="C145" s="161" t="str">
        <f>IFERROR(TEXT(AM145,"00"),"99")&amp;IFERROR(TEXT(W145,"00"),"99")&amp;IFERROR(TEXT(S145,"000"),"999")</f>
        <v>0116025</v>
      </c>
      <c r="D145" s="29">
        <v>0</v>
      </c>
      <c r="E145" s="29">
        <v>0</v>
      </c>
      <c r="F145" s="29">
        <v>1</v>
      </c>
      <c r="G145" s="29">
        <v>1</v>
      </c>
      <c r="H145" s="57" t="s">
        <v>3153</v>
      </c>
      <c r="I145" s="379" t="str">
        <f>IF(ISBLANK(H145), IF(OR(NOT(ISBLANK(M145)),NOT(ISBLANK(J145)), NOT(ISBLANK(O145))),"no oldname but should be",""),IF(H145=J145,"api",IF(H145=O145,"csv","no match or acsbgname")))</f>
        <v>no match or acsbgname</v>
      </c>
      <c r="M145" s="57" t="s">
        <v>3153</v>
      </c>
      <c r="N145" s="24"/>
      <c r="O145" s="24"/>
      <c r="P145" s="24"/>
      <c r="Q145" s="64" t="s">
        <v>2379</v>
      </c>
      <c r="R145" s="9" t="s">
        <v>2379</v>
      </c>
      <c r="S145" s="150">
        <f>IFERROR(_xlfn.XLOOKUP(U145,sortorder!$E$62:$E$134,sortorder!$F$62:$F$134),999)</f>
        <v>25</v>
      </c>
      <c r="T145" s="150">
        <f>IFERROR(_xlfn.XLOOKUP(U145,sortorder!$E$62:$E$134,sortorder!$D$62:$D$134),99)</f>
        <v>42</v>
      </c>
      <c r="U145" s="129" t="s">
        <v>2337</v>
      </c>
      <c r="V145" s="59" t="s">
        <v>2379</v>
      </c>
      <c r="W145" s="155">
        <f>IFERROR(_xlfn.XLOOKUP(Y145,sortorder!$E$4:$E$55,sortorder!$D$4:$D$55),99)</f>
        <v>16</v>
      </c>
      <c r="X145" s="155">
        <f>IFERROR(_xlfn.XLOOKUP(Y145,sortorder!$E$4:$E$55,sortorder!$D$4:$D$55),99)</f>
        <v>16</v>
      </c>
      <c r="Y145" s="22" t="s">
        <v>2367</v>
      </c>
      <c r="Z145" s="144">
        <f>IF(ISERROR(SEARCH(Z$1,$Q145)),0,1)</f>
        <v>0</v>
      </c>
      <c r="AA145" s="144">
        <f>IF(ISERROR(SEARCH(AA$1,$Q145)),0,1)</f>
        <v>0</v>
      </c>
      <c r="AB145" s="144">
        <f>IF(ISERROR(SEARCH(AB$1,$Q145)),0,1)</f>
        <v>0</v>
      </c>
      <c r="AC145" s="144">
        <f>IF(ISERROR(SEARCH(AC$1,$Q145)),0,1)</f>
        <v>0</v>
      </c>
      <c r="AD145" s="144">
        <f>IF(ISERROR(SEARCH(AD$1,$Q145)),0,1)</f>
        <v>0</v>
      </c>
      <c r="AE145" s="144">
        <f>IF(ISERROR(SEARCH(AE$1,$Q145)),0,1)</f>
        <v>0</v>
      </c>
      <c r="AF145" s="144">
        <f>IF(ISERROR(SEARCH(AF$1,$Q145)),0,1)</f>
        <v>0</v>
      </c>
      <c r="AG145" s="144">
        <f>IF(ISERROR(SEARCH(AG$1,$Q145)),0,1)</f>
        <v>0</v>
      </c>
      <c r="AH145" s="144">
        <f>IF(ISERROR(SEARCH(AH$1,$Q145)),0,1)</f>
        <v>0</v>
      </c>
      <c r="AK145" t="s">
        <v>44</v>
      </c>
      <c r="AL145" s="41" t="s">
        <v>44</v>
      </c>
      <c r="AM145" s="216">
        <f>_xlfn.XLOOKUP(AL145,sortorder!$I$15:$I$20,sortorder!$J$15:$J$20)</f>
        <v>1</v>
      </c>
      <c r="AQ145" s="30">
        <v>0</v>
      </c>
      <c r="AR145" t="s">
        <v>43</v>
      </c>
      <c r="AS145" t="s">
        <v>43</v>
      </c>
      <c r="AT145" t="s">
        <v>52</v>
      </c>
      <c r="AU145" t="s">
        <v>43</v>
      </c>
      <c r="AW145" s="39" t="str">
        <f>IFERROR(_xlfn.XLOOKUP(Q145,wtd!$B:$B,wtd!$C:$C),"")</f>
        <v/>
      </c>
      <c r="AX145" s="144" t="b">
        <f>IFERROR(Q145=_xlfn.XLOOKUP(Q145,wtd!$B:$B,wtd!$B:$B),FALSE)</f>
        <v>0</v>
      </c>
      <c r="AY145" t="s">
        <v>45</v>
      </c>
      <c r="AZ145">
        <v>0</v>
      </c>
      <c r="BA145">
        <v>0</v>
      </c>
      <c r="BC145" t="b">
        <v>0</v>
      </c>
      <c r="BD145" t="b">
        <v>0</v>
      </c>
      <c r="BE145" t="b">
        <v>0</v>
      </c>
      <c r="BF145" t="s">
        <v>5404</v>
      </c>
      <c r="BG145" s="9" t="s">
        <v>2380</v>
      </c>
      <c r="BH145" s="9" t="s">
        <v>2380</v>
      </c>
      <c r="BN145" s="232">
        <v>999</v>
      </c>
      <c r="BS145" t="s">
        <v>411</v>
      </c>
      <c r="BT145" t="s">
        <v>55</v>
      </c>
    </row>
    <row r="146" spans="1:72">
      <c r="A146">
        <v>145</v>
      </c>
      <c r="B146" s="161" t="str">
        <f>IFERROR(TEXT(AM146,"00"),"99")&amp;IFERROR(TEXT(X146,"00"),"99")&amp;IFERROR(TEXT(T146,"00"),"99")&amp;IFERROR(TEXT(BN146,"000"),"999")</f>
        <v>011643999</v>
      </c>
      <c r="C146" s="161" t="str">
        <f>IFERROR(TEXT(AM146,"00"),"99")&amp;IFERROR(TEXT(W146,"00"),"99")&amp;IFERROR(TEXT(S146,"000"),"999")</f>
        <v>0116018</v>
      </c>
      <c r="D146" s="29">
        <v>0</v>
      </c>
      <c r="E146" s="29">
        <v>0</v>
      </c>
      <c r="F146" s="29">
        <v>1</v>
      </c>
      <c r="G146" s="29">
        <v>1</v>
      </c>
      <c r="H146" s="57" t="s">
        <v>3154</v>
      </c>
      <c r="I146" s="379" t="str">
        <f>IF(ISBLANK(H146), IF(OR(NOT(ISBLANK(M146)),NOT(ISBLANK(J146)), NOT(ISBLANK(O146))),"no oldname but should be",""),IF(H146=J146,"api",IF(H146=O146,"csv","no match or acsbgname")))</f>
        <v>no match or acsbgname</v>
      </c>
      <c r="M146" s="57" t="s">
        <v>3154</v>
      </c>
      <c r="N146" s="24"/>
      <c r="O146" s="24"/>
      <c r="P146" s="24"/>
      <c r="Q146" s="64" t="s">
        <v>2381</v>
      </c>
      <c r="R146" s="9" t="s">
        <v>2381</v>
      </c>
      <c r="S146" s="150">
        <f>IFERROR(_xlfn.XLOOKUP(U146,sortorder!$E$62:$E$134,sortorder!$F$62:$F$134),999)</f>
        <v>18</v>
      </c>
      <c r="T146" s="150">
        <f>IFERROR(_xlfn.XLOOKUP(U146,sortorder!$E$62:$E$134,sortorder!$D$62:$D$134),99)</f>
        <v>43</v>
      </c>
      <c r="U146" s="129" t="s">
        <v>2300</v>
      </c>
      <c r="V146" s="59" t="s">
        <v>2381</v>
      </c>
      <c r="W146" s="155">
        <f>IFERROR(_xlfn.XLOOKUP(Y146,sortorder!$E$4:$E$55,sortorder!$D$4:$D$55),99)</f>
        <v>16</v>
      </c>
      <c r="X146" s="155">
        <f>IFERROR(_xlfn.XLOOKUP(Y146,sortorder!$E$4:$E$55,sortorder!$D$4:$D$55),99)</f>
        <v>16</v>
      </c>
      <c r="Y146" s="22" t="s">
        <v>2367</v>
      </c>
      <c r="Z146" s="144">
        <f>IF(ISERROR(SEARCH(Z$1,$Q146)),0,1)</f>
        <v>0</v>
      </c>
      <c r="AA146" s="144">
        <f>IF(ISERROR(SEARCH(AA$1,$Q146)),0,1)</f>
        <v>0</v>
      </c>
      <c r="AB146" s="144">
        <f>IF(ISERROR(SEARCH(AB$1,$Q146)),0,1)</f>
        <v>0</v>
      </c>
      <c r="AC146" s="144">
        <f>IF(ISERROR(SEARCH(AC$1,$Q146)),0,1)</f>
        <v>0</v>
      </c>
      <c r="AD146" s="144">
        <f>IF(ISERROR(SEARCH(AD$1,$Q146)),0,1)</f>
        <v>0</v>
      </c>
      <c r="AE146" s="144">
        <f>IF(ISERROR(SEARCH(AE$1,$Q146)),0,1)</f>
        <v>0</v>
      </c>
      <c r="AF146" s="144">
        <f>IF(ISERROR(SEARCH(AF$1,$Q146)),0,1)</f>
        <v>0</v>
      </c>
      <c r="AG146" s="144">
        <f>IF(ISERROR(SEARCH(AG$1,$Q146)),0,1)</f>
        <v>0</v>
      </c>
      <c r="AH146" s="144">
        <f>IF(ISERROR(SEARCH(AH$1,$Q146)),0,1)</f>
        <v>0</v>
      </c>
      <c r="AK146" t="s">
        <v>44</v>
      </c>
      <c r="AL146" s="41" t="s">
        <v>44</v>
      </c>
      <c r="AM146" s="216">
        <f>_xlfn.XLOOKUP(AL146,sortorder!$I$15:$I$20,sortorder!$J$15:$J$20)</f>
        <v>1</v>
      </c>
      <c r="AQ146" s="30">
        <v>0</v>
      </c>
      <c r="AR146" t="s">
        <v>43</v>
      </c>
      <c r="AS146" t="s">
        <v>43</v>
      </c>
      <c r="AT146" t="s">
        <v>52</v>
      </c>
      <c r="AU146" t="s">
        <v>43</v>
      </c>
      <c r="AW146" s="39" t="str">
        <f>IFERROR(_xlfn.XLOOKUP(Q146,wtd!$B:$B,wtd!$C:$C),"")</f>
        <v/>
      </c>
      <c r="AX146" s="144" t="b">
        <f>IFERROR(Q146=_xlfn.XLOOKUP(Q146,wtd!$B:$B,wtd!$B:$B),FALSE)</f>
        <v>0</v>
      </c>
      <c r="AY146" t="s">
        <v>45</v>
      </c>
      <c r="AZ146">
        <v>0</v>
      </c>
      <c r="BA146">
        <v>0</v>
      </c>
      <c r="BC146" t="b">
        <v>0</v>
      </c>
      <c r="BD146" t="b">
        <v>0</v>
      </c>
      <c r="BE146" t="b">
        <v>0</v>
      </c>
      <c r="BF146" t="s">
        <v>5086</v>
      </c>
      <c r="BG146" s="9" t="s">
        <v>2382</v>
      </c>
      <c r="BH146" s="9" t="s">
        <v>2382</v>
      </c>
      <c r="BN146" s="232">
        <v>999</v>
      </c>
      <c r="BS146" t="s">
        <v>411</v>
      </c>
      <c r="BT146" t="s">
        <v>55</v>
      </c>
    </row>
    <row r="147" spans="1:72">
      <c r="A147">
        <v>146</v>
      </c>
      <c r="B147" s="161" t="str">
        <f>IFERROR(TEXT(AM147,"00"),"99")&amp;IFERROR(TEXT(X147,"00"),"99")&amp;IFERROR(TEXT(T147,"00"),"99")&amp;IFERROR(TEXT(BN147,"000"),"999")</f>
        <v>011736021</v>
      </c>
      <c r="C147" s="161" t="str">
        <f>IFERROR(TEXT(AM147,"00"),"99")&amp;IFERROR(TEXT(W147,"00"),"99")&amp;IFERROR(TEXT(S147,"000"),"999")</f>
        <v>0117021</v>
      </c>
      <c r="D147" s="46"/>
      <c r="E147" s="29">
        <v>0</v>
      </c>
      <c r="F147" s="29">
        <v>1</v>
      </c>
      <c r="G147" s="112">
        <v>1</v>
      </c>
      <c r="H147" s="9" t="s">
        <v>3130</v>
      </c>
      <c r="I147" s="379" t="str">
        <f>IF(ISBLANK(H147), IF(OR(NOT(ISBLANK(M147)),NOT(ISBLANK(J147)), NOT(ISBLANK(O147))),"no oldname but should be",""),IF(H147=J147,"api",IF(H147=O147,"csv","no match or acsbgname")))</f>
        <v>no match or acsbgname</v>
      </c>
      <c r="J147" s="1" t="s">
        <v>2318</v>
      </c>
      <c r="K147" s="1" t="s">
        <v>2318</v>
      </c>
      <c r="L147" s="1"/>
      <c r="M147" s="127" t="s">
        <v>3130</v>
      </c>
      <c r="N147" s="1"/>
      <c r="O147" s="1"/>
      <c r="P147" s="1"/>
      <c r="Q147" s="127" t="s">
        <v>2317</v>
      </c>
      <c r="R147" s="127" t="s">
        <v>2317</v>
      </c>
      <c r="S147" s="150">
        <f>IFERROR(_xlfn.XLOOKUP(U147,sortorder!$E$62:$E$134,sortorder!$F$62:$F$134),999)</f>
        <v>21</v>
      </c>
      <c r="T147" s="150">
        <f>IFERROR(_xlfn.XLOOKUP(U147,sortorder!$E$62:$E$134,sortorder!$D$62:$D$134),99)</f>
        <v>36</v>
      </c>
      <c r="U147" s="129" t="s">
        <v>2317</v>
      </c>
      <c r="W147" s="155">
        <f>IFERROR(_xlfn.XLOOKUP(Y147,sortorder!$E$4:$E$55,sortorder!$D$4:$D$55),99)</f>
        <v>17</v>
      </c>
      <c r="X147" s="155">
        <f>IFERROR(_xlfn.XLOOKUP(Y147,sortorder!$E$4:$E$55,sortorder!$D$4:$D$55),99)</f>
        <v>17</v>
      </c>
      <c r="Y147" s="22" t="s">
        <v>2994</v>
      </c>
      <c r="Z147" s="144">
        <f>IF(ISERROR(SEARCH(Z$1,$Q147)),0,1)</f>
        <v>0</v>
      </c>
      <c r="AA147" s="144">
        <f>IF(ISERROR(SEARCH(AA$1,$Q147)),0,1)</f>
        <v>0</v>
      </c>
      <c r="AB147" s="144">
        <f>IF(ISERROR(SEARCH(AB$1,$Q147)),0,1)</f>
        <v>0</v>
      </c>
      <c r="AC147" s="144">
        <f>IF(ISERROR(SEARCH(AC$1,$Q147)),0,1)</f>
        <v>0</v>
      </c>
      <c r="AD147" s="144">
        <f>IF(ISERROR(SEARCH(AD$1,$Q147)),0,1)</f>
        <v>0</v>
      </c>
      <c r="AE147" s="144">
        <f>IF(ISERROR(SEARCH(AE$1,$Q147)),0,1)</f>
        <v>0</v>
      </c>
      <c r="AF147" s="144">
        <f>IF(ISERROR(SEARCH(AF$1,$Q147)),0,1)</f>
        <v>0</v>
      </c>
      <c r="AG147" s="144">
        <f>IF(ISERROR(SEARCH(AG$1,$Q147)),0,1)</f>
        <v>0</v>
      </c>
      <c r="AH147" s="144">
        <f>IF(ISERROR(SEARCH(AH$1,$Q147)),0,1)</f>
        <v>0</v>
      </c>
      <c r="AI147" t="s">
        <v>1083</v>
      </c>
      <c r="AJ147" s="124" t="s">
        <v>2303</v>
      </c>
      <c r="AK147" t="s">
        <v>44</v>
      </c>
      <c r="AL147" s="41" t="s">
        <v>44</v>
      </c>
      <c r="AM147" s="216">
        <f>_xlfn.XLOOKUP(AL147,sortorder!$I$15:$I$20,sortorder!$J$15:$J$20)</f>
        <v>1</v>
      </c>
      <c r="AQ147" s="30">
        <v>0</v>
      </c>
      <c r="AR147" t="s">
        <v>43</v>
      </c>
      <c r="AS147" t="s">
        <v>43</v>
      </c>
      <c r="AT147" t="s">
        <v>286</v>
      </c>
      <c r="AU147" t="s">
        <v>43</v>
      </c>
      <c r="AV147">
        <v>1</v>
      </c>
      <c r="AW147" s="39" t="str">
        <f>IFERROR(_xlfn.XLOOKUP(Q147,wtd!$B:$B,wtd!$C:$C),"")</f>
        <v>pop</v>
      </c>
      <c r="AX147" s="144" t="b">
        <f>IFERROR(Q147=_xlfn.XLOOKUP(Q147,wtd!$B:$B,wtd!$B:$B),FALSE)</f>
        <v>1</v>
      </c>
      <c r="AY147" s="243" t="s">
        <v>1624</v>
      </c>
      <c r="AZ147">
        <v>2</v>
      </c>
      <c r="BA147">
        <v>0</v>
      </c>
      <c r="BC147" t="b">
        <v>0</v>
      </c>
      <c r="BD147" t="b">
        <v>1</v>
      </c>
      <c r="BE147" t="b">
        <v>0</v>
      </c>
      <c r="BF147" t="s">
        <v>5137</v>
      </c>
      <c r="BG147" s="199" t="s">
        <v>2319</v>
      </c>
      <c r="BH147" s="42" t="s">
        <v>2319</v>
      </c>
      <c r="BK147" s="42" t="s">
        <v>2320</v>
      </c>
      <c r="BL147" s="42" t="s">
        <v>2321</v>
      </c>
      <c r="BN147" s="228">
        <v>21</v>
      </c>
      <c r="BO147" s="42"/>
      <c r="BP147" s="42" t="s">
        <v>113</v>
      </c>
    </row>
    <row r="148" spans="1:72">
      <c r="A148">
        <v>147</v>
      </c>
      <c r="B148" s="161" t="str">
        <f>IFERROR(TEXT(AM148,"00"),"99")&amp;IFERROR(TEXT(X148,"00"),"99")&amp;IFERROR(TEXT(T148,"00"),"99")&amp;IFERROR(TEXT(BN148,"000"),"999")</f>
        <v>011752019</v>
      </c>
      <c r="C148" s="161" t="str">
        <f>IFERROR(TEXT(AM148,"00"),"99")&amp;IFERROR(TEXT(W148,"00"),"99")&amp;IFERROR(TEXT(S148,"000"),"999")</f>
        <v>0117019</v>
      </c>
      <c r="D148" s="46"/>
      <c r="E148" s="29">
        <v>0</v>
      </c>
      <c r="F148" s="29">
        <v>1</v>
      </c>
      <c r="G148" s="105">
        <v>1</v>
      </c>
      <c r="H148" s="42" t="s">
        <v>2308</v>
      </c>
      <c r="I148" s="379" t="str">
        <f>IF(ISBLANK(H148), IF(OR(NOT(ISBLANK(M148)),NOT(ISBLANK(J148)), NOT(ISBLANK(O148))),"no oldname but should be",""),IF(H148=J148,"api",IF(H148=O148,"csv","no match or acsbgname")))</f>
        <v>api</v>
      </c>
      <c r="J148" s="42" t="s">
        <v>2308</v>
      </c>
      <c r="K148" s="42" t="s">
        <v>2308</v>
      </c>
      <c r="M148" s="199" t="s">
        <v>3127</v>
      </c>
      <c r="N148" s="24"/>
      <c r="O148" s="24"/>
      <c r="Q148" s="125" t="s">
        <v>2914</v>
      </c>
      <c r="R148" s="199" t="s">
        <v>2914</v>
      </c>
      <c r="S148" s="150">
        <f>IFERROR(_xlfn.XLOOKUP(U148,sortorder!$E$62:$E$134,sortorder!$F$62:$F$134),999)</f>
        <v>19</v>
      </c>
      <c r="T148" s="150">
        <f>IFERROR(_xlfn.XLOOKUP(U148,sortorder!$E$62:$E$134,sortorder!$D$62:$D$134),99)</f>
        <v>52</v>
      </c>
      <c r="U148" s="129" t="s">
        <v>2914</v>
      </c>
      <c r="W148" s="155">
        <f>IFERROR(_xlfn.XLOOKUP(Y148,sortorder!$E$4:$E$55,sortorder!$D$4:$D$55),99)</f>
        <v>17</v>
      </c>
      <c r="X148" s="155">
        <f>IFERROR(_xlfn.XLOOKUP(Y148,sortorder!$E$4:$E$55,sortorder!$D$4:$D$55),99)</f>
        <v>17</v>
      </c>
      <c r="Y148" s="22" t="s">
        <v>2994</v>
      </c>
      <c r="Z148" s="144">
        <f>IF(ISERROR(SEARCH(Z$1,$Q148)),0,1)</f>
        <v>0</v>
      </c>
      <c r="AA148" s="144">
        <f>IF(ISERROR(SEARCH(AA$1,$Q148)),0,1)</f>
        <v>0</v>
      </c>
      <c r="AB148" s="144">
        <f>IF(ISERROR(SEARCH(AB$1,$Q148)),0,1)</f>
        <v>0</v>
      </c>
      <c r="AC148" s="144">
        <f>IF(ISERROR(SEARCH(AC$1,$Q148)),0,1)</f>
        <v>0</v>
      </c>
      <c r="AD148" s="144">
        <f>IF(ISERROR(SEARCH(AD$1,$Q148)),0,1)</f>
        <v>0</v>
      </c>
      <c r="AE148" s="144">
        <f>IF(ISERROR(SEARCH(AE$1,$Q148)),0,1)</f>
        <v>0</v>
      </c>
      <c r="AF148" s="144">
        <f>IF(ISERROR(SEARCH(AF$1,$Q148)),0,1)</f>
        <v>0</v>
      </c>
      <c r="AG148" s="144">
        <f>IF(ISERROR(SEARCH(AG$1,$Q148)),0,1)</f>
        <v>0</v>
      </c>
      <c r="AH148" s="144">
        <f>IF(ISERROR(SEARCH(AH$1,$Q148)),0,1)</f>
        <v>0</v>
      </c>
      <c r="AI148" t="s">
        <v>1083</v>
      </c>
      <c r="AJ148" s="124" t="s">
        <v>2303</v>
      </c>
      <c r="AK148" t="s">
        <v>44</v>
      </c>
      <c r="AL148" s="41" t="s">
        <v>44</v>
      </c>
      <c r="AM148" s="216">
        <f>_xlfn.XLOOKUP(AL148,sortorder!$I$15:$I$20,sortorder!$J$15:$J$20)</f>
        <v>1</v>
      </c>
      <c r="AQ148" s="30">
        <v>0</v>
      </c>
      <c r="AR148" t="s">
        <v>43</v>
      </c>
      <c r="AS148" t="s">
        <v>43</v>
      </c>
      <c r="AT148" t="s">
        <v>286</v>
      </c>
      <c r="AU148" t="s">
        <v>43</v>
      </c>
      <c r="AV148">
        <v>1</v>
      </c>
      <c r="AW148" s="39" t="str">
        <f>IFERROR(_xlfn.XLOOKUP(Q148,wtd!$B:$B,wtd!$C:$C),"")</f>
        <v>pop</v>
      </c>
      <c r="AX148" s="144" t="b">
        <f>IFERROR(Q148=_xlfn.XLOOKUP(Q148,wtd!$B:$B,wtd!$B:$B),FALSE)</f>
        <v>1</v>
      </c>
      <c r="AY148" s="243" t="s">
        <v>1624</v>
      </c>
      <c r="AZ148">
        <v>2</v>
      </c>
      <c r="BA148">
        <v>0</v>
      </c>
      <c r="BC148" t="b">
        <v>0</v>
      </c>
      <c r="BD148" t="b">
        <v>1</v>
      </c>
      <c r="BE148" t="b">
        <v>0</v>
      </c>
      <c r="BF148" t="s">
        <v>5230</v>
      </c>
      <c r="BG148" s="42" t="s">
        <v>3002</v>
      </c>
      <c r="BH148" s="42" t="s">
        <v>3002</v>
      </c>
      <c r="BK148" s="42" t="s">
        <v>2310</v>
      </c>
      <c r="BL148" s="42" t="s">
        <v>2311</v>
      </c>
      <c r="BN148" s="228">
        <v>19</v>
      </c>
      <c r="BO148" s="42"/>
      <c r="BP148" s="42" t="s">
        <v>55</v>
      </c>
    </row>
    <row r="149" spans="1:72">
      <c r="A149">
        <v>148</v>
      </c>
      <c r="B149" s="161" t="str">
        <f>IFERROR(TEXT(AM149,"00"),"99")&amp;IFERROR(TEXT(X149,"00"),"99")&amp;IFERROR(TEXT(T149,"00"),"99")&amp;IFERROR(TEXT(BN149,"000"),"999")</f>
        <v>011753020</v>
      </c>
      <c r="C149" s="161" t="str">
        <f>IFERROR(TEXT(AM149,"00"),"99")&amp;IFERROR(TEXT(W149,"00"),"99")&amp;IFERROR(TEXT(S149,"000"),"999")</f>
        <v>0117020</v>
      </c>
      <c r="D149" s="46"/>
      <c r="E149" s="29">
        <v>0</v>
      </c>
      <c r="F149" s="29">
        <v>1</v>
      </c>
      <c r="G149" s="105">
        <v>1</v>
      </c>
      <c r="H149" s="42" t="s">
        <v>2313</v>
      </c>
      <c r="I149" s="379" t="str">
        <f>IF(ISBLANK(H149), IF(OR(NOT(ISBLANK(M149)),NOT(ISBLANK(J149)), NOT(ISBLANK(O149))),"no oldname but should be",""),IF(H149=J149,"api",IF(H149=O149,"csv","no match or acsbgname")))</f>
        <v>api</v>
      </c>
      <c r="J149" s="42" t="s">
        <v>2313</v>
      </c>
      <c r="K149" s="42" t="s">
        <v>2313</v>
      </c>
      <c r="M149" s="199" t="s">
        <v>3131</v>
      </c>
      <c r="N149" s="24"/>
      <c r="O149" s="24"/>
      <c r="Q149" s="125" t="s">
        <v>2915</v>
      </c>
      <c r="R149" s="199" t="s">
        <v>2915</v>
      </c>
      <c r="S149" s="150">
        <f>IFERROR(_xlfn.XLOOKUP(U149,sortorder!$E$62:$E$134,sortorder!$F$62:$F$134),999)</f>
        <v>20</v>
      </c>
      <c r="T149" s="150">
        <f>IFERROR(_xlfn.XLOOKUP(U149,sortorder!$E$62:$E$134,sortorder!$D$62:$D$134),99)</f>
        <v>53</v>
      </c>
      <c r="U149" s="129" t="s">
        <v>2915</v>
      </c>
      <c r="W149" s="155">
        <f>IFERROR(_xlfn.XLOOKUP(Y149,sortorder!$E$4:$E$55,sortorder!$D$4:$D$55),99)</f>
        <v>17</v>
      </c>
      <c r="X149" s="155">
        <f>IFERROR(_xlfn.XLOOKUP(Y149,sortorder!$E$4:$E$55,sortorder!$D$4:$D$55),99)</f>
        <v>17</v>
      </c>
      <c r="Y149" s="22" t="s">
        <v>2994</v>
      </c>
      <c r="Z149" s="144">
        <f>IF(ISERROR(SEARCH(Z$1,$Q149)),0,1)</f>
        <v>0</v>
      </c>
      <c r="AA149" s="144">
        <f>IF(ISERROR(SEARCH(AA$1,$Q149)),0,1)</f>
        <v>0</v>
      </c>
      <c r="AB149" s="144">
        <f>IF(ISERROR(SEARCH(AB$1,$Q149)),0,1)</f>
        <v>0</v>
      </c>
      <c r="AC149" s="144">
        <f>IF(ISERROR(SEARCH(AC$1,$Q149)),0,1)</f>
        <v>0</v>
      </c>
      <c r="AD149" s="144">
        <f>IF(ISERROR(SEARCH(AD$1,$Q149)),0,1)</f>
        <v>0</v>
      </c>
      <c r="AE149" s="144">
        <f>IF(ISERROR(SEARCH(AE$1,$Q149)),0,1)</f>
        <v>0</v>
      </c>
      <c r="AF149" s="144">
        <f>IF(ISERROR(SEARCH(AF$1,$Q149)),0,1)</f>
        <v>0</v>
      </c>
      <c r="AG149" s="144">
        <f>IF(ISERROR(SEARCH(AG$1,$Q149)),0,1)</f>
        <v>0</v>
      </c>
      <c r="AH149" s="144">
        <f>IF(ISERROR(SEARCH(AH$1,$Q149)),0,1)</f>
        <v>0</v>
      </c>
      <c r="AI149" t="s">
        <v>1083</v>
      </c>
      <c r="AJ149" s="124" t="s">
        <v>2303</v>
      </c>
      <c r="AK149" t="s">
        <v>44</v>
      </c>
      <c r="AL149" s="41" t="s">
        <v>44</v>
      </c>
      <c r="AM149" s="216">
        <f>_xlfn.XLOOKUP(AL149,sortorder!$I$15:$I$20,sortorder!$J$15:$J$20)</f>
        <v>1</v>
      </c>
      <c r="AQ149" s="30">
        <v>0</v>
      </c>
      <c r="AR149" t="s">
        <v>43</v>
      </c>
      <c r="AS149" t="s">
        <v>43</v>
      </c>
      <c r="AT149" t="s">
        <v>286</v>
      </c>
      <c r="AU149" t="s">
        <v>43</v>
      </c>
      <c r="AV149">
        <v>1</v>
      </c>
      <c r="AW149" s="39" t="str">
        <f>IFERROR(_xlfn.XLOOKUP(Q149,wtd!$B:$B,wtd!$C:$C),"")</f>
        <v>pop</v>
      </c>
      <c r="AX149" s="144" t="b">
        <f>IFERROR(Q149=_xlfn.XLOOKUP(Q149,wtd!$B:$B,wtd!$B:$B),FALSE)</f>
        <v>1</v>
      </c>
      <c r="AY149" s="243" t="s">
        <v>1624</v>
      </c>
      <c r="AZ149">
        <v>2</v>
      </c>
      <c r="BA149">
        <v>0</v>
      </c>
      <c r="BC149" t="b">
        <v>0</v>
      </c>
      <c r="BD149" t="b">
        <v>1</v>
      </c>
      <c r="BE149" t="b">
        <v>0</v>
      </c>
      <c r="BF149" t="s">
        <v>5231</v>
      </c>
      <c r="BG149" s="42" t="s">
        <v>3003</v>
      </c>
      <c r="BH149" s="42" t="s">
        <v>3003</v>
      </c>
      <c r="BK149" s="42" t="s">
        <v>2315</v>
      </c>
      <c r="BL149" s="42" t="s">
        <v>2316</v>
      </c>
      <c r="BN149" s="228">
        <v>20</v>
      </c>
      <c r="BO149" s="42"/>
      <c r="BP149" s="42" t="s">
        <v>55</v>
      </c>
    </row>
    <row r="150" spans="1:72">
      <c r="A150">
        <v>149</v>
      </c>
      <c r="B150" s="161" t="str">
        <f>IFERROR(TEXT(AM150,"00"),"99")&amp;IFERROR(TEXT(X150,"00"),"99")&amp;IFERROR(TEXT(T150,"00"),"99")&amp;IFERROR(TEXT(BN150,"000"),"999")</f>
        <v>011754022</v>
      </c>
      <c r="C150" s="161" t="str">
        <f>IFERROR(TEXT(AM150,"00"),"99")&amp;IFERROR(TEXT(W150,"00"),"99")&amp;IFERROR(TEXT(S150,"000"),"999")</f>
        <v>0117022</v>
      </c>
      <c r="D150" s="46"/>
      <c r="E150" s="29">
        <v>0</v>
      </c>
      <c r="F150" s="29">
        <v>1</v>
      </c>
      <c r="G150" s="105">
        <v>1</v>
      </c>
      <c r="H150" s="42" t="s">
        <v>2323</v>
      </c>
      <c r="I150" s="379" t="str">
        <f>IF(ISBLANK(H150), IF(OR(NOT(ISBLANK(M150)),NOT(ISBLANK(J150)), NOT(ISBLANK(O150))),"no oldname but should be",""),IF(H150=J150,"api",IF(H150=O150,"csv","no match or acsbgname")))</f>
        <v>api</v>
      </c>
      <c r="J150" s="42" t="s">
        <v>2323</v>
      </c>
      <c r="K150" s="42" t="s">
        <v>2323</v>
      </c>
      <c r="M150" s="199" t="s">
        <v>3134</v>
      </c>
      <c r="N150" s="24"/>
      <c r="O150" s="24"/>
      <c r="Q150" s="125" t="s">
        <v>2916</v>
      </c>
      <c r="R150" s="199" t="s">
        <v>2916</v>
      </c>
      <c r="S150" s="150">
        <f>IFERROR(_xlfn.XLOOKUP(U150,sortorder!$E$62:$E$134,sortorder!$F$62:$F$134),999)</f>
        <v>22</v>
      </c>
      <c r="T150" s="150">
        <f>IFERROR(_xlfn.XLOOKUP(U150,sortorder!$E$62:$E$134,sortorder!$D$62:$D$134),99)</f>
        <v>54</v>
      </c>
      <c r="U150" s="201" t="s">
        <v>2916</v>
      </c>
      <c r="W150" s="155">
        <f>IFERROR(_xlfn.XLOOKUP(Y150,sortorder!$E$4:$E$55,sortorder!$D$4:$D$55),99)</f>
        <v>17</v>
      </c>
      <c r="X150" s="155">
        <f>IFERROR(_xlfn.XLOOKUP(Y150,sortorder!$E$4:$E$55,sortorder!$D$4:$D$55),99)</f>
        <v>17</v>
      </c>
      <c r="Y150" s="22" t="s">
        <v>2994</v>
      </c>
      <c r="Z150" s="144">
        <f>IF(ISERROR(SEARCH(Z$1,$Q150)),0,1)</f>
        <v>0</v>
      </c>
      <c r="AA150" s="144">
        <f>IF(ISERROR(SEARCH(AA$1,$Q150)),0,1)</f>
        <v>0</v>
      </c>
      <c r="AB150" s="144">
        <f>IF(ISERROR(SEARCH(AB$1,$Q150)),0,1)</f>
        <v>0</v>
      </c>
      <c r="AC150" s="144">
        <f>IF(ISERROR(SEARCH(AC$1,$Q150)),0,1)</f>
        <v>0</v>
      </c>
      <c r="AD150" s="144">
        <f>IF(ISERROR(SEARCH(AD$1,$Q150)),0,1)</f>
        <v>0</v>
      </c>
      <c r="AE150" s="144">
        <f>IF(ISERROR(SEARCH(AE$1,$Q150)),0,1)</f>
        <v>0</v>
      </c>
      <c r="AF150" s="144">
        <f>IF(ISERROR(SEARCH(AF$1,$Q150)),0,1)</f>
        <v>0</v>
      </c>
      <c r="AG150" s="144">
        <f>IF(ISERROR(SEARCH(AG$1,$Q150)),0,1)</f>
        <v>0</v>
      </c>
      <c r="AH150" s="144">
        <f>IF(ISERROR(SEARCH(AH$1,$Q150)),0,1)</f>
        <v>0</v>
      </c>
      <c r="AI150" t="s">
        <v>1083</v>
      </c>
      <c r="AJ150" s="124" t="s">
        <v>2303</v>
      </c>
      <c r="AK150" t="s">
        <v>44</v>
      </c>
      <c r="AL150" s="41" t="s">
        <v>44</v>
      </c>
      <c r="AM150" s="216">
        <f>_xlfn.XLOOKUP(AL150,sortorder!$I$15:$I$20,sortorder!$J$15:$J$20)</f>
        <v>1</v>
      </c>
      <c r="AQ150" s="30">
        <v>0</v>
      </c>
      <c r="AR150" t="s">
        <v>43</v>
      </c>
      <c r="AS150" t="s">
        <v>43</v>
      </c>
      <c r="AT150" t="s">
        <v>286</v>
      </c>
      <c r="AU150" t="s">
        <v>43</v>
      </c>
      <c r="AV150">
        <v>1</v>
      </c>
      <c r="AW150" s="39" t="str">
        <f>IFERROR(_xlfn.XLOOKUP(Q150,wtd!$B:$B,wtd!$C:$C),"")</f>
        <v>pop</v>
      </c>
      <c r="AX150" s="144" t="b">
        <f>IFERROR(Q150=_xlfn.XLOOKUP(Q150,wtd!$B:$B,wtd!$B:$B),FALSE)</f>
        <v>1</v>
      </c>
      <c r="AY150" s="243" t="s">
        <v>1624</v>
      </c>
      <c r="AZ150">
        <v>2</v>
      </c>
      <c r="BA150">
        <v>0</v>
      </c>
      <c r="BC150" t="b">
        <v>0</v>
      </c>
      <c r="BD150" t="b">
        <v>1</v>
      </c>
      <c r="BE150" t="b">
        <v>0</v>
      </c>
      <c r="BF150" t="s">
        <v>5232</v>
      </c>
      <c r="BG150" s="42" t="s">
        <v>3004</v>
      </c>
      <c r="BH150" s="42" t="s">
        <v>3004</v>
      </c>
      <c r="BK150" s="42" t="s">
        <v>2325</v>
      </c>
      <c r="BL150" s="42" t="s">
        <v>2326</v>
      </c>
      <c r="BN150" s="228">
        <v>22</v>
      </c>
      <c r="BO150" s="42"/>
      <c r="BP150" s="42" t="s">
        <v>55</v>
      </c>
    </row>
    <row r="151" spans="1:72">
      <c r="A151">
        <v>150</v>
      </c>
      <c r="B151" s="161" t="str">
        <f>IFERROR(TEXT(AM151,"00"),"99")&amp;IFERROR(TEXT(X151,"00"),"99")&amp;IFERROR(TEXT(T151,"00"),"99")&amp;IFERROR(TEXT(BN151,"000"),"999")</f>
        <v>011755023</v>
      </c>
      <c r="C151" s="161" t="str">
        <f>IFERROR(TEXT(AM151,"00"),"99")&amp;IFERROR(TEXT(W151,"00"),"99")&amp;IFERROR(TEXT(S151,"000"),"999")</f>
        <v>0117023</v>
      </c>
      <c r="D151" s="46"/>
      <c r="E151" s="29">
        <v>0</v>
      </c>
      <c r="F151" s="29">
        <v>1</v>
      </c>
      <c r="G151" s="105">
        <v>1</v>
      </c>
      <c r="H151" s="42" t="s">
        <v>2328</v>
      </c>
      <c r="I151" s="379" t="str">
        <f>IF(ISBLANK(H151), IF(OR(NOT(ISBLANK(M151)),NOT(ISBLANK(J151)), NOT(ISBLANK(O151))),"no oldname but should be",""),IF(H151=J151,"api",IF(H151=O151,"csv","no match or acsbgname")))</f>
        <v>api</v>
      </c>
      <c r="J151" s="42" t="s">
        <v>2328</v>
      </c>
      <c r="K151" s="42" t="s">
        <v>2328</v>
      </c>
      <c r="M151" s="199" t="s">
        <v>3133</v>
      </c>
      <c r="N151" s="24"/>
      <c r="O151" s="24"/>
      <c r="Q151" s="125" t="s">
        <v>2917</v>
      </c>
      <c r="R151" s="199" t="s">
        <v>2917</v>
      </c>
      <c r="S151" s="150">
        <f>IFERROR(_xlfn.XLOOKUP(U151,sortorder!$E$62:$E$134,sortorder!$F$62:$F$134),999)</f>
        <v>23</v>
      </c>
      <c r="T151" s="150">
        <f>IFERROR(_xlfn.XLOOKUP(U151,sortorder!$E$62:$E$134,sortorder!$D$62:$D$134),99)</f>
        <v>55</v>
      </c>
      <c r="U151" s="129" t="s">
        <v>2917</v>
      </c>
      <c r="W151" s="155">
        <f>IFERROR(_xlfn.XLOOKUP(Y151,sortorder!$E$4:$E$55,sortorder!$D$4:$D$55),99)</f>
        <v>17</v>
      </c>
      <c r="X151" s="155">
        <f>IFERROR(_xlfn.XLOOKUP(Y151,sortorder!$E$4:$E$55,sortorder!$D$4:$D$55),99)</f>
        <v>17</v>
      </c>
      <c r="Y151" s="22" t="s">
        <v>2994</v>
      </c>
      <c r="Z151" s="144">
        <f>IF(ISERROR(SEARCH(Z$1,$Q151)),0,1)</f>
        <v>0</v>
      </c>
      <c r="AA151" s="144">
        <f>IF(ISERROR(SEARCH(AA$1,$Q151)),0,1)</f>
        <v>0</v>
      </c>
      <c r="AB151" s="144">
        <f>IF(ISERROR(SEARCH(AB$1,$Q151)),0,1)</f>
        <v>0</v>
      </c>
      <c r="AC151" s="144">
        <f>IF(ISERROR(SEARCH(AC$1,$Q151)),0,1)</f>
        <v>0</v>
      </c>
      <c r="AD151" s="144">
        <f>IF(ISERROR(SEARCH(AD$1,$Q151)),0,1)</f>
        <v>0</v>
      </c>
      <c r="AE151" s="144">
        <f>IF(ISERROR(SEARCH(AE$1,$Q151)),0,1)</f>
        <v>0</v>
      </c>
      <c r="AF151" s="144">
        <f>IF(ISERROR(SEARCH(AF$1,$Q151)),0,1)</f>
        <v>0</v>
      </c>
      <c r="AG151" s="144">
        <f>IF(ISERROR(SEARCH(AG$1,$Q151)),0,1)</f>
        <v>0</v>
      </c>
      <c r="AH151" s="144">
        <f>IF(ISERROR(SEARCH(AH$1,$Q151)),0,1)</f>
        <v>0</v>
      </c>
      <c r="AI151" t="s">
        <v>1083</v>
      </c>
      <c r="AJ151" s="124" t="s">
        <v>2303</v>
      </c>
      <c r="AK151" t="s">
        <v>44</v>
      </c>
      <c r="AL151" s="41" t="s">
        <v>44</v>
      </c>
      <c r="AM151" s="216">
        <f>_xlfn.XLOOKUP(AL151,sortorder!$I$15:$I$20,sortorder!$J$15:$J$20)</f>
        <v>1</v>
      </c>
      <c r="AQ151" s="30">
        <v>0</v>
      </c>
      <c r="AR151" t="s">
        <v>43</v>
      </c>
      <c r="AS151" t="s">
        <v>43</v>
      </c>
      <c r="AT151" t="s">
        <v>286</v>
      </c>
      <c r="AU151" t="s">
        <v>43</v>
      </c>
      <c r="AV151">
        <v>1</v>
      </c>
      <c r="AW151" s="39" t="str">
        <f>IFERROR(_xlfn.XLOOKUP(Q151,wtd!$B:$B,wtd!$C:$C),"")</f>
        <v>pop</v>
      </c>
      <c r="AX151" s="144" t="b">
        <f>IFERROR(Q151=_xlfn.XLOOKUP(Q151,wtd!$B:$B,wtd!$B:$B),FALSE)</f>
        <v>1</v>
      </c>
      <c r="AY151" s="243" t="s">
        <v>1624</v>
      </c>
      <c r="AZ151">
        <v>2</v>
      </c>
      <c r="BA151">
        <v>0</v>
      </c>
      <c r="BC151" t="b">
        <v>0</v>
      </c>
      <c r="BD151" t="b">
        <v>1</v>
      </c>
      <c r="BE151" t="b">
        <v>0</v>
      </c>
      <c r="BF151" t="s">
        <v>5320</v>
      </c>
      <c r="BG151" s="42" t="s">
        <v>3005</v>
      </c>
      <c r="BH151" s="42" t="s">
        <v>3005</v>
      </c>
      <c r="BK151" s="42" t="s">
        <v>2330</v>
      </c>
      <c r="BL151" s="42" t="s">
        <v>2331</v>
      </c>
      <c r="BN151" s="228">
        <v>23</v>
      </c>
      <c r="BO151" s="42"/>
      <c r="BP151" s="42" t="s">
        <v>55</v>
      </c>
    </row>
    <row r="152" spans="1:72">
      <c r="A152">
        <v>151</v>
      </c>
      <c r="B152" s="161" t="str">
        <f>IFERROR(TEXT(AM152,"00"),"99")&amp;IFERROR(TEXT(X152,"00"),"99")&amp;IFERROR(TEXT(T152,"00"),"99")&amp;IFERROR(TEXT(BN152,"000"),"999")</f>
        <v>011756024</v>
      </c>
      <c r="C152" s="161" t="str">
        <f>IFERROR(TEXT(AM152,"00"),"99")&amp;IFERROR(TEXT(W152,"00"),"99")&amp;IFERROR(TEXT(S152,"000"),"999")</f>
        <v>0117024</v>
      </c>
      <c r="D152" s="46"/>
      <c r="E152" s="29">
        <v>0</v>
      </c>
      <c r="F152" s="29">
        <v>1</v>
      </c>
      <c r="G152" s="105">
        <v>1</v>
      </c>
      <c r="H152" s="42" t="s">
        <v>2333</v>
      </c>
      <c r="I152" s="379" t="str">
        <f>IF(ISBLANK(H152), IF(OR(NOT(ISBLANK(M152)),NOT(ISBLANK(J152)), NOT(ISBLANK(O152))),"no oldname but should be",""),IF(H152=J152,"api",IF(H152=O152,"csv","no match or acsbgname")))</f>
        <v>api</v>
      </c>
      <c r="J152" s="42" t="s">
        <v>2333</v>
      </c>
      <c r="K152" s="42" t="s">
        <v>2333</v>
      </c>
      <c r="M152" s="199" t="s">
        <v>3135</v>
      </c>
      <c r="N152" s="24"/>
      <c r="O152" s="24"/>
      <c r="Q152" s="125" t="s">
        <v>2918</v>
      </c>
      <c r="R152" s="199" t="s">
        <v>2918</v>
      </c>
      <c r="S152" s="150">
        <f>IFERROR(_xlfn.XLOOKUP(U152,sortorder!$E$62:$E$134,sortorder!$F$62:$F$134),999)</f>
        <v>24</v>
      </c>
      <c r="T152" s="150">
        <f>IFERROR(_xlfn.XLOOKUP(U152,sortorder!$E$62:$E$134,sortorder!$D$62:$D$134),99)</f>
        <v>56</v>
      </c>
      <c r="U152" s="129" t="s">
        <v>2918</v>
      </c>
      <c r="W152" s="155">
        <f>IFERROR(_xlfn.XLOOKUP(Y152,sortorder!$E$4:$E$55,sortorder!$D$4:$D$55),99)</f>
        <v>17</v>
      </c>
      <c r="X152" s="155">
        <f>IFERROR(_xlfn.XLOOKUP(Y152,sortorder!$E$4:$E$55,sortorder!$D$4:$D$55),99)</f>
        <v>17</v>
      </c>
      <c r="Y152" s="22" t="s">
        <v>2994</v>
      </c>
      <c r="Z152" s="144">
        <f>IF(ISERROR(SEARCH(Z$1,$Q152)),0,1)</f>
        <v>0</v>
      </c>
      <c r="AA152" s="144">
        <f>IF(ISERROR(SEARCH(AA$1,$Q152)),0,1)</f>
        <v>0</v>
      </c>
      <c r="AB152" s="144">
        <f>IF(ISERROR(SEARCH(AB$1,$Q152)),0,1)</f>
        <v>0</v>
      </c>
      <c r="AC152" s="144">
        <f>IF(ISERROR(SEARCH(AC$1,$Q152)),0,1)</f>
        <v>0</v>
      </c>
      <c r="AD152" s="144">
        <f>IF(ISERROR(SEARCH(AD$1,$Q152)),0,1)</f>
        <v>0</v>
      </c>
      <c r="AE152" s="144">
        <f>IF(ISERROR(SEARCH(AE$1,$Q152)),0,1)</f>
        <v>0</v>
      </c>
      <c r="AF152" s="144">
        <f>IF(ISERROR(SEARCH(AF$1,$Q152)),0,1)</f>
        <v>0</v>
      </c>
      <c r="AG152" s="144">
        <f>IF(ISERROR(SEARCH(AG$1,$Q152)),0,1)</f>
        <v>0</v>
      </c>
      <c r="AH152" s="144">
        <f>IF(ISERROR(SEARCH(AH$1,$Q152)),0,1)</f>
        <v>0</v>
      </c>
      <c r="AI152" t="s">
        <v>1083</v>
      </c>
      <c r="AJ152" s="124" t="s">
        <v>2303</v>
      </c>
      <c r="AK152" t="s">
        <v>44</v>
      </c>
      <c r="AL152" s="41" t="s">
        <v>44</v>
      </c>
      <c r="AM152" s="216">
        <f>_xlfn.XLOOKUP(AL152,sortorder!$I$15:$I$20,sortorder!$J$15:$J$20)</f>
        <v>1</v>
      </c>
      <c r="AQ152" s="30">
        <v>0</v>
      </c>
      <c r="AR152" t="s">
        <v>43</v>
      </c>
      <c r="AS152" t="s">
        <v>43</v>
      </c>
      <c r="AT152" t="s">
        <v>286</v>
      </c>
      <c r="AU152" t="s">
        <v>43</v>
      </c>
      <c r="AV152">
        <v>1</v>
      </c>
      <c r="AW152" s="39" t="str">
        <f>IFERROR(_xlfn.XLOOKUP(Q152,wtd!$B:$B,wtd!$C:$C),"")</f>
        <v>pop</v>
      </c>
      <c r="AX152" s="144" t="b">
        <f>IFERROR(Q152=_xlfn.XLOOKUP(Q152,wtd!$B:$B,wtd!$B:$B),FALSE)</f>
        <v>1</v>
      </c>
      <c r="AY152" s="243" t="s">
        <v>1624</v>
      </c>
      <c r="AZ152">
        <v>2</v>
      </c>
      <c r="BA152">
        <v>0</v>
      </c>
      <c r="BC152" t="b">
        <v>0</v>
      </c>
      <c r="BD152" t="b">
        <v>1</v>
      </c>
      <c r="BE152" t="b">
        <v>0</v>
      </c>
      <c r="BF152" t="s">
        <v>5233</v>
      </c>
      <c r="BG152" s="42" t="s">
        <v>3006</v>
      </c>
      <c r="BH152" s="42" t="s">
        <v>3006</v>
      </c>
      <c r="BK152" s="42" t="s">
        <v>2335</v>
      </c>
      <c r="BL152" s="42" t="s">
        <v>2336</v>
      </c>
      <c r="BN152" s="228">
        <v>24</v>
      </c>
      <c r="BO152" s="42"/>
      <c r="BP152" s="42" t="s">
        <v>113</v>
      </c>
    </row>
    <row r="153" spans="1:72">
      <c r="A153">
        <v>152</v>
      </c>
      <c r="B153" s="161" t="str">
        <f>IFERROR(TEXT(AM153,"00"),"99")&amp;IFERROR(TEXT(X153,"00"),"99")&amp;IFERROR(TEXT(T153,"00"),"99")&amp;IFERROR(TEXT(BN153,"000"),"999")</f>
        <v>011757025</v>
      </c>
      <c r="C153" s="161" t="str">
        <f>IFERROR(TEXT(AM153,"00"),"99")&amp;IFERROR(TEXT(W153,"00"),"99")&amp;IFERROR(TEXT(S153,"000"),"999")</f>
        <v>0117025</v>
      </c>
      <c r="D153" s="46"/>
      <c r="E153" s="29">
        <v>0</v>
      </c>
      <c r="F153" s="29">
        <v>1</v>
      </c>
      <c r="G153" s="105">
        <v>1</v>
      </c>
      <c r="H153" s="42" t="s">
        <v>2338</v>
      </c>
      <c r="I153" s="379" t="str">
        <f>IF(ISBLANK(H153), IF(OR(NOT(ISBLANK(M153)),NOT(ISBLANK(J153)), NOT(ISBLANK(O153))),"no oldname but should be",""),IF(H153=J153,"api",IF(H153=O153,"csv","no match or acsbgname")))</f>
        <v>api</v>
      </c>
      <c r="J153" s="42" t="s">
        <v>2338</v>
      </c>
      <c r="K153" s="42" t="s">
        <v>2338</v>
      </c>
      <c r="M153" s="199" t="s">
        <v>3136</v>
      </c>
      <c r="N153" s="24"/>
      <c r="O153" s="24"/>
      <c r="Q153" s="125" t="s">
        <v>2919</v>
      </c>
      <c r="R153" s="199" t="s">
        <v>2919</v>
      </c>
      <c r="S153" s="150">
        <f>IFERROR(_xlfn.XLOOKUP(U153,sortorder!$E$62:$E$134,sortorder!$F$62:$F$134),999)</f>
        <v>25</v>
      </c>
      <c r="T153" s="150">
        <f>IFERROR(_xlfn.XLOOKUP(U153,sortorder!$E$62:$E$134,sortorder!$D$62:$D$134),99)</f>
        <v>57</v>
      </c>
      <c r="U153" s="129" t="s">
        <v>2919</v>
      </c>
      <c r="W153" s="155">
        <f>IFERROR(_xlfn.XLOOKUP(Y153,sortorder!$E$4:$E$55,sortorder!$D$4:$D$55),99)</f>
        <v>17</v>
      </c>
      <c r="X153" s="155">
        <f>IFERROR(_xlfn.XLOOKUP(Y153,sortorder!$E$4:$E$55,sortorder!$D$4:$D$55),99)</f>
        <v>17</v>
      </c>
      <c r="Y153" s="22" t="s">
        <v>2994</v>
      </c>
      <c r="Z153" s="144">
        <f>IF(ISERROR(SEARCH(Z$1,$Q153)),0,1)</f>
        <v>0</v>
      </c>
      <c r="AA153" s="144">
        <f>IF(ISERROR(SEARCH(AA$1,$Q153)),0,1)</f>
        <v>0</v>
      </c>
      <c r="AB153" s="144">
        <f>IF(ISERROR(SEARCH(AB$1,$Q153)),0,1)</f>
        <v>0</v>
      </c>
      <c r="AC153" s="144">
        <f>IF(ISERROR(SEARCH(AC$1,$Q153)),0,1)</f>
        <v>0</v>
      </c>
      <c r="AD153" s="144">
        <f>IF(ISERROR(SEARCH(AD$1,$Q153)),0,1)</f>
        <v>0</v>
      </c>
      <c r="AE153" s="144">
        <f>IF(ISERROR(SEARCH(AE$1,$Q153)),0,1)</f>
        <v>0</v>
      </c>
      <c r="AF153" s="144">
        <f>IF(ISERROR(SEARCH(AF$1,$Q153)),0,1)</f>
        <v>0</v>
      </c>
      <c r="AG153" s="144">
        <f>IF(ISERROR(SEARCH(AG$1,$Q153)),0,1)</f>
        <v>0</v>
      </c>
      <c r="AH153" s="144">
        <f>IF(ISERROR(SEARCH(AH$1,$Q153)),0,1)</f>
        <v>0</v>
      </c>
      <c r="AI153" t="s">
        <v>1083</v>
      </c>
      <c r="AJ153" s="124" t="s">
        <v>2303</v>
      </c>
      <c r="AK153" t="s">
        <v>44</v>
      </c>
      <c r="AL153" s="41" t="s">
        <v>44</v>
      </c>
      <c r="AM153" s="216">
        <f>_xlfn.XLOOKUP(AL153,sortorder!$I$15:$I$20,sortorder!$J$15:$J$20)</f>
        <v>1</v>
      </c>
      <c r="AQ153" s="30">
        <v>0</v>
      </c>
      <c r="AR153" t="s">
        <v>43</v>
      </c>
      <c r="AS153" t="s">
        <v>43</v>
      </c>
      <c r="AT153" t="s">
        <v>286</v>
      </c>
      <c r="AU153" t="s">
        <v>43</v>
      </c>
      <c r="AV153">
        <v>1</v>
      </c>
      <c r="AW153" s="39" t="str">
        <f>IFERROR(_xlfn.XLOOKUP(Q153,wtd!$B:$B,wtd!$C:$C),"")</f>
        <v>pop</v>
      </c>
      <c r="AX153" s="144" t="b">
        <f>IFERROR(Q153=_xlfn.XLOOKUP(Q153,wtd!$B:$B,wtd!$B:$B),FALSE)</f>
        <v>1</v>
      </c>
      <c r="AY153" s="243" t="s">
        <v>1624</v>
      </c>
      <c r="AZ153">
        <v>2</v>
      </c>
      <c r="BA153">
        <v>0</v>
      </c>
      <c r="BC153" t="b">
        <v>0</v>
      </c>
      <c r="BD153" t="b">
        <v>1</v>
      </c>
      <c r="BE153" t="b">
        <v>0</v>
      </c>
      <c r="BF153" t="s">
        <v>5406</v>
      </c>
      <c r="BG153" s="42" t="s">
        <v>3007</v>
      </c>
      <c r="BH153" s="42" t="s">
        <v>3007</v>
      </c>
      <c r="BK153" s="42" t="s">
        <v>2340</v>
      </c>
      <c r="BL153" s="42" t="s">
        <v>2341</v>
      </c>
      <c r="BN153" s="228">
        <v>25</v>
      </c>
      <c r="BO153" s="42"/>
      <c r="BP153" s="42" t="s">
        <v>109</v>
      </c>
    </row>
    <row r="154" spans="1:72">
      <c r="A154">
        <v>153</v>
      </c>
      <c r="B154" s="161" t="str">
        <f>IFERROR(TEXT(AM154,"00"),"99")&amp;IFERROR(TEXT(X154,"00"),"99")&amp;IFERROR(TEXT(T154,"00"),"99")&amp;IFERROR(TEXT(BN154,"000"),"999")</f>
        <v>011758018</v>
      </c>
      <c r="C154" s="161" t="str">
        <f>IFERROR(TEXT(AM154,"00"),"99")&amp;IFERROR(TEXT(W154,"00"),"99")&amp;IFERROR(TEXT(S154,"000"),"999")</f>
        <v>0117018</v>
      </c>
      <c r="D154" s="46"/>
      <c r="E154" s="29">
        <v>0</v>
      </c>
      <c r="F154" s="29">
        <v>1</v>
      </c>
      <c r="G154" s="105">
        <v>1</v>
      </c>
      <c r="H154" s="42" t="s">
        <v>2301</v>
      </c>
      <c r="I154" s="379" t="str">
        <f>IF(ISBLANK(H154), IF(OR(NOT(ISBLANK(M154)),NOT(ISBLANK(J154)), NOT(ISBLANK(O154))),"no oldname but should be",""),IF(H154=J154,"api",IF(H154=O154,"csv","no match or acsbgname")))</f>
        <v>api</v>
      </c>
      <c r="J154" s="42" t="s">
        <v>2301</v>
      </c>
      <c r="K154" s="42" t="s">
        <v>2301</v>
      </c>
      <c r="M154" s="199" t="s">
        <v>3126</v>
      </c>
      <c r="N154" s="24"/>
      <c r="O154" s="24"/>
      <c r="Q154" s="125" t="s">
        <v>2920</v>
      </c>
      <c r="R154" s="199" t="s">
        <v>2920</v>
      </c>
      <c r="S154" s="150">
        <f>IFERROR(_xlfn.XLOOKUP(U154,sortorder!$E$62:$E$134,sortorder!$F$62:$F$134),999)</f>
        <v>18</v>
      </c>
      <c r="T154" s="150">
        <f>IFERROR(_xlfn.XLOOKUP(U154,sortorder!$E$62:$E$134,sortorder!$D$62:$D$134),99)</f>
        <v>58</v>
      </c>
      <c r="U154" s="129" t="s">
        <v>2920</v>
      </c>
      <c r="W154" s="155">
        <f>IFERROR(_xlfn.XLOOKUP(Y154,sortorder!$E$4:$E$55,sortorder!$D$4:$D$55),99)</f>
        <v>17</v>
      </c>
      <c r="X154" s="155">
        <f>IFERROR(_xlfn.XLOOKUP(Y154,sortorder!$E$4:$E$55,sortorder!$D$4:$D$55),99)</f>
        <v>17</v>
      </c>
      <c r="Y154" s="22" t="s">
        <v>2994</v>
      </c>
      <c r="Z154" s="144">
        <f>IF(ISERROR(SEARCH(Z$1,$Q154)),0,1)</f>
        <v>0</v>
      </c>
      <c r="AA154" s="144">
        <f>IF(ISERROR(SEARCH(AA$1,$Q154)),0,1)</f>
        <v>0</v>
      </c>
      <c r="AB154" s="144">
        <f>IF(ISERROR(SEARCH(AB$1,$Q154)),0,1)</f>
        <v>0</v>
      </c>
      <c r="AC154" s="144">
        <f>IF(ISERROR(SEARCH(AC$1,$Q154)),0,1)</f>
        <v>0</v>
      </c>
      <c r="AD154" s="144">
        <f>IF(ISERROR(SEARCH(AD$1,$Q154)),0,1)</f>
        <v>0</v>
      </c>
      <c r="AE154" s="144">
        <f>IF(ISERROR(SEARCH(AE$1,$Q154)),0,1)</f>
        <v>0</v>
      </c>
      <c r="AF154" s="144">
        <f>IF(ISERROR(SEARCH(AF$1,$Q154)),0,1)</f>
        <v>0</v>
      </c>
      <c r="AG154" s="144">
        <f>IF(ISERROR(SEARCH(AG$1,$Q154)),0,1)</f>
        <v>0</v>
      </c>
      <c r="AH154" s="144">
        <f>IF(ISERROR(SEARCH(AH$1,$Q154)),0,1)</f>
        <v>0</v>
      </c>
      <c r="AI154" t="s">
        <v>1083</v>
      </c>
      <c r="AJ154" s="124" t="s">
        <v>2303</v>
      </c>
      <c r="AK154" t="s">
        <v>44</v>
      </c>
      <c r="AL154" s="41" t="s">
        <v>44</v>
      </c>
      <c r="AM154" s="216">
        <f>_xlfn.XLOOKUP(AL154,sortorder!$I$15:$I$20,sortorder!$J$15:$J$20)</f>
        <v>1</v>
      </c>
      <c r="AQ154" s="30">
        <v>0</v>
      </c>
      <c r="AR154" t="s">
        <v>43</v>
      </c>
      <c r="AS154" t="s">
        <v>43</v>
      </c>
      <c r="AT154" t="s">
        <v>286</v>
      </c>
      <c r="AU154" t="s">
        <v>43</v>
      </c>
      <c r="AV154">
        <v>1</v>
      </c>
      <c r="AW154" s="39" t="str">
        <f>IFERROR(_xlfn.XLOOKUP(Q154,wtd!$B:$B,wtd!$C:$C),"")</f>
        <v>pop</v>
      </c>
      <c r="AX154" s="144" t="b">
        <f>IFERROR(Q154=_xlfn.XLOOKUP(Q154,wtd!$B:$B,wtd!$B:$B),FALSE)</f>
        <v>1</v>
      </c>
      <c r="AY154" s="243" t="s">
        <v>1624</v>
      </c>
      <c r="AZ154">
        <v>2</v>
      </c>
      <c r="BA154">
        <v>0</v>
      </c>
      <c r="BC154" t="b">
        <v>0</v>
      </c>
      <c r="BD154" t="b">
        <v>1</v>
      </c>
      <c r="BE154" t="b">
        <v>0</v>
      </c>
      <c r="BF154" t="s">
        <v>5234</v>
      </c>
      <c r="BG154" s="42" t="s">
        <v>3008</v>
      </c>
      <c r="BH154" s="42" t="s">
        <v>3008</v>
      </c>
      <c r="BK154" s="42" t="s">
        <v>2305</v>
      </c>
      <c r="BL154" s="42" t="s">
        <v>2306</v>
      </c>
      <c r="BN154" s="228">
        <v>18</v>
      </c>
      <c r="BO154" s="42"/>
      <c r="BP154" s="42" t="s">
        <v>1605</v>
      </c>
    </row>
    <row r="155" spans="1:72">
      <c r="A155">
        <v>154</v>
      </c>
      <c r="B155" s="161" t="str">
        <f>IFERROR(TEXT(AM155,"00"),"99")&amp;IFERROR(TEXT(X155,"00"),"99")&amp;IFERROR(TEXT(T155,"00"),"99")&amp;IFERROR(TEXT(BN155,"000"),"999")</f>
        <v>011836999</v>
      </c>
      <c r="C155" s="161" t="str">
        <f>IFERROR(TEXT(AM155,"00"),"99")&amp;IFERROR(TEXT(W155,"00"),"99")&amp;IFERROR(TEXT(S155,"000"),"999")</f>
        <v>0118021</v>
      </c>
      <c r="D155" s="29">
        <v>0</v>
      </c>
      <c r="E155" s="29">
        <v>0</v>
      </c>
      <c r="F155" s="29">
        <v>0</v>
      </c>
      <c r="I155" s="379" t="str">
        <f>IF(ISBLANK(H155), IF(OR(NOT(ISBLANK(M155)),NOT(ISBLANK(J155)), NOT(ISBLANK(O155))),"no oldname but should be",""),IF(H155=J155,"api",IF(H155=O155,"csv","no match or acsbgname")))</f>
        <v/>
      </c>
      <c r="Q155" s="64" t="s">
        <v>2473</v>
      </c>
      <c r="R155" s="42" t="s">
        <v>2473</v>
      </c>
      <c r="S155" s="150">
        <f>IFERROR(_xlfn.XLOOKUP(U155,sortorder!$E$62:$E$134,sortorder!$F$62:$F$134),999)</f>
        <v>21</v>
      </c>
      <c r="T155" s="150">
        <f>IFERROR(_xlfn.XLOOKUP(U155,sortorder!$E$62:$E$134,sortorder!$D$62:$D$134),99)</f>
        <v>36</v>
      </c>
      <c r="U155" s="129" t="s">
        <v>2317</v>
      </c>
      <c r="W155" s="155">
        <f>IFERROR(_xlfn.XLOOKUP(Y155,sortorder!$E$4:$E$55,sortorder!$D$4:$D$55),99)</f>
        <v>18</v>
      </c>
      <c r="X155" s="155">
        <f>IFERROR(_xlfn.XLOOKUP(Y155,sortorder!$E$4:$E$55,sortorder!$D$4:$D$55),99)</f>
        <v>18</v>
      </c>
      <c r="Y155" s="22" t="s">
        <v>2995</v>
      </c>
      <c r="Z155" s="144">
        <f>IF(ISERROR(SEARCH(Z$1,$Q155)),0,1)</f>
        <v>1</v>
      </c>
      <c r="AA155" s="144">
        <f>IF(ISERROR(SEARCH(AA$1,$Q155)),0,1)</f>
        <v>0</v>
      </c>
      <c r="AB155" s="144">
        <f>IF(ISERROR(SEARCH(AB$1,$Q155)),0,1)</f>
        <v>0</v>
      </c>
      <c r="AC155" s="144">
        <f>IF(ISERROR(SEARCH(AC$1,$Q155)),0,1)</f>
        <v>0</v>
      </c>
      <c r="AD155" s="144">
        <f>IF(ISERROR(SEARCH(AD$1,$Q155)),0,1)</f>
        <v>1</v>
      </c>
      <c r="AE155" s="144">
        <f>IF(ISERROR(SEARCH(AE$1,$Q155)),0,1)</f>
        <v>0</v>
      </c>
      <c r="AF155" s="144">
        <f>IF(ISERROR(SEARCH(AF$1,$Q155)),0,1)</f>
        <v>0</v>
      </c>
      <c r="AG155" s="144">
        <f>IF(ISERROR(SEARCH(AG$1,$Q155)),0,1)</f>
        <v>0</v>
      </c>
      <c r="AH155" s="144">
        <f>IF(ISERROR(SEARCH(AH$1,$Q155)),0,1)</f>
        <v>0</v>
      </c>
      <c r="AK155" t="s">
        <v>44</v>
      </c>
      <c r="AL155" s="41" t="s">
        <v>44</v>
      </c>
      <c r="AM155" s="216">
        <f>_xlfn.XLOOKUP(AL155,sortorder!$I$15:$I$20,sortorder!$J$15:$J$20)</f>
        <v>1</v>
      </c>
      <c r="AN155" t="s">
        <v>423</v>
      </c>
      <c r="AO155" t="s">
        <v>423</v>
      </c>
      <c r="AP155" t="s">
        <v>424</v>
      </c>
      <c r="AQ155" s="32">
        <v>1</v>
      </c>
      <c r="AR155" t="s">
        <v>2453</v>
      </c>
      <c r="AS155" t="s">
        <v>1758</v>
      </c>
      <c r="AT155" t="s">
        <v>1758</v>
      </c>
      <c r="AU155" t="s">
        <v>1758</v>
      </c>
      <c r="AW155" s="39" t="str">
        <f>IFERROR(_xlfn.XLOOKUP(Q155,wtd!$B:$B,wtd!$C:$C),"")</f>
        <v/>
      </c>
      <c r="AX155" s="144" t="b">
        <f>IFERROR(Q155=_xlfn.XLOOKUP(Q155,wtd!$B:$B,wtd!$B:$B),FALSE)</f>
        <v>0</v>
      </c>
      <c r="AY155" t="s">
        <v>3070</v>
      </c>
      <c r="AZ155">
        <v>2</v>
      </c>
      <c r="BA155">
        <v>1</v>
      </c>
      <c r="BC155" t="b">
        <v>0</v>
      </c>
      <c r="BD155" t="b">
        <v>0</v>
      </c>
      <c r="BE155" t="b">
        <v>0</v>
      </c>
      <c r="BF155" t="s">
        <v>5142</v>
      </c>
      <c r="BG155" s="42" t="s">
        <v>3009</v>
      </c>
      <c r="BH155" s="42" t="s">
        <v>3009</v>
      </c>
      <c r="BN155" s="232">
        <v>999</v>
      </c>
    </row>
    <row r="156" spans="1:72">
      <c r="A156">
        <v>155</v>
      </c>
      <c r="B156" s="161" t="str">
        <f>IFERROR(TEXT(AM156,"00"),"99")&amp;IFERROR(TEXT(X156,"00"),"99")&amp;IFERROR(TEXT(T156,"00"),"99")&amp;IFERROR(TEXT(BN156,"000"),"999")</f>
        <v>011852999</v>
      </c>
      <c r="C156" s="161" t="str">
        <f>IFERROR(TEXT(AM156,"00"),"99")&amp;IFERROR(TEXT(W156,"00"),"99")&amp;IFERROR(TEXT(S156,"000"),"999")</f>
        <v>0118019</v>
      </c>
      <c r="D156" s="29">
        <v>0</v>
      </c>
      <c r="E156" s="29">
        <v>0</v>
      </c>
      <c r="F156" s="29">
        <v>0</v>
      </c>
      <c r="I156" s="379" t="str">
        <f>IF(ISBLANK(H156), IF(OR(NOT(ISBLANK(M156)),NOT(ISBLANK(J156)), NOT(ISBLANK(O156))),"no oldname but should be",""),IF(H156=J156,"api",IF(H156=O156,"csv","no match or acsbgname")))</f>
        <v/>
      </c>
      <c r="Q156" s="64" t="s">
        <v>2952</v>
      </c>
      <c r="R156" s="42" t="s">
        <v>2952</v>
      </c>
      <c r="S156" s="150">
        <f>IFERROR(_xlfn.XLOOKUP(U156,sortorder!$E$62:$E$134,sortorder!$F$62:$F$134),999)</f>
        <v>19</v>
      </c>
      <c r="T156" s="150">
        <f>IFERROR(_xlfn.XLOOKUP(U156,sortorder!$E$62:$E$134,sortorder!$D$62:$D$134),99)</f>
        <v>52</v>
      </c>
      <c r="U156" s="129" t="s">
        <v>2914</v>
      </c>
      <c r="W156" s="155">
        <f>IFERROR(_xlfn.XLOOKUP(Y156,sortorder!$E$4:$E$55,sortorder!$D$4:$D$55),99)</f>
        <v>18</v>
      </c>
      <c r="X156" s="155">
        <f>IFERROR(_xlfn.XLOOKUP(Y156,sortorder!$E$4:$E$55,sortorder!$D$4:$D$55),99)</f>
        <v>18</v>
      </c>
      <c r="Y156" s="22" t="s">
        <v>2995</v>
      </c>
      <c r="Z156" s="144">
        <f>IF(ISERROR(SEARCH(Z$1,$Q156)),0,1)</f>
        <v>1</v>
      </c>
      <c r="AA156" s="144">
        <f>IF(ISERROR(SEARCH(AA$1,$Q156)),0,1)</f>
        <v>0</v>
      </c>
      <c r="AB156" s="144">
        <f>IF(ISERROR(SEARCH(AB$1,$Q156)),0,1)</f>
        <v>0</v>
      </c>
      <c r="AC156" s="144">
        <f>IF(ISERROR(SEARCH(AC$1,$Q156)),0,1)</f>
        <v>0</v>
      </c>
      <c r="AD156" s="144">
        <f>IF(ISERROR(SEARCH(AD$1,$Q156)),0,1)</f>
        <v>1</v>
      </c>
      <c r="AE156" s="144">
        <f>IF(ISERROR(SEARCH(AE$1,$Q156)),0,1)</f>
        <v>0</v>
      </c>
      <c r="AF156" s="144">
        <f>IF(ISERROR(SEARCH(AF$1,$Q156)),0,1)</f>
        <v>0</v>
      </c>
      <c r="AG156" s="144">
        <f>IF(ISERROR(SEARCH(AG$1,$Q156)),0,1)</f>
        <v>0</v>
      </c>
      <c r="AH156" s="144">
        <f>IF(ISERROR(SEARCH(AH$1,$Q156)),0,1)</f>
        <v>0</v>
      </c>
      <c r="AK156" t="s">
        <v>44</v>
      </c>
      <c r="AL156" s="41" t="s">
        <v>44</v>
      </c>
      <c r="AM156" s="216">
        <f>_xlfn.XLOOKUP(AL156,sortorder!$I$15:$I$20,sortorder!$J$15:$J$20)</f>
        <v>1</v>
      </c>
      <c r="AN156" t="s">
        <v>423</v>
      </c>
      <c r="AO156" t="s">
        <v>423</v>
      </c>
      <c r="AP156" t="s">
        <v>424</v>
      </c>
      <c r="AQ156" s="32">
        <v>1</v>
      </c>
      <c r="AR156" t="s">
        <v>2453</v>
      </c>
      <c r="AS156" t="s">
        <v>1758</v>
      </c>
      <c r="AT156" t="s">
        <v>1758</v>
      </c>
      <c r="AU156" t="s">
        <v>1758</v>
      </c>
      <c r="AW156" s="39" t="str">
        <f>IFERROR(_xlfn.XLOOKUP(Q156,wtd!$B:$B,wtd!$C:$C),"")</f>
        <v/>
      </c>
      <c r="AX156" s="144" t="b">
        <f>IFERROR(Q156=_xlfn.XLOOKUP(Q156,wtd!$B:$B,wtd!$B:$B),FALSE)</f>
        <v>0</v>
      </c>
      <c r="AY156" t="s">
        <v>3070</v>
      </c>
      <c r="AZ156">
        <v>2</v>
      </c>
      <c r="BA156">
        <v>1</v>
      </c>
      <c r="BC156" t="b">
        <v>0</v>
      </c>
      <c r="BD156" t="b">
        <v>0</v>
      </c>
      <c r="BE156" t="b">
        <v>0</v>
      </c>
      <c r="BF156" t="s">
        <v>5235</v>
      </c>
      <c r="BG156" s="42" t="s">
        <v>3010</v>
      </c>
      <c r="BH156" s="42" t="s">
        <v>3010</v>
      </c>
      <c r="BN156" s="232">
        <v>999</v>
      </c>
    </row>
    <row r="157" spans="1:72">
      <c r="A157">
        <v>156</v>
      </c>
      <c r="B157" s="161" t="str">
        <f>IFERROR(TEXT(AM157,"00"),"99")&amp;IFERROR(TEXT(X157,"00"),"99")&amp;IFERROR(TEXT(T157,"00"),"99")&amp;IFERROR(TEXT(BN157,"000"),"999")</f>
        <v>011853999</v>
      </c>
      <c r="C157" s="161" t="str">
        <f>IFERROR(TEXT(AM157,"00"),"99")&amp;IFERROR(TEXT(W157,"00"),"99")&amp;IFERROR(TEXT(S157,"000"),"999")</f>
        <v>0118020</v>
      </c>
      <c r="D157" s="29">
        <v>0</v>
      </c>
      <c r="E157" s="29">
        <v>0</v>
      </c>
      <c r="F157" s="29">
        <v>0</v>
      </c>
      <c r="I157" s="379" t="str">
        <f>IF(ISBLANK(H157), IF(OR(NOT(ISBLANK(M157)),NOT(ISBLANK(J157)), NOT(ISBLANK(O157))),"no oldname but should be",""),IF(H157=J157,"api",IF(H157=O157,"csv","no match or acsbgname")))</f>
        <v/>
      </c>
      <c r="Q157" s="64" t="s">
        <v>2953</v>
      </c>
      <c r="R157" s="42" t="s">
        <v>2953</v>
      </c>
      <c r="S157" s="150">
        <f>IFERROR(_xlfn.XLOOKUP(U157,sortorder!$E$62:$E$134,sortorder!$F$62:$F$134),999)</f>
        <v>20</v>
      </c>
      <c r="T157" s="150">
        <f>IFERROR(_xlfn.XLOOKUP(U157,sortorder!$E$62:$E$134,sortorder!$D$62:$D$134),99)</f>
        <v>53</v>
      </c>
      <c r="U157" s="129" t="s">
        <v>2915</v>
      </c>
      <c r="W157" s="155">
        <f>IFERROR(_xlfn.XLOOKUP(Y157,sortorder!$E$4:$E$55,sortorder!$D$4:$D$55),99)</f>
        <v>18</v>
      </c>
      <c r="X157" s="155">
        <f>IFERROR(_xlfn.XLOOKUP(Y157,sortorder!$E$4:$E$55,sortorder!$D$4:$D$55),99)</f>
        <v>18</v>
      </c>
      <c r="Y157" s="22" t="s">
        <v>2995</v>
      </c>
      <c r="Z157" s="144">
        <f>IF(ISERROR(SEARCH(Z$1,$Q157)),0,1)</f>
        <v>1</v>
      </c>
      <c r="AA157" s="144">
        <f>IF(ISERROR(SEARCH(AA$1,$Q157)),0,1)</f>
        <v>0</v>
      </c>
      <c r="AB157" s="144">
        <f>IF(ISERROR(SEARCH(AB$1,$Q157)),0,1)</f>
        <v>0</v>
      </c>
      <c r="AC157" s="144">
        <f>IF(ISERROR(SEARCH(AC$1,$Q157)),0,1)</f>
        <v>0</v>
      </c>
      <c r="AD157" s="144">
        <f>IF(ISERROR(SEARCH(AD$1,$Q157)),0,1)</f>
        <v>1</v>
      </c>
      <c r="AE157" s="144">
        <f>IF(ISERROR(SEARCH(AE$1,$Q157)),0,1)</f>
        <v>0</v>
      </c>
      <c r="AF157" s="144">
        <f>IF(ISERROR(SEARCH(AF$1,$Q157)),0,1)</f>
        <v>0</v>
      </c>
      <c r="AG157" s="144">
        <f>IF(ISERROR(SEARCH(AG$1,$Q157)),0,1)</f>
        <v>0</v>
      </c>
      <c r="AH157" s="144">
        <f>IF(ISERROR(SEARCH(AH$1,$Q157)),0,1)</f>
        <v>0</v>
      </c>
      <c r="AK157" t="s">
        <v>44</v>
      </c>
      <c r="AL157" s="41" t="s">
        <v>44</v>
      </c>
      <c r="AM157" s="216">
        <f>_xlfn.XLOOKUP(AL157,sortorder!$I$15:$I$20,sortorder!$J$15:$J$20)</f>
        <v>1</v>
      </c>
      <c r="AN157" t="s">
        <v>423</v>
      </c>
      <c r="AO157" t="s">
        <v>423</v>
      </c>
      <c r="AP157" t="s">
        <v>424</v>
      </c>
      <c r="AQ157" s="32">
        <v>1</v>
      </c>
      <c r="AR157" t="s">
        <v>2453</v>
      </c>
      <c r="AS157" t="s">
        <v>1758</v>
      </c>
      <c r="AT157" t="s">
        <v>1758</v>
      </c>
      <c r="AU157" t="s">
        <v>1758</v>
      </c>
      <c r="AW157" s="39" t="str">
        <f>IFERROR(_xlfn.XLOOKUP(Q157,wtd!$B:$B,wtd!$C:$C),"")</f>
        <v/>
      </c>
      <c r="AX157" s="144" t="b">
        <f>IFERROR(Q157=_xlfn.XLOOKUP(Q157,wtd!$B:$B,wtd!$B:$B),FALSE)</f>
        <v>0</v>
      </c>
      <c r="AY157" t="s">
        <v>3070</v>
      </c>
      <c r="AZ157">
        <v>2</v>
      </c>
      <c r="BA157">
        <v>1</v>
      </c>
      <c r="BC157" t="b">
        <v>0</v>
      </c>
      <c r="BD157" t="b">
        <v>0</v>
      </c>
      <c r="BE157" t="b">
        <v>0</v>
      </c>
      <c r="BF157" t="s">
        <v>5236</v>
      </c>
      <c r="BG157" s="42" t="s">
        <v>3011</v>
      </c>
      <c r="BH157" s="42" t="s">
        <v>3011</v>
      </c>
      <c r="BN157" s="232">
        <v>999</v>
      </c>
    </row>
    <row r="158" spans="1:72">
      <c r="A158">
        <v>157</v>
      </c>
      <c r="B158" s="161" t="str">
        <f>IFERROR(TEXT(AM158,"00"),"99")&amp;IFERROR(TEXT(X158,"00"),"99")&amp;IFERROR(TEXT(T158,"00"),"99")&amp;IFERROR(TEXT(BN158,"000"),"999")</f>
        <v>011854999</v>
      </c>
      <c r="C158" s="161" t="str">
        <f>IFERROR(TEXT(AM158,"00"),"99")&amp;IFERROR(TEXT(W158,"00"),"99")&amp;IFERROR(TEXT(S158,"000"),"999")</f>
        <v>0118022</v>
      </c>
      <c r="D158" s="29">
        <v>0</v>
      </c>
      <c r="E158" s="29">
        <v>0</v>
      </c>
      <c r="F158" s="29">
        <v>0</v>
      </c>
      <c r="I158" s="379" t="str">
        <f>IF(ISBLANK(H158), IF(OR(NOT(ISBLANK(M158)),NOT(ISBLANK(J158)), NOT(ISBLANK(O158))),"no oldname but should be",""),IF(H158=J158,"api",IF(H158=O158,"csv","no match or acsbgname")))</f>
        <v/>
      </c>
      <c r="Q158" s="64" t="s">
        <v>2954</v>
      </c>
      <c r="R158" s="42" t="s">
        <v>2954</v>
      </c>
      <c r="S158" s="150">
        <f>IFERROR(_xlfn.XLOOKUP(U158,sortorder!$E$62:$E$134,sortorder!$F$62:$F$134),999)</f>
        <v>22</v>
      </c>
      <c r="T158" s="150">
        <f>IFERROR(_xlfn.XLOOKUP(U158,sortorder!$E$62:$E$134,sortorder!$D$62:$D$134),99)</f>
        <v>54</v>
      </c>
      <c r="U158" s="129" t="s">
        <v>2916</v>
      </c>
      <c r="W158" s="155">
        <f>IFERROR(_xlfn.XLOOKUP(Y158,sortorder!$E$4:$E$55,sortorder!$D$4:$D$55),99)</f>
        <v>18</v>
      </c>
      <c r="X158" s="155">
        <f>IFERROR(_xlfn.XLOOKUP(Y158,sortorder!$E$4:$E$55,sortorder!$D$4:$D$55),99)</f>
        <v>18</v>
      </c>
      <c r="Y158" s="22" t="s">
        <v>2995</v>
      </c>
      <c r="Z158" s="144">
        <f>IF(ISERROR(SEARCH(Z$1,$Q158)),0,1)</f>
        <v>1</v>
      </c>
      <c r="AA158" s="144">
        <f>IF(ISERROR(SEARCH(AA$1,$Q158)),0,1)</f>
        <v>0</v>
      </c>
      <c r="AB158" s="144">
        <f>IF(ISERROR(SEARCH(AB$1,$Q158)),0,1)</f>
        <v>0</v>
      </c>
      <c r="AC158" s="144">
        <f>IF(ISERROR(SEARCH(AC$1,$Q158)),0,1)</f>
        <v>0</v>
      </c>
      <c r="AD158" s="144">
        <f>IF(ISERROR(SEARCH(AD$1,$Q158)),0,1)</f>
        <v>1</v>
      </c>
      <c r="AE158" s="144">
        <f>IF(ISERROR(SEARCH(AE$1,$Q158)),0,1)</f>
        <v>0</v>
      </c>
      <c r="AF158" s="144">
        <f>IF(ISERROR(SEARCH(AF$1,$Q158)),0,1)</f>
        <v>0</v>
      </c>
      <c r="AG158" s="144">
        <f>IF(ISERROR(SEARCH(AG$1,$Q158)),0,1)</f>
        <v>0</v>
      </c>
      <c r="AH158" s="144">
        <f>IF(ISERROR(SEARCH(AH$1,$Q158)),0,1)</f>
        <v>0</v>
      </c>
      <c r="AK158" t="s">
        <v>44</v>
      </c>
      <c r="AL158" s="41" t="s">
        <v>44</v>
      </c>
      <c r="AM158" s="216">
        <f>_xlfn.XLOOKUP(AL158,sortorder!$I$15:$I$20,sortorder!$J$15:$J$20)</f>
        <v>1</v>
      </c>
      <c r="AN158" t="s">
        <v>423</v>
      </c>
      <c r="AO158" t="s">
        <v>423</v>
      </c>
      <c r="AP158" t="s">
        <v>424</v>
      </c>
      <c r="AQ158" s="32">
        <v>1</v>
      </c>
      <c r="AR158" t="s">
        <v>2453</v>
      </c>
      <c r="AS158" t="s">
        <v>1758</v>
      </c>
      <c r="AT158" t="s">
        <v>1758</v>
      </c>
      <c r="AU158" t="s">
        <v>1758</v>
      </c>
      <c r="AW158" s="39" t="str">
        <f>IFERROR(_xlfn.XLOOKUP(Q158,wtd!$B:$B,wtd!$C:$C),"")</f>
        <v/>
      </c>
      <c r="AX158" s="144" t="b">
        <f>IFERROR(Q158=_xlfn.XLOOKUP(Q158,wtd!$B:$B,wtd!$B:$B),FALSE)</f>
        <v>0</v>
      </c>
      <c r="AY158" t="s">
        <v>3070</v>
      </c>
      <c r="AZ158">
        <v>2</v>
      </c>
      <c r="BA158">
        <v>1</v>
      </c>
      <c r="BC158" t="b">
        <v>0</v>
      </c>
      <c r="BD158" t="b">
        <v>0</v>
      </c>
      <c r="BE158" t="b">
        <v>0</v>
      </c>
      <c r="BF158" t="s">
        <v>5237</v>
      </c>
      <c r="BG158" s="42" t="s">
        <v>3012</v>
      </c>
      <c r="BH158" s="42" t="s">
        <v>3012</v>
      </c>
      <c r="BN158" s="232">
        <v>999</v>
      </c>
    </row>
    <row r="159" spans="1:72">
      <c r="A159">
        <v>158</v>
      </c>
      <c r="B159" s="161" t="str">
        <f>IFERROR(TEXT(AM159,"00"),"99")&amp;IFERROR(TEXT(X159,"00"),"99")&amp;IFERROR(TEXT(T159,"00"),"99")&amp;IFERROR(TEXT(BN159,"000"),"999")</f>
        <v>011855999</v>
      </c>
      <c r="C159" s="161" t="str">
        <f>IFERROR(TEXT(AM159,"00"),"99")&amp;IFERROR(TEXT(W159,"00"),"99")&amp;IFERROR(TEXT(S159,"000"),"999")</f>
        <v>0118023</v>
      </c>
      <c r="D159" s="29">
        <v>0</v>
      </c>
      <c r="E159" s="29">
        <v>0</v>
      </c>
      <c r="F159" s="29">
        <v>0</v>
      </c>
      <c r="I159" s="379" t="str">
        <f>IF(ISBLANK(H159), IF(OR(NOT(ISBLANK(M159)),NOT(ISBLANK(J159)), NOT(ISBLANK(O159))),"no oldname but should be",""),IF(H159=J159,"api",IF(H159=O159,"csv","no match or acsbgname")))</f>
        <v/>
      </c>
      <c r="Q159" s="64" t="s">
        <v>2955</v>
      </c>
      <c r="R159" s="42" t="s">
        <v>2955</v>
      </c>
      <c r="S159" s="150">
        <f>IFERROR(_xlfn.XLOOKUP(U159,sortorder!$E$62:$E$134,sortorder!$F$62:$F$134),999)</f>
        <v>23</v>
      </c>
      <c r="T159" s="150">
        <f>IFERROR(_xlfn.XLOOKUP(U159,sortorder!$E$62:$E$134,sortorder!$D$62:$D$134),99)</f>
        <v>55</v>
      </c>
      <c r="U159" s="129" t="s">
        <v>2917</v>
      </c>
      <c r="W159" s="155">
        <f>IFERROR(_xlfn.XLOOKUP(Y159,sortorder!$E$4:$E$55,sortorder!$D$4:$D$55),99)</f>
        <v>18</v>
      </c>
      <c r="X159" s="155">
        <f>IFERROR(_xlfn.XLOOKUP(Y159,sortorder!$E$4:$E$55,sortorder!$D$4:$D$55),99)</f>
        <v>18</v>
      </c>
      <c r="Y159" s="22" t="s">
        <v>2995</v>
      </c>
      <c r="Z159" s="144">
        <f>IF(ISERROR(SEARCH(Z$1,$Q159)),0,1)</f>
        <v>1</v>
      </c>
      <c r="AA159" s="144">
        <f>IF(ISERROR(SEARCH(AA$1,$Q159)),0,1)</f>
        <v>0</v>
      </c>
      <c r="AB159" s="144">
        <f>IF(ISERROR(SEARCH(AB$1,$Q159)),0,1)</f>
        <v>0</v>
      </c>
      <c r="AC159" s="144">
        <f>IF(ISERROR(SEARCH(AC$1,$Q159)),0,1)</f>
        <v>0</v>
      </c>
      <c r="AD159" s="144">
        <f>IF(ISERROR(SEARCH(AD$1,$Q159)),0,1)</f>
        <v>1</v>
      </c>
      <c r="AE159" s="144">
        <f>IF(ISERROR(SEARCH(AE$1,$Q159)),0,1)</f>
        <v>0</v>
      </c>
      <c r="AF159" s="144">
        <f>IF(ISERROR(SEARCH(AF$1,$Q159)),0,1)</f>
        <v>0</v>
      </c>
      <c r="AG159" s="144">
        <f>IF(ISERROR(SEARCH(AG$1,$Q159)),0,1)</f>
        <v>0</v>
      </c>
      <c r="AH159" s="144">
        <f>IF(ISERROR(SEARCH(AH$1,$Q159)),0,1)</f>
        <v>0</v>
      </c>
      <c r="AK159" t="s">
        <v>44</v>
      </c>
      <c r="AL159" s="41" t="s">
        <v>44</v>
      </c>
      <c r="AM159" s="216">
        <f>_xlfn.XLOOKUP(AL159,sortorder!$I$15:$I$20,sortorder!$J$15:$J$20)</f>
        <v>1</v>
      </c>
      <c r="AN159" t="s">
        <v>423</v>
      </c>
      <c r="AO159" t="s">
        <v>423</v>
      </c>
      <c r="AP159" t="s">
        <v>424</v>
      </c>
      <c r="AQ159" s="32">
        <v>1</v>
      </c>
      <c r="AR159" t="s">
        <v>2453</v>
      </c>
      <c r="AS159" t="s">
        <v>1758</v>
      </c>
      <c r="AT159" t="s">
        <v>1758</v>
      </c>
      <c r="AU159" t="s">
        <v>1758</v>
      </c>
      <c r="AW159" s="39" t="str">
        <f>IFERROR(_xlfn.XLOOKUP(Q159,wtd!$B:$B,wtd!$C:$C),"")</f>
        <v/>
      </c>
      <c r="AX159" s="144" t="b">
        <f>IFERROR(Q159=_xlfn.XLOOKUP(Q159,wtd!$B:$B,wtd!$B:$B),FALSE)</f>
        <v>0</v>
      </c>
      <c r="AY159" t="s">
        <v>3070</v>
      </c>
      <c r="AZ159">
        <v>2</v>
      </c>
      <c r="BA159">
        <v>1</v>
      </c>
      <c r="BC159" t="b">
        <v>0</v>
      </c>
      <c r="BD159" t="b">
        <v>0</v>
      </c>
      <c r="BE159" t="b">
        <v>0</v>
      </c>
      <c r="BF159" t="s">
        <v>5321</v>
      </c>
      <c r="BG159" s="42" t="s">
        <v>3013</v>
      </c>
      <c r="BH159" s="42" t="s">
        <v>3013</v>
      </c>
      <c r="BN159" s="232">
        <v>999</v>
      </c>
    </row>
    <row r="160" spans="1:72">
      <c r="A160">
        <v>159</v>
      </c>
      <c r="B160" s="161" t="str">
        <f>IFERROR(TEXT(AM160,"00"),"99")&amp;IFERROR(TEXT(X160,"00"),"99")&amp;IFERROR(TEXT(T160,"00"),"99")&amp;IFERROR(TEXT(BN160,"000"),"999")</f>
        <v>011856999</v>
      </c>
      <c r="C160" s="161" t="str">
        <f>IFERROR(TEXT(AM160,"00"),"99")&amp;IFERROR(TEXT(W160,"00"),"99")&amp;IFERROR(TEXT(S160,"000"),"999")</f>
        <v>0118024</v>
      </c>
      <c r="D160" s="29">
        <v>0</v>
      </c>
      <c r="E160" s="29">
        <v>0</v>
      </c>
      <c r="F160" s="29">
        <v>0</v>
      </c>
      <c r="I160" s="379" t="str">
        <f>IF(ISBLANK(H160), IF(OR(NOT(ISBLANK(M160)),NOT(ISBLANK(J160)), NOT(ISBLANK(O160))),"no oldname but should be",""),IF(H160=J160,"api",IF(H160=O160,"csv","no match or acsbgname")))</f>
        <v/>
      </c>
      <c r="Q160" s="64" t="s">
        <v>2956</v>
      </c>
      <c r="R160" s="42" t="s">
        <v>2956</v>
      </c>
      <c r="S160" s="150">
        <f>IFERROR(_xlfn.XLOOKUP(U160,sortorder!$E$62:$E$134,sortorder!$F$62:$F$134),999)</f>
        <v>24</v>
      </c>
      <c r="T160" s="150">
        <f>IFERROR(_xlfn.XLOOKUP(U160,sortorder!$E$62:$E$134,sortorder!$D$62:$D$134),99)</f>
        <v>56</v>
      </c>
      <c r="U160" s="129" t="s">
        <v>2918</v>
      </c>
      <c r="W160" s="155">
        <f>IFERROR(_xlfn.XLOOKUP(Y160,sortorder!$E$4:$E$55,sortorder!$D$4:$D$55),99)</f>
        <v>18</v>
      </c>
      <c r="X160" s="155">
        <f>IFERROR(_xlfn.XLOOKUP(Y160,sortorder!$E$4:$E$55,sortorder!$D$4:$D$55),99)</f>
        <v>18</v>
      </c>
      <c r="Y160" s="22" t="s">
        <v>2995</v>
      </c>
      <c r="Z160" s="144">
        <f>IF(ISERROR(SEARCH(Z$1,$Q160)),0,1)</f>
        <v>1</v>
      </c>
      <c r="AA160" s="144">
        <f>IF(ISERROR(SEARCH(AA$1,$Q160)),0,1)</f>
        <v>0</v>
      </c>
      <c r="AB160" s="144">
        <f>IF(ISERROR(SEARCH(AB$1,$Q160)),0,1)</f>
        <v>0</v>
      </c>
      <c r="AC160" s="144">
        <f>IF(ISERROR(SEARCH(AC$1,$Q160)),0,1)</f>
        <v>0</v>
      </c>
      <c r="AD160" s="144">
        <f>IF(ISERROR(SEARCH(AD$1,$Q160)),0,1)</f>
        <v>1</v>
      </c>
      <c r="AE160" s="144">
        <f>IF(ISERROR(SEARCH(AE$1,$Q160)),0,1)</f>
        <v>0</v>
      </c>
      <c r="AF160" s="144">
        <f>IF(ISERROR(SEARCH(AF$1,$Q160)),0,1)</f>
        <v>0</v>
      </c>
      <c r="AG160" s="144">
        <f>IF(ISERROR(SEARCH(AG$1,$Q160)),0,1)</f>
        <v>0</v>
      </c>
      <c r="AH160" s="144">
        <f>IF(ISERROR(SEARCH(AH$1,$Q160)),0,1)</f>
        <v>0</v>
      </c>
      <c r="AK160" t="s">
        <v>44</v>
      </c>
      <c r="AL160" s="41" t="s">
        <v>44</v>
      </c>
      <c r="AM160" s="216">
        <f>_xlfn.XLOOKUP(AL160,sortorder!$I$15:$I$20,sortorder!$J$15:$J$20)</f>
        <v>1</v>
      </c>
      <c r="AN160" t="s">
        <v>423</v>
      </c>
      <c r="AO160" t="s">
        <v>423</v>
      </c>
      <c r="AP160" t="s">
        <v>424</v>
      </c>
      <c r="AQ160" s="32">
        <v>1</v>
      </c>
      <c r="AR160" t="s">
        <v>2453</v>
      </c>
      <c r="AS160" t="s">
        <v>1758</v>
      </c>
      <c r="AT160" t="s">
        <v>1758</v>
      </c>
      <c r="AU160" t="s">
        <v>1758</v>
      </c>
      <c r="AW160" s="39" t="str">
        <f>IFERROR(_xlfn.XLOOKUP(Q160,wtd!$B:$B,wtd!$C:$C),"")</f>
        <v/>
      </c>
      <c r="AX160" s="144" t="b">
        <f>IFERROR(Q160=_xlfn.XLOOKUP(Q160,wtd!$B:$B,wtd!$B:$B),FALSE)</f>
        <v>0</v>
      </c>
      <c r="AY160" t="s">
        <v>3070</v>
      </c>
      <c r="AZ160">
        <v>2</v>
      </c>
      <c r="BA160">
        <v>1</v>
      </c>
      <c r="BC160" t="b">
        <v>0</v>
      </c>
      <c r="BD160" t="b">
        <v>0</v>
      </c>
      <c r="BE160" t="b">
        <v>0</v>
      </c>
      <c r="BF160" t="s">
        <v>5238</v>
      </c>
      <c r="BG160" s="42" t="s">
        <v>3014</v>
      </c>
      <c r="BH160" s="42" t="s">
        <v>3014</v>
      </c>
      <c r="BN160" s="232">
        <v>999</v>
      </c>
    </row>
    <row r="161" spans="1:66">
      <c r="A161">
        <v>160</v>
      </c>
      <c r="B161" s="161" t="str">
        <f>IFERROR(TEXT(AM161,"00"),"99")&amp;IFERROR(TEXT(X161,"00"),"99")&amp;IFERROR(TEXT(T161,"00"),"99")&amp;IFERROR(TEXT(BN161,"000"),"999")</f>
        <v>011857999</v>
      </c>
      <c r="C161" s="161" t="str">
        <f>IFERROR(TEXT(AM161,"00"),"99")&amp;IFERROR(TEXT(W161,"00"),"99")&amp;IFERROR(TEXT(S161,"000"),"999")</f>
        <v>0118025</v>
      </c>
      <c r="D161" s="29">
        <v>0</v>
      </c>
      <c r="E161" s="29">
        <v>0</v>
      </c>
      <c r="F161" s="29">
        <v>0</v>
      </c>
      <c r="I161" s="379" t="str">
        <f>IF(ISBLANK(H161), IF(OR(NOT(ISBLANK(M161)),NOT(ISBLANK(J161)), NOT(ISBLANK(O161))),"no oldname but should be",""),IF(H161=J161,"api",IF(H161=O161,"csv","no match or acsbgname")))</f>
        <v/>
      </c>
      <c r="Q161" s="64" t="s">
        <v>2957</v>
      </c>
      <c r="R161" s="42" t="s">
        <v>2957</v>
      </c>
      <c r="S161" s="150">
        <f>IFERROR(_xlfn.XLOOKUP(U161,sortorder!$E$62:$E$134,sortorder!$F$62:$F$134),999)</f>
        <v>25</v>
      </c>
      <c r="T161" s="150">
        <f>IFERROR(_xlfn.XLOOKUP(U161,sortorder!$E$62:$E$134,sortorder!$D$62:$D$134),99)</f>
        <v>57</v>
      </c>
      <c r="U161" s="129" t="s">
        <v>2919</v>
      </c>
      <c r="W161" s="155">
        <f>IFERROR(_xlfn.XLOOKUP(Y161,sortorder!$E$4:$E$55,sortorder!$D$4:$D$55),99)</f>
        <v>18</v>
      </c>
      <c r="X161" s="155">
        <f>IFERROR(_xlfn.XLOOKUP(Y161,sortorder!$E$4:$E$55,sortorder!$D$4:$D$55),99)</f>
        <v>18</v>
      </c>
      <c r="Y161" s="22" t="s">
        <v>2995</v>
      </c>
      <c r="Z161" s="144">
        <f>IF(ISERROR(SEARCH(Z$1,$Q161)),0,1)</f>
        <v>1</v>
      </c>
      <c r="AA161" s="144">
        <f>IF(ISERROR(SEARCH(AA$1,$Q161)),0,1)</f>
        <v>0</v>
      </c>
      <c r="AB161" s="144">
        <f>IF(ISERROR(SEARCH(AB$1,$Q161)),0,1)</f>
        <v>0</v>
      </c>
      <c r="AC161" s="144">
        <f>IF(ISERROR(SEARCH(AC$1,$Q161)),0,1)</f>
        <v>0</v>
      </c>
      <c r="AD161" s="144">
        <f>IF(ISERROR(SEARCH(AD$1,$Q161)),0,1)</f>
        <v>1</v>
      </c>
      <c r="AE161" s="144">
        <f>IF(ISERROR(SEARCH(AE$1,$Q161)),0,1)</f>
        <v>0</v>
      </c>
      <c r="AF161" s="144">
        <f>IF(ISERROR(SEARCH(AF$1,$Q161)),0,1)</f>
        <v>0</v>
      </c>
      <c r="AG161" s="144">
        <f>IF(ISERROR(SEARCH(AG$1,$Q161)),0,1)</f>
        <v>0</v>
      </c>
      <c r="AH161" s="144">
        <f>IF(ISERROR(SEARCH(AH$1,$Q161)),0,1)</f>
        <v>0</v>
      </c>
      <c r="AK161" t="s">
        <v>44</v>
      </c>
      <c r="AL161" s="41" t="s">
        <v>44</v>
      </c>
      <c r="AM161" s="216">
        <f>_xlfn.XLOOKUP(AL161,sortorder!$I$15:$I$20,sortorder!$J$15:$J$20)</f>
        <v>1</v>
      </c>
      <c r="AN161" t="s">
        <v>423</v>
      </c>
      <c r="AO161" t="s">
        <v>423</v>
      </c>
      <c r="AP161" t="s">
        <v>424</v>
      </c>
      <c r="AQ161" s="32">
        <v>1</v>
      </c>
      <c r="AR161" t="s">
        <v>2453</v>
      </c>
      <c r="AS161" t="s">
        <v>1758</v>
      </c>
      <c r="AT161" t="s">
        <v>1758</v>
      </c>
      <c r="AU161" t="s">
        <v>1758</v>
      </c>
      <c r="AW161" s="39" t="str">
        <f>IFERROR(_xlfn.XLOOKUP(Q161,wtd!$B:$B,wtd!$C:$C),"")</f>
        <v/>
      </c>
      <c r="AX161" s="144" t="b">
        <f>IFERROR(Q161=_xlfn.XLOOKUP(Q161,wtd!$B:$B,wtd!$B:$B),FALSE)</f>
        <v>0</v>
      </c>
      <c r="AY161" t="s">
        <v>3070</v>
      </c>
      <c r="AZ161">
        <v>2</v>
      </c>
      <c r="BA161">
        <v>1</v>
      </c>
      <c r="BC161" t="b">
        <v>0</v>
      </c>
      <c r="BD161" t="b">
        <v>0</v>
      </c>
      <c r="BE161" t="b">
        <v>0</v>
      </c>
      <c r="BF161" t="s">
        <v>5407</v>
      </c>
      <c r="BG161" s="42" t="s">
        <v>3015</v>
      </c>
      <c r="BH161" s="42" t="s">
        <v>3015</v>
      </c>
      <c r="BN161" s="232">
        <v>999</v>
      </c>
    </row>
    <row r="162" spans="1:66">
      <c r="A162">
        <v>161</v>
      </c>
      <c r="B162" s="161" t="str">
        <f>IFERROR(TEXT(AM162,"00"),"99")&amp;IFERROR(TEXT(X162,"00"),"99")&amp;IFERROR(TEXT(T162,"00"),"99")&amp;IFERROR(TEXT(BN162,"000"),"999")</f>
        <v>011858999</v>
      </c>
      <c r="C162" s="161" t="str">
        <f>IFERROR(TEXT(AM162,"00"),"99")&amp;IFERROR(TEXT(W162,"00"),"99")&amp;IFERROR(TEXT(S162,"000"),"999")</f>
        <v>0118018</v>
      </c>
      <c r="D162" s="29">
        <v>0</v>
      </c>
      <c r="E162" s="29">
        <v>0</v>
      </c>
      <c r="F162" s="29">
        <v>0</v>
      </c>
      <c r="I162" s="379" t="str">
        <f>IF(ISBLANK(H162), IF(OR(NOT(ISBLANK(M162)),NOT(ISBLANK(J162)), NOT(ISBLANK(O162))),"no oldname but should be",""),IF(H162=J162,"api",IF(H162=O162,"csv","no match or acsbgname")))</f>
        <v/>
      </c>
      <c r="Q162" s="64" t="s">
        <v>2958</v>
      </c>
      <c r="R162" s="42" t="s">
        <v>2958</v>
      </c>
      <c r="S162" s="150">
        <f>IFERROR(_xlfn.XLOOKUP(U162,sortorder!$E$62:$E$134,sortorder!$F$62:$F$134),999)</f>
        <v>18</v>
      </c>
      <c r="T162" s="150">
        <f>IFERROR(_xlfn.XLOOKUP(U162,sortorder!$E$62:$E$134,sortorder!$D$62:$D$134),99)</f>
        <v>58</v>
      </c>
      <c r="U162" s="129" t="s">
        <v>2920</v>
      </c>
      <c r="W162" s="155">
        <f>IFERROR(_xlfn.XLOOKUP(Y162,sortorder!$E$4:$E$55,sortorder!$D$4:$D$55),99)</f>
        <v>18</v>
      </c>
      <c r="X162" s="155">
        <f>IFERROR(_xlfn.XLOOKUP(Y162,sortorder!$E$4:$E$55,sortorder!$D$4:$D$55),99)</f>
        <v>18</v>
      </c>
      <c r="Y162" s="22" t="s">
        <v>2995</v>
      </c>
      <c r="Z162" s="144">
        <f>IF(ISERROR(SEARCH(Z$1,$Q162)),0,1)</f>
        <v>1</v>
      </c>
      <c r="AA162" s="144">
        <f>IF(ISERROR(SEARCH(AA$1,$Q162)),0,1)</f>
        <v>0</v>
      </c>
      <c r="AB162" s="144">
        <f>IF(ISERROR(SEARCH(AB$1,$Q162)),0,1)</f>
        <v>0</v>
      </c>
      <c r="AC162" s="144">
        <f>IF(ISERROR(SEARCH(AC$1,$Q162)),0,1)</f>
        <v>0</v>
      </c>
      <c r="AD162" s="144">
        <f>IF(ISERROR(SEARCH(AD$1,$Q162)),0,1)</f>
        <v>1</v>
      </c>
      <c r="AE162" s="144">
        <f>IF(ISERROR(SEARCH(AE$1,$Q162)),0,1)</f>
        <v>0</v>
      </c>
      <c r="AF162" s="144">
        <f>IF(ISERROR(SEARCH(AF$1,$Q162)),0,1)</f>
        <v>0</v>
      </c>
      <c r="AG162" s="144">
        <f>IF(ISERROR(SEARCH(AG$1,$Q162)),0,1)</f>
        <v>0</v>
      </c>
      <c r="AH162" s="144">
        <f>IF(ISERROR(SEARCH(AH$1,$Q162)),0,1)</f>
        <v>0</v>
      </c>
      <c r="AK162" t="s">
        <v>44</v>
      </c>
      <c r="AL162" s="41" t="s">
        <v>44</v>
      </c>
      <c r="AM162" s="216">
        <f>_xlfn.XLOOKUP(AL162,sortorder!$I$15:$I$20,sortorder!$J$15:$J$20)</f>
        <v>1</v>
      </c>
      <c r="AN162" t="s">
        <v>423</v>
      </c>
      <c r="AO162" t="s">
        <v>423</v>
      </c>
      <c r="AP162" t="s">
        <v>424</v>
      </c>
      <c r="AQ162" s="32">
        <v>1</v>
      </c>
      <c r="AR162" t="s">
        <v>2453</v>
      </c>
      <c r="AS162" t="s">
        <v>1758</v>
      </c>
      <c r="AT162" t="s">
        <v>1758</v>
      </c>
      <c r="AU162" t="s">
        <v>1758</v>
      </c>
      <c r="AW162" s="39" t="str">
        <f>IFERROR(_xlfn.XLOOKUP(Q162,wtd!$B:$B,wtd!$C:$C),"")</f>
        <v/>
      </c>
      <c r="AX162" s="144" t="b">
        <f>IFERROR(Q162=_xlfn.XLOOKUP(Q162,wtd!$B:$B,wtd!$B:$B),FALSE)</f>
        <v>0</v>
      </c>
      <c r="AY162" t="s">
        <v>3070</v>
      </c>
      <c r="AZ162">
        <v>2</v>
      </c>
      <c r="BA162">
        <v>1</v>
      </c>
      <c r="BC162" t="b">
        <v>0</v>
      </c>
      <c r="BD162" t="b">
        <v>0</v>
      </c>
      <c r="BE162" t="b">
        <v>0</v>
      </c>
      <c r="BF162" t="s">
        <v>5239</v>
      </c>
      <c r="BG162" s="42" t="s">
        <v>3016</v>
      </c>
      <c r="BH162" s="42" t="s">
        <v>3016</v>
      </c>
      <c r="BN162" s="232">
        <v>999</v>
      </c>
    </row>
    <row r="163" spans="1:66">
      <c r="A163">
        <v>162</v>
      </c>
      <c r="B163" s="161" t="str">
        <f>IFERROR(TEXT(AM163,"00"),"99")&amp;IFERROR(TEXT(X163,"00"),"99")&amp;IFERROR(TEXT(T163,"00"),"99")&amp;IFERROR(TEXT(BN163,"000"),"999")</f>
        <v>011936999</v>
      </c>
      <c r="C163" s="161" t="str">
        <f>IFERROR(TEXT(AM163,"00"),"99")&amp;IFERROR(TEXT(W163,"00"),"99")&amp;IFERROR(TEXT(S163,"000"),"999")</f>
        <v>0119021</v>
      </c>
      <c r="D163" s="29">
        <v>0</v>
      </c>
      <c r="E163" s="29">
        <v>0</v>
      </c>
      <c r="F163" s="29">
        <v>0</v>
      </c>
      <c r="I163" s="379" t="str">
        <f>IF(ISBLANK(H163), IF(OR(NOT(ISBLANK(M163)),NOT(ISBLANK(J163)), NOT(ISBLANK(O163))),"no oldname but should be",""),IF(H163=J163,"api",IF(H163=O163,"csv","no match or acsbgname")))</f>
        <v/>
      </c>
      <c r="Q163" s="64" t="s">
        <v>2531</v>
      </c>
      <c r="R163" s="143" t="s">
        <v>2531</v>
      </c>
      <c r="S163" s="150">
        <f>IFERROR(_xlfn.XLOOKUP(U163,sortorder!$E$62:$E$134,sortorder!$F$62:$F$134),999)</f>
        <v>21</v>
      </c>
      <c r="T163" s="150">
        <f>IFERROR(_xlfn.XLOOKUP(U163,sortorder!$E$62:$E$134,sortorder!$D$62:$D$134),99)</f>
        <v>36</v>
      </c>
      <c r="U163" s="129" t="s">
        <v>2317</v>
      </c>
      <c r="W163" s="155">
        <f>IFERROR(_xlfn.XLOOKUP(Y163,sortorder!$E$4:$E$55,sortorder!$D$4:$D$55),99)</f>
        <v>19</v>
      </c>
      <c r="X163" s="155">
        <f>IFERROR(_xlfn.XLOOKUP(Y163,sortorder!$E$4:$E$55,sortorder!$D$4:$D$55),99)</f>
        <v>19</v>
      </c>
      <c r="Y163" s="22" t="s">
        <v>2996</v>
      </c>
      <c r="Z163" s="144">
        <f>IF(ISERROR(SEARCH(Z$1,$Q163)),0,1)</f>
        <v>1</v>
      </c>
      <c r="AA163" s="144">
        <f>IF(ISERROR(SEARCH(AA$1,$Q163)),0,1)</f>
        <v>1</v>
      </c>
      <c r="AB163" s="144">
        <f>IF(ISERROR(SEARCH(AB$1,$Q163)),0,1)</f>
        <v>0</v>
      </c>
      <c r="AC163" s="144">
        <f>IF(ISERROR(SEARCH(AC$1,$Q163)),0,1)</f>
        <v>0</v>
      </c>
      <c r="AD163" s="144">
        <f>IF(ISERROR(SEARCH(AD$1,$Q163)),0,1)</f>
        <v>1</v>
      </c>
      <c r="AE163" s="144">
        <f>IF(ISERROR(SEARCH(AE$1,$Q163)),0,1)</f>
        <v>0</v>
      </c>
      <c r="AF163" s="144">
        <f>IF(ISERROR(SEARCH(AF$1,$Q163)),0,1)</f>
        <v>0</v>
      </c>
      <c r="AG163" s="144">
        <f>IF(ISERROR(SEARCH(AG$1,$Q163)),0,1)</f>
        <v>0</v>
      </c>
      <c r="AH163" s="144">
        <f>IF(ISERROR(SEARCH(AH$1,$Q163)),0,1)</f>
        <v>0</v>
      </c>
      <c r="AK163" t="s">
        <v>44</v>
      </c>
      <c r="AL163" s="41" t="s">
        <v>44</v>
      </c>
      <c r="AM163" s="216">
        <f>_xlfn.XLOOKUP(AL163,sortorder!$I$15:$I$20,sortorder!$J$15:$J$20)</f>
        <v>1</v>
      </c>
      <c r="AN163" t="s">
        <v>1804</v>
      </c>
      <c r="AO163" t="s">
        <v>1804</v>
      </c>
      <c r="AP163" t="s">
        <v>1805</v>
      </c>
      <c r="AQ163" s="32">
        <v>3</v>
      </c>
      <c r="AR163" t="s">
        <v>2511</v>
      </c>
      <c r="AS163" t="s">
        <v>1758</v>
      </c>
      <c r="AT163" t="s">
        <v>1758</v>
      </c>
      <c r="AU163" t="s">
        <v>1758</v>
      </c>
      <c r="AW163" s="39" t="str">
        <f>IFERROR(_xlfn.XLOOKUP(Q163,wtd!$B:$B,wtd!$C:$C),"")</f>
        <v/>
      </c>
      <c r="AX163" s="144" t="b">
        <f>IFERROR(Q163=_xlfn.XLOOKUP(Q163,wtd!$B:$B,wtd!$B:$B),FALSE)</f>
        <v>0</v>
      </c>
      <c r="AY163" t="s">
        <v>3070</v>
      </c>
      <c r="AZ163">
        <v>2</v>
      </c>
      <c r="BA163">
        <v>1</v>
      </c>
      <c r="BC163" t="b">
        <v>0</v>
      </c>
      <c r="BD163" t="b">
        <v>0</v>
      </c>
      <c r="BE163" t="b">
        <v>0</v>
      </c>
      <c r="BF163" s="143" t="s">
        <v>5145</v>
      </c>
      <c r="BG163" s="143" t="s">
        <v>3017</v>
      </c>
      <c r="BH163" s="143" t="s">
        <v>3017</v>
      </c>
      <c r="BN163" s="232">
        <v>999</v>
      </c>
    </row>
    <row r="164" spans="1:66">
      <c r="A164">
        <v>163</v>
      </c>
      <c r="B164" s="161" t="str">
        <f>IFERROR(TEXT(AM164,"00"),"99")&amp;IFERROR(TEXT(X164,"00"),"99")&amp;IFERROR(TEXT(T164,"00"),"99")&amp;IFERROR(TEXT(BN164,"000"),"999")</f>
        <v>011952999</v>
      </c>
      <c r="C164" s="161" t="str">
        <f>IFERROR(TEXT(AM164,"00"),"99")&amp;IFERROR(TEXT(W164,"00"),"99")&amp;IFERROR(TEXT(S164,"000"),"999")</f>
        <v>0119019</v>
      </c>
      <c r="D164" s="29">
        <v>0</v>
      </c>
      <c r="E164" s="29">
        <v>0</v>
      </c>
      <c r="F164" s="29">
        <v>0</v>
      </c>
      <c r="I164" s="379" t="str">
        <f>IF(ISBLANK(H164), IF(OR(NOT(ISBLANK(M164)),NOT(ISBLANK(J164)), NOT(ISBLANK(O164))),"no oldname but should be",""),IF(H164=J164,"api",IF(H164=O164,"csv","no match or acsbgname")))</f>
        <v/>
      </c>
      <c r="Q164" s="64" t="s">
        <v>2961</v>
      </c>
      <c r="R164" s="143" t="s">
        <v>2961</v>
      </c>
      <c r="S164" s="150">
        <f>IFERROR(_xlfn.XLOOKUP(U164,sortorder!$E$62:$E$134,sortorder!$F$62:$F$134),999)</f>
        <v>19</v>
      </c>
      <c r="T164" s="150">
        <f>IFERROR(_xlfn.XLOOKUP(U164,sortorder!$E$62:$E$134,sortorder!$D$62:$D$134),99)</f>
        <v>52</v>
      </c>
      <c r="U164" s="129" t="s">
        <v>2914</v>
      </c>
      <c r="W164" s="155">
        <f>IFERROR(_xlfn.XLOOKUP(Y164,sortorder!$E$4:$E$55,sortorder!$D$4:$D$55),99)</f>
        <v>19</v>
      </c>
      <c r="X164" s="155">
        <f>IFERROR(_xlfn.XLOOKUP(Y164,sortorder!$E$4:$E$55,sortorder!$D$4:$D$55),99)</f>
        <v>19</v>
      </c>
      <c r="Y164" s="22" t="s">
        <v>2996</v>
      </c>
      <c r="Z164" s="144">
        <f>IF(ISERROR(SEARCH(Z$1,$Q164)),0,1)</f>
        <v>1</v>
      </c>
      <c r="AA164" s="144">
        <f>IF(ISERROR(SEARCH(AA$1,$Q164)),0,1)</f>
        <v>1</v>
      </c>
      <c r="AB164" s="144">
        <f>IF(ISERROR(SEARCH(AB$1,$Q164)),0,1)</f>
        <v>0</v>
      </c>
      <c r="AC164" s="144">
        <f>IF(ISERROR(SEARCH(AC$1,$Q164)),0,1)</f>
        <v>0</v>
      </c>
      <c r="AD164" s="144">
        <f>IF(ISERROR(SEARCH(AD$1,$Q164)),0,1)</f>
        <v>1</v>
      </c>
      <c r="AE164" s="144">
        <f>IF(ISERROR(SEARCH(AE$1,$Q164)),0,1)</f>
        <v>0</v>
      </c>
      <c r="AF164" s="144">
        <f>IF(ISERROR(SEARCH(AF$1,$Q164)),0,1)</f>
        <v>0</v>
      </c>
      <c r="AG164" s="144">
        <f>IF(ISERROR(SEARCH(AG$1,$Q164)),0,1)</f>
        <v>0</v>
      </c>
      <c r="AH164" s="144">
        <f>IF(ISERROR(SEARCH(AH$1,$Q164)),0,1)</f>
        <v>0</v>
      </c>
      <c r="AK164" t="s">
        <v>44</v>
      </c>
      <c r="AL164" s="41" t="s">
        <v>44</v>
      </c>
      <c r="AM164" s="216">
        <f>_xlfn.XLOOKUP(AL164,sortorder!$I$15:$I$20,sortorder!$J$15:$J$20)</f>
        <v>1</v>
      </c>
      <c r="AN164" t="s">
        <v>1804</v>
      </c>
      <c r="AO164" t="s">
        <v>1804</v>
      </c>
      <c r="AP164" t="s">
        <v>1805</v>
      </c>
      <c r="AQ164" s="32">
        <v>3</v>
      </c>
      <c r="AR164" t="s">
        <v>2511</v>
      </c>
      <c r="AS164" t="s">
        <v>1758</v>
      </c>
      <c r="AT164" t="s">
        <v>1758</v>
      </c>
      <c r="AU164" t="s">
        <v>1758</v>
      </c>
      <c r="AW164" s="39" t="str">
        <f>IFERROR(_xlfn.XLOOKUP(Q164,wtd!$B:$B,wtd!$C:$C),"")</f>
        <v/>
      </c>
      <c r="AX164" s="144" t="b">
        <f>IFERROR(Q164=_xlfn.XLOOKUP(Q164,wtd!$B:$B,wtd!$B:$B),FALSE)</f>
        <v>0</v>
      </c>
      <c r="AY164" t="s">
        <v>3070</v>
      </c>
      <c r="AZ164">
        <v>2</v>
      </c>
      <c r="BA164">
        <v>1</v>
      </c>
      <c r="BC164" t="b">
        <v>0</v>
      </c>
      <c r="BD164" t="b">
        <v>0</v>
      </c>
      <c r="BE164" t="b">
        <v>0</v>
      </c>
      <c r="BF164" s="143" t="s">
        <v>5241</v>
      </c>
      <c r="BG164" s="143" t="s">
        <v>3018</v>
      </c>
      <c r="BH164" s="143" t="s">
        <v>3018</v>
      </c>
      <c r="BN164" s="232">
        <v>999</v>
      </c>
    </row>
    <row r="165" spans="1:66">
      <c r="A165">
        <v>164</v>
      </c>
      <c r="B165" s="161" t="str">
        <f>IFERROR(TEXT(AM165,"00"),"99")&amp;IFERROR(TEXT(X165,"00"),"99")&amp;IFERROR(TEXT(T165,"00"),"99")&amp;IFERROR(TEXT(BN165,"000"),"999")</f>
        <v>011953999</v>
      </c>
      <c r="C165" s="161" t="str">
        <f>IFERROR(TEXT(AM165,"00"),"99")&amp;IFERROR(TEXT(W165,"00"),"99")&amp;IFERROR(TEXT(S165,"000"),"999")</f>
        <v>0119020</v>
      </c>
      <c r="D165" s="29">
        <v>0</v>
      </c>
      <c r="E165" s="29">
        <v>0</v>
      </c>
      <c r="F165" s="29">
        <v>0</v>
      </c>
      <c r="I165" s="379" t="str">
        <f>IF(ISBLANK(H165), IF(OR(NOT(ISBLANK(M165)),NOT(ISBLANK(J165)), NOT(ISBLANK(O165))),"no oldname but should be",""),IF(H165=J165,"api",IF(H165=O165,"csv","no match or acsbgname")))</f>
        <v/>
      </c>
      <c r="Q165" s="64" t="s">
        <v>2959</v>
      </c>
      <c r="R165" s="143" t="s">
        <v>2959</v>
      </c>
      <c r="S165" s="150">
        <f>IFERROR(_xlfn.XLOOKUP(U165,sortorder!$E$62:$E$134,sortorder!$F$62:$F$134),999)</f>
        <v>20</v>
      </c>
      <c r="T165" s="150">
        <f>IFERROR(_xlfn.XLOOKUP(U165,sortorder!$E$62:$E$134,sortorder!$D$62:$D$134),99)</f>
        <v>53</v>
      </c>
      <c r="U165" s="129" t="s">
        <v>2915</v>
      </c>
      <c r="W165" s="155">
        <f>IFERROR(_xlfn.XLOOKUP(Y165,sortorder!$E$4:$E$55,sortorder!$D$4:$D$55),99)</f>
        <v>19</v>
      </c>
      <c r="X165" s="155">
        <f>IFERROR(_xlfn.XLOOKUP(Y165,sortorder!$E$4:$E$55,sortorder!$D$4:$D$55),99)</f>
        <v>19</v>
      </c>
      <c r="Y165" s="22" t="s">
        <v>2996</v>
      </c>
      <c r="Z165" s="144">
        <f>IF(ISERROR(SEARCH(Z$1,$Q165)),0,1)</f>
        <v>1</v>
      </c>
      <c r="AA165" s="144">
        <f>IF(ISERROR(SEARCH(AA$1,$Q165)),0,1)</f>
        <v>1</v>
      </c>
      <c r="AB165" s="144">
        <f>IF(ISERROR(SEARCH(AB$1,$Q165)),0,1)</f>
        <v>0</v>
      </c>
      <c r="AC165" s="144">
        <f>IF(ISERROR(SEARCH(AC$1,$Q165)),0,1)</f>
        <v>0</v>
      </c>
      <c r="AD165" s="144">
        <f>IF(ISERROR(SEARCH(AD$1,$Q165)),0,1)</f>
        <v>1</v>
      </c>
      <c r="AE165" s="144">
        <f>IF(ISERROR(SEARCH(AE$1,$Q165)),0,1)</f>
        <v>0</v>
      </c>
      <c r="AF165" s="144">
        <f>IF(ISERROR(SEARCH(AF$1,$Q165)),0,1)</f>
        <v>0</v>
      </c>
      <c r="AG165" s="144">
        <f>IF(ISERROR(SEARCH(AG$1,$Q165)),0,1)</f>
        <v>0</v>
      </c>
      <c r="AH165" s="144">
        <f>IF(ISERROR(SEARCH(AH$1,$Q165)),0,1)</f>
        <v>0</v>
      </c>
      <c r="AK165" t="s">
        <v>44</v>
      </c>
      <c r="AL165" s="41" t="s">
        <v>44</v>
      </c>
      <c r="AM165" s="216">
        <f>_xlfn.XLOOKUP(AL165,sortorder!$I$15:$I$20,sortorder!$J$15:$J$20)</f>
        <v>1</v>
      </c>
      <c r="AN165" t="s">
        <v>1804</v>
      </c>
      <c r="AO165" t="s">
        <v>1804</v>
      </c>
      <c r="AP165" t="s">
        <v>1805</v>
      </c>
      <c r="AQ165" s="32">
        <v>3</v>
      </c>
      <c r="AR165" t="s">
        <v>2511</v>
      </c>
      <c r="AS165" t="s">
        <v>1758</v>
      </c>
      <c r="AT165" t="s">
        <v>1758</v>
      </c>
      <c r="AU165" t="s">
        <v>1758</v>
      </c>
      <c r="AW165" s="39" t="str">
        <f>IFERROR(_xlfn.XLOOKUP(Q165,wtd!$B:$B,wtd!$C:$C),"")</f>
        <v/>
      </c>
      <c r="AX165" s="144" t="b">
        <f>IFERROR(Q165=_xlfn.XLOOKUP(Q165,wtd!$B:$B,wtd!$B:$B),FALSE)</f>
        <v>0</v>
      </c>
      <c r="AY165" t="s">
        <v>3070</v>
      </c>
      <c r="AZ165">
        <v>2</v>
      </c>
      <c r="BA165">
        <v>1</v>
      </c>
      <c r="BC165" t="b">
        <v>0</v>
      </c>
      <c r="BD165" t="b">
        <v>0</v>
      </c>
      <c r="BE165" t="b">
        <v>0</v>
      </c>
      <c r="BF165" s="143" t="s">
        <v>5242</v>
      </c>
      <c r="BG165" s="143" t="s">
        <v>3019</v>
      </c>
      <c r="BH165" s="143" t="s">
        <v>3019</v>
      </c>
      <c r="BN165" s="232">
        <v>999</v>
      </c>
    </row>
    <row r="166" spans="1:66">
      <c r="A166">
        <v>165</v>
      </c>
      <c r="B166" s="161" t="str">
        <f>IFERROR(TEXT(AM166,"00"),"99")&amp;IFERROR(TEXT(X166,"00"),"99")&amp;IFERROR(TEXT(T166,"00"),"99")&amp;IFERROR(TEXT(BN166,"000"),"999")</f>
        <v>011954999</v>
      </c>
      <c r="C166" s="161" t="str">
        <f>IFERROR(TEXT(AM166,"00"),"99")&amp;IFERROR(TEXT(W166,"00"),"99")&amp;IFERROR(TEXT(S166,"000"),"999")</f>
        <v>0119022</v>
      </c>
      <c r="D166" s="29">
        <v>0</v>
      </c>
      <c r="E166" s="29">
        <v>0</v>
      </c>
      <c r="F166" s="29">
        <v>0</v>
      </c>
      <c r="I166" s="379" t="str">
        <f>IF(ISBLANK(H166), IF(OR(NOT(ISBLANK(M166)),NOT(ISBLANK(J166)), NOT(ISBLANK(O166))),"no oldname but should be",""),IF(H166=J166,"api",IF(H166=O166,"csv","no match or acsbgname")))</f>
        <v/>
      </c>
      <c r="Q166" s="64" t="s">
        <v>2960</v>
      </c>
      <c r="R166" s="143" t="s">
        <v>2960</v>
      </c>
      <c r="S166" s="150">
        <f>IFERROR(_xlfn.XLOOKUP(U166,sortorder!$E$62:$E$134,sortorder!$F$62:$F$134),999)</f>
        <v>22</v>
      </c>
      <c r="T166" s="150">
        <f>IFERROR(_xlfn.XLOOKUP(U166,sortorder!$E$62:$E$134,sortorder!$D$62:$D$134),99)</f>
        <v>54</v>
      </c>
      <c r="U166" s="129" t="s">
        <v>2916</v>
      </c>
      <c r="W166" s="155">
        <f>IFERROR(_xlfn.XLOOKUP(Y166,sortorder!$E$4:$E$55,sortorder!$D$4:$D$55),99)</f>
        <v>19</v>
      </c>
      <c r="X166" s="155">
        <f>IFERROR(_xlfn.XLOOKUP(Y166,sortorder!$E$4:$E$55,sortorder!$D$4:$D$55),99)</f>
        <v>19</v>
      </c>
      <c r="Y166" s="22" t="s">
        <v>2996</v>
      </c>
      <c r="Z166" s="144">
        <f>IF(ISERROR(SEARCH(Z$1,$Q166)),0,1)</f>
        <v>1</v>
      </c>
      <c r="AA166" s="144">
        <f>IF(ISERROR(SEARCH(AA$1,$Q166)),0,1)</f>
        <v>1</v>
      </c>
      <c r="AB166" s="144">
        <f>IF(ISERROR(SEARCH(AB$1,$Q166)),0,1)</f>
        <v>0</v>
      </c>
      <c r="AC166" s="144">
        <f>IF(ISERROR(SEARCH(AC$1,$Q166)),0,1)</f>
        <v>0</v>
      </c>
      <c r="AD166" s="144">
        <f>IF(ISERROR(SEARCH(AD$1,$Q166)),0,1)</f>
        <v>1</v>
      </c>
      <c r="AE166" s="144">
        <f>IF(ISERROR(SEARCH(AE$1,$Q166)),0,1)</f>
        <v>0</v>
      </c>
      <c r="AF166" s="144">
        <f>IF(ISERROR(SEARCH(AF$1,$Q166)),0,1)</f>
        <v>0</v>
      </c>
      <c r="AG166" s="144">
        <f>IF(ISERROR(SEARCH(AG$1,$Q166)),0,1)</f>
        <v>0</v>
      </c>
      <c r="AH166" s="144">
        <f>IF(ISERROR(SEARCH(AH$1,$Q166)),0,1)</f>
        <v>0</v>
      </c>
      <c r="AK166" t="s">
        <v>44</v>
      </c>
      <c r="AL166" s="41" t="s">
        <v>44</v>
      </c>
      <c r="AM166" s="216">
        <f>_xlfn.XLOOKUP(AL166,sortorder!$I$15:$I$20,sortorder!$J$15:$J$20)</f>
        <v>1</v>
      </c>
      <c r="AN166" t="s">
        <v>1804</v>
      </c>
      <c r="AO166" t="s">
        <v>1804</v>
      </c>
      <c r="AP166" t="s">
        <v>1805</v>
      </c>
      <c r="AQ166" s="32">
        <v>3</v>
      </c>
      <c r="AR166" t="s">
        <v>2511</v>
      </c>
      <c r="AS166" t="s">
        <v>1758</v>
      </c>
      <c r="AT166" t="s">
        <v>1758</v>
      </c>
      <c r="AU166" t="s">
        <v>1758</v>
      </c>
      <c r="AW166" s="39" t="str">
        <f>IFERROR(_xlfn.XLOOKUP(Q166,wtd!$B:$B,wtd!$C:$C),"")</f>
        <v/>
      </c>
      <c r="AX166" s="144" t="b">
        <f>IFERROR(Q166=_xlfn.XLOOKUP(Q166,wtd!$B:$B,wtd!$B:$B),FALSE)</f>
        <v>0</v>
      </c>
      <c r="AY166" t="s">
        <v>3070</v>
      </c>
      <c r="AZ166">
        <v>2</v>
      </c>
      <c r="BA166">
        <v>1</v>
      </c>
      <c r="BC166" t="b">
        <v>0</v>
      </c>
      <c r="BD166" t="b">
        <v>0</v>
      </c>
      <c r="BE166" t="b">
        <v>0</v>
      </c>
      <c r="BF166" s="143" t="s">
        <v>5240</v>
      </c>
      <c r="BG166" s="143" t="s">
        <v>3020</v>
      </c>
      <c r="BH166" s="143" t="s">
        <v>3020</v>
      </c>
      <c r="BN166" s="232">
        <v>999</v>
      </c>
    </row>
    <row r="167" spans="1:66">
      <c r="A167">
        <v>166</v>
      </c>
      <c r="B167" s="161" t="str">
        <f>IFERROR(TEXT(AM167,"00"),"99")&amp;IFERROR(TEXT(X167,"00"),"99")&amp;IFERROR(TEXT(T167,"00"),"99")&amp;IFERROR(TEXT(BN167,"000"),"999")</f>
        <v>011955999</v>
      </c>
      <c r="C167" s="161" t="str">
        <f>IFERROR(TEXT(AM167,"00"),"99")&amp;IFERROR(TEXT(W167,"00"),"99")&amp;IFERROR(TEXT(S167,"000"),"999")</f>
        <v>0119023</v>
      </c>
      <c r="D167" s="29">
        <v>0</v>
      </c>
      <c r="E167" s="29">
        <v>0</v>
      </c>
      <c r="F167" s="29">
        <v>0</v>
      </c>
      <c r="I167" s="379" t="str">
        <f>IF(ISBLANK(H167), IF(OR(NOT(ISBLANK(M167)),NOT(ISBLANK(J167)), NOT(ISBLANK(O167))),"no oldname but should be",""),IF(H167=J167,"api",IF(H167=O167,"csv","no match or acsbgname")))</f>
        <v/>
      </c>
      <c r="Q167" s="64" t="s">
        <v>2963</v>
      </c>
      <c r="R167" s="143" t="s">
        <v>2963</v>
      </c>
      <c r="S167" s="150">
        <f>IFERROR(_xlfn.XLOOKUP(U167,sortorder!$E$62:$E$134,sortorder!$F$62:$F$134),999)</f>
        <v>23</v>
      </c>
      <c r="T167" s="150">
        <f>IFERROR(_xlfn.XLOOKUP(U167,sortorder!$E$62:$E$134,sortorder!$D$62:$D$134),99)</f>
        <v>55</v>
      </c>
      <c r="U167" s="129" t="s">
        <v>2917</v>
      </c>
      <c r="W167" s="155">
        <f>IFERROR(_xlfn.XLOOKUP(Y167,sortorder!$E$4:$E$55,sortorder!$D$4:$D$55),99)</f>
        <v>19</v>
      </c>
      <c r="X167" s="155">
        <f>IFERROR(_xlfn.XLOOKUP(Y167,sortorder!$E$4:$E$55,sortorder!$D$4:$D$55),99)</f>
        <v>19</v>
      </c>
      <c r="Y167" s="22" t="s">
        <v>2996</v>
      </c>
      <c r="Z167" s="144">
        <f>IF(ISERROR(SEARCH(Z$1,$Q167)),0,1)</f>
        <v>1</v>
      </c>
      <c r="AA167" s="144">
        <f>IF(ISERROR(SEARCH(AA$1,$Q167)),0,1)</f>
        <v>1</v>
      </c>
      <c r="AB167" s="144">
        <f>IF(ISERROR(SEARCH(AB$1,$Q167)),0,1)</f>
        <v>0</v>
      </c>
      <c r="AC167" s="144">
        <f>IF(ISERROR(SEARCH(AC$1,$Q167)),0,1)</f>
        <v>0</v>
      </c>
      <c r="AD167" s="144">
        <f>IF(ISERROR(SEARCH(AD$1,$Q167)),0,1)</f>
        <v>1</v>
      </c>
      <c r="AE167" s="144">
        <f>IF(ISERROR(SEARCH(AE$1,$Q167)),0,1)</f>
        <v>0</v>
      </c>
      <c r="AF167" s="144">
        <f>IF(ISERROR(SEARCH(AF$1,$Q167)),0,1)</f>
        <v>0</v>
      </c>
      <c r="AG167" s="144">
        <f>IF(ISERROR(SEARCH(AG$1,$Q167)),0,1)</f>
        <v>0</v>
      </c>
      <c r="AH167" s="144">
        <f>IF(ISERROR(SEARCH(AH$1,$Q167)),0,1)</f>
        <v>0</v>
      </c>
      <c r="AK167" t="s">
        <v>44</v>
      </c>
      <c r="AL167" s="41" t="s">
        <v>44</v>
      </c>
      <c r="AM167" s="216">
        <f>_xlfn.XLOOKUP(AL167,sortorder!$I$15:$I$20,sortorder!$J$15:$J$20)</f>
        <v>1</v>
      </c>
      <c r="AN167" t="s">
        <v>1804</v>
      </c>
      <c r="AO167" t="s">
        <v>1804</v>
      </c>
      <c r="AP167" t="s">
        <v>1805</v>
      </c>
      <c r="AQ167" s="32">
        <v>3</v>
      </c>
      <c r="AR167" t="s">
        <v>2511</v>
      </c>
      <c r="AS167" t="s">
        <v>1758</v>
      </c>
      <c r="AT167" t="s">
        <v>1758</v>
      </c>
      <c r="AU167" t="s">
        <v>1758</v>
      </c>
      <c r="AW167" s="39" t="str">
        <f>IFERROR(_xlfn.XLOOKUP(Q167,wtd!$B:$B,wtd!$C:$C),"")</f>
        <v/>
      </c>
      <c r="AX167" s="144" t="b">
        <f>IFERROR(Q167=_xlfn.XLOOKUP(Q167,wtd!$B:$B,wtd!$B:$B),FALSE)</f>
        <v>0</v>
      </c>
      <c r="AY167" t="s">
        <v>3070</v>
      </c>
      <c r="AZ167">
        <v>2</v>
      </c>
      <c r="BA167">
        <v>1</v>
      </c>
      <c r="BC167" t="b">
        <v>0</v>
      </c>
      <c r="BD167" t="b">
        <v>0</v>
      </c>
      <c r="BE167" t="b">
        <v>0</v>
      </c>
      <c r="BF167" s="143" t="s">
        <v>5322</v>
      </c>
      <c r="BG167" s="143" t="s">
        <v>3021</v>
      </c>
      <c r="BH167" s="143" t="s">
        <v>3021</v>
      </c>
      <c r="BN167" s="232">
        <v>999</v>
      </c>
    </row>
    <row r="168" spans="1:66">
      <c r="A168">
        <v>167</v>
      </c>
      <c r="B168" s="161" t="str">
        <f>IFERROR(TEXT(AM168,"00"),"99")&amp;IFERROR(TEXT(X168,"00"),"99")&amp;IFERROR(TEXT(T168,"00"),"99")&amp;IFERROR(TEXT(BN168,"000"),"999")</f>
        <v>011956999</v>
      </c>
      <c r="C168" s="161" t="str">
        <f>IFERROR(TEXT(AM168,"00"),"99")&amp;IFERROR(TEXT(W168,"00"),"99")&amp;IFERROR(TEXT(S168,"000"),"999")</f>
        <v>0119024</v>
      </c>
      <c r="D168" s="29">
        <v>0</v>
      </c>
      <c r="E168" s="29">
        <v>0</v>
      </c>
      <c r="F168" s="29">
        <v>0</v>
      </c>
      <c r="I168" s="379" t="str">
        <f>IF(ISBLANK(H168), IF(OR(NOT(ISBLANK(M168)),NOT(ISBLANK(J168)), NOT(ISBLANK(O168))),"no oldname but should be",""),IF(H168=J168,"api",IF(H168=O168,"csv","no match or acsbgname")))</f>
        <v/>
      </c>
      <c r="Q168" s="64" t="s">
        <v>2964</v>
      </c>
      <c r="R168" s="143" t="s">
        <v>2964</v>
      </c>
      <c r="S168" s="150">
        <f>IFERROR(_xlfn.XLOOKUP(U168,sortorder!$E$62:$E$134,sortorder!$F$62:$F$134),999)</f>
        <v>24</v>
      </c>
      <c r="T168" s="150">
        <f>IFERROR(_xlfn.XLOOKUP(U168,sortorder!$E$62:$E$134,sortorder!$D$62:$D$134),99)</f>
        <v>56</v>
      </c>
      <c r="U168" s="129" t="s">
        <v>2918</v>
      </c>
      <c r="W168" s="155">
        <f>IFERROR(_xlfn.XLOOKUP(Y168,sortorder!$E$4:$E$55,sortorder!$D$4:$D$55),99)</f>
        <v>19</v>
      </c>
      <c r="X168" s="155">
        <f>IFERROR(_xlfn.XLOOKUP(Y168,sortorder!$E$4:$E$55,sortorder!$D$4:$D$55),99)</f>
        <v>19</v>
      </c>
      <c r="Y168" s="22" t="s">
        <v>2996</v>
      </c>
      <c r="Z168" s="144">
        <f>IF(ISERROR(SEARCH(Z$1,$Q168)),0,1)</f>
        <v>1</v>
      </c>
      <c r="AA168" s="144">
        <f>IF(ISERROR(SEARCH(AA$1,$Q168)),0,1)</f>
        <v>1</v>
      </c>
      <c r="AB168" s="144">
        <f>IF(ISERROR(SEARCH(AB$1,$Q168)),0,1)</f>
        <v>0</v>
      </c>
      <c r="AC168" s="144">
        <f>IF(ISERROR(SEARCH(AC$1,$Q168)),0,1)</f>
        <v>0</v>
      </c>
      <c r="AD168" s="144">
        <f>IF(ISERROR(SEARCH(AD$1,$Q168)),0,1)</f>
        <v>1</v>
      </c>
      <c r="AE168" s="144">
        <f>IF(ISERROR(SEARCH(AE$1,$Q168)),0,1)</f>
        <v>0</v>
      </c>
      <c r="AF168" s="144">
        <f>IF(ISERROR(SEARCH(AF$1,$Q168)),0,1)</f>
        <v>0</v>
      </c>
      <c r="AG168" s="144">
        <f>IF(ISERROR(SEARCH(AG$1,$Q168)),0,1)</f>
        <v>0</v>
      </c>
      <c r="AH168" s="144">
        <f>IF(ISERROR(SEARCH(AH$1,$Q168)),0,1)</f>
        <v>0</v>
      </c>
      <c r="AK168" t="s">
        <v>44</v>
      </c>
      <c r="AL168" s="41" t="s">
        <v>44</v>
      </c>
      <c r="AM168" s="216">
        <f>_xlfn.XLOOKUP(AL168,sortorder!$I$15:$I$20,sortorder!$J$15:$J$20)</f>
        <v>1</v>
      </c>
      <c r="AN168" t="s">
        <v>1804</v>
      </c>
      <c r="AO168" t="s">
        <v>1804</v>
      </c>
      <c r="AP168" t="s">
        <v>1805</v>
      </c>
      <c r="AQ168" s="32">
        <v>3</v>
      </c>
      <c r="AR168" t="s">
        <v>2511</v>
      </c>
      <c r="AS168" t="s">
        <v>1758</v>
      </c>
      <c r="AT168" t="s">
        <v>1758</v>
      </c>
      <c r="AU168" t="s">
        <v>1758</v>
      </c>
      <c r="AW168" s="39" t="str">
        <f>IFERROR(_xlfn.XLOOKUP(Q168,wtd!$B:$B,wtd!$C:$C),"")</f>
        <v/>
      </c>
      <c r="AX168" s="144" t="b">
        <f>IFERROR(Q168=_xlfn.XLOOKUP(Q168,wtd!$B:$B,wtd!$B:$B),FALSE)</f>
        <v>0</v>
      </c>
      <c r="AY168" t="s">
        <v>3070</v>
      </c>
      <c r="AZ168">
        <v>2</v>
      </c>
      <c r="BA168">
        <v>1</v>
      </c>
      <c r="BC168" t="b">
        <v>0</v>
      </c>
      <c r="BD168" t="b">
        <v>0</v>
      </c>
      <c r="BE168" t="b">
        <v>0</v>
      </c>
      <c r="BF168" s="143" t="s">
        <v>5243</v>
      </c>
      <c r="BG168" s="143" t="s">
        <v>3022</v>
      </c>
      <c r="BH168" s="143" t="s">
        <v>3022</v>
      </c>
      <c r="BN168" s="232">
        <v>999</v>
      </c>
    </row>
    <row r="169" spans="1:66">
      <c r="A169">
        <v>168</v>
      </c>
      <c r="B169" s="161" t="str">
        <f>IFERROR(TEXT(AM169,"00"),"99")&amp;IFERROR(TEXT(X169,"00"),"99")&amp;IFERROR(TEXT(T169,"00"),"99")&amp;IFERROR(TEXT(BN169,"000"),"999")</f>
        <v>011957999</v>
      </c>
      <c r="C169" s="161" t="str">
        <f>IFERROR(TEXT(AM169,"00"),"99")&amp;IFERROR(TEXT(W169,"00"),"99")&amp;IFERROR(TEXT(S169,"000"),"999")</f>
        <v>0119025</v>
      </c>
      <c r="D169" s="29">
        <v>0</v>
      </c>
      <c r="E169" s="29">
        <v>0</v>
      </c>
      <c r="F169" s="29">
        <v>0</v>
      </c>
      <c r="I169" s="379" t="str">
        <f>IF(ISBLANK(H169), IF(OR(NOT(ISBLANK(M169)),NOT(ISBLANK(J169)), NOT(ISBLANK(O169))),"no oldname but should be",""),IF(H169=J169,"api",IF(H169=O169,"csv","no match or acsbgname")))</f>
        <v/>
      </c>
      <c r="Q169" s="64" t="s">
        <v>2962</v>
      </c>
      <c r="R169" s="143" t="s">
        <v>2962</v>
      </c>
      <c r="S169" s="150">
        <f>IFERROR(_xlfn.XLOOKUP(U169,sortorder!$E$62:$E$134,sortorder!$F$62:$F$134),999)</f>
        <v>25</v>
      </c>
      <c r="T169" s="150">
        <f>IFERROR(_xlfn.XLOOKUP(U169,sortorder!$E$62:$E$134,sortorder!$D$62:$D$134),99)</f>
        <v>57</v>
      </c>
      <c r="U169" s="129" t="s">
        <v>2919</v>
      </c>
      <c r="W169" s="155">
        <f>IFERROR(_xlfn.XLOOKUP(Y169,sortorder!$E$4:$E$55,sortorder!$D$4:$D$55),99)</f>
        <v>19</v>
      </c>
      <c r="X169" s="155">
        <f>IFERROR(_xlfn.XLOOKUP(Y169,sortorder!$E$4:$E$55,sortorder!$D$4:$D$55),99)</f>
        <v>19</v>
      </c>
      <c r="Y169" s="22" t="s">
        <v>2996</v>
      </c>
      <c r="Z169" s="144">
        <f>IF(ISERROR(SEARCH(Z$1,$Q169)),0,1)</f>
        <v>1</v>
      </c>
      <c r="AA169" s="144">
        <f>IF(ISERROR(SEARCH(AA$1,$Q169)),0,1)</f>
        <v>1</v>
      </c>
      <c r="AB169" s="144">
        <f>IF(ISERROR(SEARCH(AB$1,$Q169)),0,1)</f>
        <v>0</v>
      </c>
      <c r="AC169" s="144">
        <f>IF(ISERROR(SEARCH(AC$1,$Q169)),0,1)</f>
        <v>0</v>
      </c>
      <c r="AD169" s="144">
        <f>IF(ISERROR(SEARCH(AD$1,$Q169)),0,1)</f>
        <v>1</v>
      </c>
      <c r="AE169" s="144">
        <f>IF(ISERROR(SEARCH(AE$1,$Q169)),0,1)</f>
        <v>0</v>
      </c>
      <c r="AF169" s="144">
        <f>IF(ISERROR(SEARCH(AF$1,$Q169)),0,1)</f>
        <v>0</v>
      </c>
      <c r="AG169" s="144">
        <f>IF(ISERROR(SEARCH(AG$1,$Q169)),0,1)</f>
        <v>0</v>
      </c>
      <c r="AH169" s="144">
        <f>IF(ISERROR(SEARCH(AH$1,$Q169)),0,1)</f>
        <v>0</v>
      </c>
      <c r="AK169" t="s">
        <v>44</v>
      </c>
      <c r="AL169" s="41" t="s">
        <v>44</v>
      </c>
      <c r="AM169" s="216">
        <f>_xlfn.XLOOKUP(AL169,sortorder!$I$15:$I$20,sortorder!$J$15:$J$20)</f>
        <v>1</v>
      </c>
      <c r="AN169" t="s">
        <v>1804</v>
      </c>
      <c r="AO169" t="s">
        <v>1804</v>
      </c>
      <c r="AP169" t="s">
        <v>1805</v>
      </c>
      <c r="AQ169" s="32">
        <v>3</v>
      </c>
      <c r="AR169" t="s">
        <v>2511</v>
      </c>
      <c r="AS169" t="s">
        <v>1758</v>
      </c>
      <c r="AT169" t="s">
        <v>1758</v>
      </c>
      <c r="AU169" t="s">
        <v>1758</v>
      </c>
      <c r="AW169" s="39" t="str">
        <f>IFERROR(_xlfn.XLOOKUP(Q169,wtd!$B:$B,wtd!$C:$C),"")</f>
        <v/>
      </c>
      <c r="AX169" s="144" t="b">
        <f>IFERROR(Q169=_xlfn.XLOOKUP(Q169,wtd!$B:$B,wtd!$B:$B),FALSE)</f>
        <v>0</v>
      </c>
      <c r="AY169" t="s">
        <v>3070</v>
      </c>
      <c r="AZ169">
        <v>2</v>
      </c>
      <c r="BA169">
        <v>1</v>
      </c>
      <c r="BC169" t="b">
        <v>0</v>
      </c>
      <c r="BD169" t="b">
        <v>0</v>
      </c>
      <c r="BE169" t="b">
        <v>0</v>
      </c>
      <c r="BF169" s="143" t="s">
        <v>5408</v>
      </c>
      <c r="BG169" s="143" t="s">
        <v>3023</v>
      </c>
      <c r="BH169" s="143" t="s">
        <v>3023</v>
      </c>
      <c r="BN169" s="232">
        <v>999</v>
      </c>
    </row>
    <row r="170" spans="1:66">
      <c r="A170">
        <v>169</v>
      </c>
      <c r="B170" s="161" t="str">
        <f>IFERROR(TEXT(AM170,"00"),"99")&amp;IFERROR(TEXT(X170,"00"),"99")&amp;IFERROR(TEXT(T170,"00"),"99")&amp;IFERROR(TEXT(BN170,"000"),"999")</f>
        <v>011958999</v>
      </c>
      <c r="C170" s="161" t="str">
        <f>IFERROR(TEXT(AM170,"00"),"99")&amp;IFERROR(TEXT(W170,"00"),"99")&amp;IFERROR(TEXT(S170,"000"),"999")</f>
        <v>0119018</v>
      </c>
      <c r="D170" s="29">
        <v>0</v>
      </c>
      <c r="E170" s="29">
        <v>0</v>
      </c>
      <c r="F170" s="29">
        <v>0</v>
      </c>
      <c r="I170" s="379" t="str">
        <f>IF(ISBLANK(H170), IF(OR(NOT(ISBLANK(M170)),NOT(ISBLANK(J170)), NOT(ISBLANK(O170))),"no oldname but should be",""),IF(H170=J170,"api",IF(H170=O170,"csv","no match or acsbgname")))</f>
        <v/>
      </c>
      <c r="Q170" s="64" t="s">
        <v>2965</v>
      </c>
      <c r="R170" s="143" t="s">
        <v>2965</v>
      </c>
      <c r="S170" s="150">
        <f>IFERROR(_xlfn.XLOOKUP(U170,sortorder!$E$62:$E$134,sortorder!$F$62:$F$134),999)</f>
        <v>18</v>
      </c>
      <c r="T170" s="150">
        <f>IFERROR(_xlfn.XLOOKUP(U170,sortorder!$E$62:$E$134,sortorder!$D$62:$D$134),99)</f>
        <v>58</v>
      </c>
      <c r="U170" s="129" t="s">
        <v>2920</v>
      </c>
      <c r="W170" s="155">
        <f>IFERROR(_xlfn.XLOOKUP(Y170,sortorder!$E$4:$E$55,sortorder!$D$4:$D$55),99)</f>
        <v>19</v>
      </c>
      <c r="X170" s="155">
        <f>IFERROR(_xlfn.XLOOKUP(Y170,sortorder!$E$4:$E$55,sortorder!$D$4:$D$55),99)</f>
        <v>19</v>
      </c>
      <c r="Y170" s="22" t="s">
        <v>2996</v>
      </c>
      <c r="Z170" s="144">
        <f>IF(ISERROR(SEARCH(Z$1,$Q170)),0,1)</f>
        <v>1</v>
      </c>
      <c r="AA170" s="144">
        <f>IF(ISERROR(SEARCH(AA$1,$Q170)),0,1)</f>
        <v>1</v>
      </c>
      <c r="AB170" s="144">
        <f>IF(ISERROR(SEARCH(AB$1,$Q170)),0,1)</f>
        <v>0</v>
      </c>
      <c r="AC170" s="144">
        <f>IF(ISERROR(SEARCH(AC$1,$Q170)),0,1)</f>
        <v>0</v>
      </c>
      <c r="AD170" s="144">
        <f>IF(ISERROR(SEARCH(AD$1,$Q170)),0,1)</f>
        <v>1</v>
      </c>
      <c r="AE170" s="144">
        <f>IF(ISERROR(SEARCH(AE$1,$Q170)),0,1)</f>
        <v>0</v>
      </c>
      <c r="AF170" s="144">
        <f>IF(ISERROR(SEARCH(AF$1,$Q170)),0,1)</f>
        <v>0</v>
      </c>
      <c r="AG170" s="144">
        <f>IF(ISERROR(SEARCH(AG$1,$Q170)),0,1)</f>
        <v>0</v>
      </c>
      <c r="AH170" s="144">
        <f>IF(ISERROR(SEARCH(AH$1,$Q170)),0,1)</f>
        <v>0</v>
      </c>
      <c r="AK170" t="s">
        <v>44</v>
      </c>
      <c r="AL170" s="41" t="s">
        <v>44</v>
      </c>
      <c r="AM170" s="216">
        <f>_xlfn.XLOOKUP(AL170,sortorder!$I$15:$I$20,sortorder!$J$15:$J$20)</f>
        <v>1</v>
      </c>
      <c r="AN170" t="s">
        <v>1804</v>
      </c>
      <c r="AO170" t="s">
        <v>1804</v>
      </c>
      <c r="AP170" t="s">
        <v>1805</v>
      </c>
      <c r="AQ170" s="32">
        <v>3</v>
      </c>
      <c r="AR170" t="s">
        <v>2511</v>
      </c>
      <c r="AS170" t="s">
        <v>1758</v>
      </c>
      <c r="AT170" t="s">
        <v>1758</v>
      </c>
      <c r="AU170" t="s">
        <v>1758</v>
      </c>
      <c r="AW170" s="39" t="str">
        <f>IFERROR(_xlfn.XLOOKUP(Q170,wtd!$B:$B,wtd!$C:$C),"")</f>
        <v/>
      </c>
      <c r="AX170" s="144" t="b">
        <f>IFERROR(Q170=_xlfn.XLOOKUP(Q170,wtd!$B:$B,wtd!$B:$B),FALSE)</f>
        <v>0</v>
      </c>
      <c r="AY170" t="s">
        <v>3070</v>
      </c>
      <c r="AZ170">
        <v>2</v>
      </c>
      <c r="BA170">
        <v>1</v>
      </c>
      <c r="BC170" t="b">
        <v>0</v>
      </c>
      <c r="BD170" t="b">
        <v>0</v>
      </c>
      <c r="BE170" t="b">
        <v>0</v>
      </c>
      <c r="BF170" s="143" t="s">
        <v>5244</v>
      </c>
      <c r="BG170" s="143" t="s">
        <v>3024</v>
      </c>
      <c r="BH170" s="143" t="s">
        <v>3024</v>
      </c>
      <c r="BN170" s="232">
        <v>999</v>
      </c>
    </row>
    <row r="171" spans="1:66">
      <c r="A171">
        <v>170</v>
      </c>
      <c r="B171" s="161" t="str">
        <f>IFERROR(TEXT(AM171,"00"),"99")&amp;IFERROR(TEXT(X171,"00"),"99")&amp;IFERROR(TEXT(T171,"00"),"99")&amp;IFERROR(TEXT(BN171,"000"),"999")</f>
        <v>012036999</v>
      </c>
      <c r="C171" s="161" t="str">
        <f>IFERROR(TEXT(AM171,"00"),"99")&amp;IFERROR(TEXT(W171,"00"),"99")&amp;IFERROR(TEXT(S171,"000"),"999")</f>
        <v>0120021</v>
      </c>
      <c r="D171" s="29">
        <v>0</v>
      </c>
      <c r="E171" s="29">
        <v>0</v>
      </c>
      <c r="F171" s="29">
        <v>0</v>
      </c>
      <c r="I171" s="379" t="str">
        <f>IF(ISBLANK(H171), IF(OR(NOT(ISBLANK(M171)),NOT(ISBLANK(J171)), NOT(ISBLANK(O171))),"no oldname but should be",""),IF(H171=J171,"api",IF(H171=O171,"csv","no match or acsbgname")))</f>
        <v/>
      </c>
      <c r="Q171" s="64" t="s">
        <v>2417</v>
      </c>
      <c r="R171" s="42" t="s">
        <v>2417</v>
      </c>
      <c r="S171" s="150">
        <f>IFERROR(_xlfn.XLOOKUP(U171,sortorder!$E$62:$E$134,sortorder!$F$62:$F$134),999)</f>
        <v>21</v>
      </c>
      <c r="T171" s="150">
        <f>IFERROR(_xlfn.XLOOKUP(U171,sortorder!$E$62:$E$134,sortorder!$D$62:$D$134),99)</f>
        <v>36</v>
      </c>
      <c r="U171" s="129" t="s">
        <v>2317</v>
      </c>
      <c r="W171" s="155">
        <f>IFERROR(_xlfn.XLOOKUP(Y171,sortorder!$E$4:$E$55,sortorder!$D$4:$D$55),99)</f>
        <v>20</v>
      </c>
      <c r="X171" s="155">
        <f>IFERROR(_xlfn.XLOOKUP(Y171,sortorder!$E$4:$E$55,sortorder!$D$4:$D$55),99)</f>
        <v>20</v>
      </c>
      <c r="Y171" s="22" t="s">
        <v>2997</v>
      </c>
      <c r="Z171" s="144">
        <f>IF(ISERROR(SEARCH(Z$1,$Q171)),0,1)</f>
        <v>0</v>
      </c>
      <c r="AA171" s="144">
        <f>IF(ISERROR(SEARCH(AA$1,$Q171)),0,1)</f>
        <v>0</v>
      </c>
      <c r="AB171" s="144">
        <f>IF(ISERROR(SEARCH(AB$1,$Q171)),0,1)</f>
        <v>1</v>
      </c>
      <c r="AC171" s="144">
        <f>IF(ISERROR(SEARCH(AC$1,$Q171)),0,1)</f>
        <v>0</v>
      </c>
      <c r="AD171" s="144">
        <f>IF(ISERROR(SEARCH(AD$1,$Q171)),0,1)</f>
        <v>0</v>
      </c>
      <c r="AE171" s="144">
        <f>IF(ISERROR(SEARCH(AE$1,$Q171)),0,1)</f>
        <v>0</v>
      </c>
      <c r="AF171" s="144">
        <f>IF(ISERROR(SEARCH(AF$1,$Q171)),0,1)</f>
        <v>0</v>
      </c>
      <c r="AG171" s="144">
        <f>IF(ISERROR(SEARCH(AG$1,$Q171)),0,1)</f>
        <v>0</v>
      </c>
      <c r="AH171" s="144">
        <f>IF(ISERROR(SEARCH(AH$1,$Q171)),0,1)</f>
        <v>0</v>
      </c>
      <c r="AK171" t="s">
        <v>44</v>
      </c>
      <c r="AL171" s="41" t="s">
        <v>44</v>
      </c>
      <c r="AM171" s="216">
        <f>_xlfn.XLOOKUP(AL171,sortorder!$I$15:$I$20,sortorder!$J$15:$J$20)</f>
        <v>1</v>
      </c>
      <c r="AN171" t="s">
        <v>423</v>
      </c>
      <c r="AO171" t="s">
        <v>423</v>
      </c>
      <c r="AP171" t="s">
        <v>424</v>
      </c>
      <c r="AQ171" s="32">
        <v>1</v>
      </c>
      <c r="AR171" t="s">
        <v>1101</v>
      </c>
      <c r="AS171" t="s">
        <v>1111</v>
      </c>
      <c r="AT171" t="s">
        <v>1102</v>
      </c>
      <c r="AU171" t="s">
        <v>1111</v>
      </c>
      <c r="AW171" s="39" t="str">
        <f>IFERROR(_xlfn.XLOOKUP(Q171,wtd!$B:$B,wtd!$C:$C),"")</f>
        <v/>
      </c>
      <c r="AX171" s="144" t="b">
        <f>IFERROR(Q171=_xlfn.XLOOKUP(Q171,wtd!$B:$B,wtd!$B:$B),FALSE)</f>
        <v>0</v>
      </c>
      <c r="AY171" t="s">
        <v>1103</v>
      </c>
      <c r="AZ171">
        <v>2</v>
      </c>
      <c r="BA171">
        <v>0</v>
      </c>
      <c r="BC171" t="b">
        <v>0</v>
      </c>
      <c r="BD171" t="b">
        <v>0</v>
      </c>
      <c r="BE171" t="b">
        <v>0</v>
      </c>
      <c r="BF171" t="s">
        <v>5148</v>
      </c>
      <c r="BG171" s="42" t="s">
        <v>2419</v>
      </c>
      <c r="BH171" s="42" t="s">
        <v>2419</v>
      </c>
      <c r="BN171" s="232">
        <v>999</v>
      </c>
    </row>
    <row r="172" spans="1:66">
      <c r="A172">
        <v>171</v>
      </c>
      <c r="B172" s="161" t="str">
        <f>IFERROR(TEXT(AM172,"00"),"99")&amp;IFERROR(TEXT(X172,"00"),"99")&amp;IFERROR(TEXT(T172,"00"),"99")&amp;IFERROR(TEXT(BN172,"000"),"999")</f>
        <v>012052999</v>
      </c>
      <c r="C172" s="161" t="str">
        <f>IFERROR(TEXT(AM172,"00"),"99")&amp;IFERROR(TEXT(W172,"00"),"99")&amp;IFERROR(TEXT(S172,"000"),"999")</f>
        <v>0120019</v>
      </c>
      <c r="D172" s="29">
        <v>0</v>
      </c>
      <c r="E172" s="29">
        <v>0</v>
      </c>
      <c r="F172" s="29">
        <v>0</v>
      </c>
      <c r="I172" s="379" t="str">
        <f>IF(ISBLANK(H172), IF(OR(NOT(ISBLANK(M172)),NOT(ISBLANK(J172)), NOT(ISBLANK(O172))),"no oldname but should be",""),IF(H172=J172,"api",IF(H172=O172,"csv","no match or acsbgname")))</f>
        <v/>
      </c>
      <c r="Q172" s="64" t="s">
        <v>2966</v>
      </c>
      <c r="R172" s="42" t="s">
        <v>2966</v>
      </c>
      <c r="S172" s="150">
        <f>IFERROR(_xlfn.XLOOKUP(U172,sortorder!$E$62:$E$134,sortorder!$F$62:$F$134),999)</f>
        <v>19</v>
      </c>
      <c r="T172" s="150">
        <f>IFERROR(_xlfn.XLOOKUP(U172,sortorder!$E$62:$E$134,sortorder!$D$62:$D$134),99)</f>
        <v>52</v>
      </c>
      <c r="U172" s="129" t="s">
        <v>2914</v>
      </c>
      <c r="W172" s="155">
        <f>IFERROR(_xlfn.XLOOKUP(Y172,sortorder!$E$4:$E$55,sortorder!$D$4:$D$55),99)</f>
        <v>20</v>
      </c>
      <c r="X172" s="155">
        <f>IFERROR(_xlfn.XLOOKUP(Y172,sortorder!$E$4:$E$55,sortorder!$D$4:$D$55),99)</f>
        <v>20</v>
      </c>
      <c r="Y172" s="22" t="s">
        <v>2997</v>
      </c>
      <c r="Z172" s="144">
        <f>IF(ISERROR(SEARCH(Z$1,$Q172)),0,1)</f>
        <v>0</v>
      </c>
      <c r="AA172" s="144">
        <f>IF(ISERROR(SEARCH(AA$1,$Q172)),0,1)</f>
        <v>0</v>
      </c>
      <c r="AB172" s="144">
        <f>IF(ISERROR(SEARCH(AB$1,$Q172)),0,1)</f>
        <v>1</v>
      </c>
      <c r="AC172" s="144">
        <f>IF(ISERROR(SEARCH(AC$1,$Q172)),0,1)</f>
        <v>0</v>
      </c>
      <c r="AD172" s="144">
        <f>IF(ISERROR(SEARCH(AD$1,$Q172)),0,1)</f>
        <v>0</v>
      </c>
      <c r="AE172" s="144">
        <f>IF(ISERROR(SEARCH(AE$1,$Q172)),0,1)</f>
        <v>0</v>
      </c>
      <c r="AF172" s="144">
        <f>IF(ISERROR(SEARCH(AF$1,$Q172)),0,1)</f>
        <v>0</v>
      </c>
      <c r="AG172" s="144">
        <f>IF(ISERROR(SEARCH(AG$1,$Q172)),0,1)</f>
        <v>0</v>
      </c>
      <c r="AH172" s="144">
        <f>IF(ISERROR(SEARCH(AH$1,$Q172)),0,1)</f>
        <v>0</v>
      </c>
      <c r="AK172" t="s">
        <v>44</v>
      </c>
      <c r="AL172" s="41" t="s">
        <v>44</v>
      </c>
      <c r="AM172" s="216">
        <f>_xlfn.XLOOKUP(AL172,sortorder!$I$15:$I$20,sortorder!$J$15:$J$20)</f>
        <v>1</v>
      </c>
      <c r="AN172" t="s">
        <v>423</v>
      </c>
      <c r="AO172" t="s">
        <v>423</v>
      </c>
      <c r="AP172" t="s">
        <v>424</v>
      </c>
      <c r="AQ172" s="32">
        <v>1</v>
      </c>
      <c r="AR172" t="s">
        <v>1101</v>
      </c>
      <c r="AS172" t="s">
        <v>1111</v>
      </c>
      <c r="AT172" t="s">
        <v>1102</v>
      </c>
      <c r="AU172" t="s">
        <v>1111</v>
      </c>
      <c r="AW172" s="39" t="str">
        <f>IFERROR(_xlfn.XLOOKUP(Q172,wtd!$B:$B,wtd!$C:$C),"")</f>
        <v/>
      </c>
      <c r="AX172" s="144" t="b">
        <f>IFERROR(Q172=_xlfn.XLOOKUP(Q172,wtd!$B:$B,wtd!$B:$B),FALSE)</f>
        <v>0</v>
      </c>
      <c r="AY172" t="s">
        <v>1103</v>
      </c>
      <c r="AZ172">
        <v>2</v>
      </c>
      <c r="BA172">
        <v>0</v>
      </c>
      <c r="BC172" t="b">
        <v>0</v>
      </c>
      <c r="BD172" t="b">
        <v>0</v>
      </c>
      <c r="BE172" t="b">
        <v>0</v>
      </c>
      <c r="BF172" t="s">
        <v>5245</v>
      </c>
      <c r="BG172" s="42" t="s">
        <v>3025</v>
      </c>
      <c r="BH172" s="42" t="s">
        <v>3025</v>
      </c>
      <c r="BN172" s="232">
        <v>999</v>
      </c>
    </row>
    <row r="173" spans="1:66">
      <c r="A173">
        <v>172</v>
      </c>
      <c r="B173" s="161" t="str">
        <f>IFERROR(TEXT(AM173,"00"),"99")&amp;IFERROR(TEXT(X173,"00"),"99")&amp;IFERROR(TEXT(T173,"00"),"99")&amp;IFERROR(TEXT(BN173,"000"),"999")</f>
        <v>012053999</v>
      </c>
      <c r="C173" s="161" t="str">
        <f>IFERROR(TEXT(AM173,"00"),"99")&amp;IFERROR(TEXT(W173,"00"),"99")&amp;IFERROR(TEXT(S173,"000"),"999")</f>
        <v>0120020</v>
      </c>
      <c r="D173" s="29">
        <v>0</v>
      </c>
      <c r="E173" s="29">
        <v>0</v>
      </c>
      <c r="F173" s="29">
        <v>0</v>
      </c>
      <c r="I173" s="379" t="str">
        <f>IF(ISBLANK(H173), IF(OR(NOT(ISBLANK(M173)),NOT(ISBLANK(J173)), NOT(ISBLANK(O173))),"no oldname but should be",""),IF(H173=J173,"api",IF(H173=O173,"csv","no match or acsbgname")))</f>
        <v/>
      </c>
      <c r="Q173" s="64" t="s">
        <v>2967</v>
      </c>
      <c r="R173" s="42" t="s">
        <v>2967</v>
      </c>
      <c r="S173" s="150">
        <f>IFERROR(_xlfn.XLOOKUP(U173,sortorder!$E$62:$E$134,sortorder!$F$62:$F$134),999)</f>
        <v>20</v>
      </c>
      <c r="T173" s="150">
        <f>IFERROR(_xlfn.XLOOKUP(U173,sortorder!$E$62:$E$134,sortorder!$D$62:$D$134),99)</f>
        <v>53</v>
      </c>
      <c r="U173" s="129" t="s">
        <v>2915</v>
      </c>
      <c r="W173" s="155">
        <f>IFERROR(_xlfn.XLOOKUP(Y173,sortorder!$E$4:$E$55,sortorder!$D$4:$D$55),99)</f>
        <v>20</v>
      </c>
      <c r="X173" s="155">
        <f>IFERROR(_xlfn.XLOOKUP(Y173,sortorder!$E$4:$E$55,sortorder!$D$4:$D$55),99)</f>
        <v>20</v>
      </c>
      <c r="Y173" s="22" t="s">
        <v>2997</v>
      </c>
      <c r="Z173" s="144">
        <f>IF(ISERROR(SEARCH(Z$1,$Q173)),0,1)</f>
        <v>0</v>
      </c>
      <c r="AA173" s="144">
        <f>IF(ISERROR(SEARCH(AA$1,$Q173)),0,1)</f>
        <v>0</v>
      </c>
      <c r="AB173" s="144">
        <f>IF(ISERROR(SEARCH(AB$1,$Q173)),0,1)</f>
        <v>1</v>
      </c>
      <c r="AC173" s="144">
        <f>IF(ISERROR(SEARCH(AC$1,$Q173)),0,1)</f>
        <v>0</v>
      </c>
      <c r="AD173" s="144">
        <f>IF(ISERROR(SEARCH(AD$1,$Q173)),0,1)</f>
        <v>0</v>
      </c>
      <c r="AE173" s="144">
        <f>IF(ISERROR(SEARCH(AE$1,$Q173)),0,1)</f>
        <v>0</v>
      </c>
      <c r="AF173" s="144">
        <f>IF(ISERROR(SEARCH(AF$1,$Q173)),0,1)</f>
        <v>0</v>
      </c>
      <c r="AG173" s="144">
        <f>IF(ISERROR(SEARCH(AG$1,$Q173)),0,1)</f>
        <v>0</v>
      </c>
      <c r="AH173" s="144">
        <f>IF(ISERROR(SEARCH(AH$1,$Q173)),0,1)</f>
        <v>0</v>
      </c>
      <c r="AK173" t="s">
        <v>44</v>
      </c>
      <c r="AL173" s="41" t="s">
        <v>44</v>
      </c>
      <c r="AM173" s="216">
        <f>_xlfn.XLOOKUP(AL173,sortorder!$I$15:$I$20,sortorder!$J$15:$J$20)</f>
        <v>1</v>
      </c>
      <c r="AN173" t="s">
        <v>423</v>
      </c>
      <c r="AO173" t="s">
        <v>423</v>
      </c>
      <c r="AP173" t="s">
        <v>424</v>
      </c>
      <c r="AQ173" s="32">
        <v>1</v>
      </c>
      <c r="AR173" t="s">
        <v>1101</v>
      </c>
      <c r="AS173" t="s">
        <v>1111</v>
      </c>
      <c r="AT173" t="s">
        <v>1102</v>
      </c>
      <c r="AU173" t="s">
        <v>1111</v>
      </c>
      <c r="AW173" s="39" t="str">
        <f>IFERROR(_xlfn.XLOOKUP(Q173,wtd!$B:$B,wtd!$C:$C),"")</f>
        <v/>
      </c>
      <c r="AX173" s="144" t="b">
        <f>IFERROR(Q173=_xlfn.XLOOKUP(Q173,wtd!$B:$B,wtd!$B:$B),FALSE)</f>
        <v>0</v>
      </c>
      <c r="AY173" t="s">
        <v>1103</v>
      </c>
      <c r="AZ173">
        <v>2</v>
      </c>
      <c r="BA173">
        <v>0</v>
      </c>
      <c r="BC173" t="b">
        <v>0</v>
      </c>
      <c r="BD173" t="b">
        <v>0</v>
      </c>
      <c r="BE173" t="b">
        <v>0</v>
      </c>
      <c r="BF173" t="s">
        <v>5246</v>
      </c>
      <c r="BG173" s="42" t="s">
        <v>3026</v>
      </c>
      <c r="BH173" s="42" t="s">
        <v>3026</v>
      </c>
      <c r="BN173" s="232">
        <v>999</v>
      </c>
    </row>
    <row r="174" spans="1:66">
      <c r="A174">
        <v>173</v>
      </c>
      <c r="B174" s="161" t="str">
        <f>IFERROR(TEXT(AM174,"00"),"99")&amp;IFERROR(TEXT(X174,"00"),"99")&amp;IFERROR(TEXT(T174,"00"),"99")&amp;IFERROR(TEXT(BN174,"000"),"999")</f>
        <v>012054999</v>
      </c>
      <c r="C174" s="161" t="str">
        <f>IFERROR(TEXT(AM174,"00"),"99")&amp;IFERROR(TEXT(W174,"00"),"99")&amp;IFERROR(TEXT(S174,"000"),"999")</f>
        <v>0120022</v>
      </c>
      <c r="D174" s="29">
        <v>0</v>
      </c>
      <c r="E174" s="29">
        <v>0</v>
      </c>
      <c r="F174" s="29">
        <v>0</v>
      </c>
      <c r="I174" s="379" t="str">
        <f>IF(ISBLANK(H174), IF(OR(NOT(ISBLANK(M174)),NOT(ISBLANK(J174)), NOT(ISBLANK(O174))),"no oldname but should be",""),IF(H174=J174,"api",IF(H174=O174,"csv","no match or acsbgname")))</f>
        <v/>
      </c>
      <c r="Q174" s="64" t="s">
        <v>2968</v>
      </c>
      <c r="R174" s="42" t="s">
        <v>2968</v>
      </c>
      <c r="S174" s="150">
        <f>IFERROR(_xlfn.XLOOKUP(U174,sortorder!$E$62:$E$134,sortorder!$F$62:$F$134),999)</f>
        <v>22</v>
      </c>
      <c r="T174" s="150">
        <f>IFERROR(_xlfn.XLOOKUP(U174,sortorder!$E$62:$E$134,sortorder!$D$62:$D$134),99)</f>
        <v>54</v>
      </c>
      <c r="U174" s="129" t="s">
        <v>2916</v>
      </c>
      <c r="W174" s="155">
        <f>IFERROR(_xlfn.XLOOKUP(Y174,sortorder!$E$4:$E$55,sortorder!$D$4:$D$55),99)</f>
        <v>20</v>
      </c>
      <c r="X174" s="155">
        <f>IFERROR(_xlfn.XLOOKUP(Y174,sortorder!$E$4:$E$55,sortorder!$D$4:$D$55),99)</f>
        <v>20</v>
      </c>
      <c r="Y174" s="22" t="s">
        <v>2997</v>
      </c>
      <c r="Z174" s="144">
        <f>IF(ISERROR(SEARCH(Z$1,$Q174)),0,1)</f>
        <v>0</v>
      </c>
      <c r="AA174" s="144">
        <f>IF(ISERROR(SEARCH(AA$1,$Q174)),0,1)</f>
        <v>0</v>
      </c>
      <c r="AB174" s="144">
        <f>IF(ISERROR(SEARCH(AB$1,$Q174)),0,1)</f>
        <v>1</v>
      </c>
      <c r="AC174" s="144">
        <f>IF(ISERROR(SEARCH(AC$1,$Q174)),0,1)</f>
        <v>0</v>
      </c>
      <c r="AD174" s="144">
        <f>IF(ISERROR(SEARCH(AD$1,$Q174)),0,1)</f>
        <v>0</v>
      </c>
      <c r="AE174" s="144">
        <f>IF(ISERROR(SEARCH(AE$1,$Q174)),0,1)</f>
        <v>0</v>
      </c>
      <c r="AF174" s="144">
        <f>IF(ISERROR(SEARCH(AF$1,$Q174)),0,1)</f>
        <v>0</v>
      </c>
      <c r="AG174" s="144">
        <f>IF(ISERROR(SEARCH(AG$1,$Q174)),0,1)</f>
        <v>0</v>
      </c>
      <c r="AH174" s="144">
        <f>IF(ISERROR(SEARCH(AH$1,$Q174)),0,1)</f>
        <v>0</v>
      </c>
      <c r="AK174" t="s">
        <v>44</v>
      </c>
      <c r="AL174" s="41" t="s">
        <v>44</v>
      </c>
      <c r="AM174" s="216">
        <f>_xlfn.XLOOKUP(AL174,sortorder!$I$15:$I$20,sortorder!$J$15:$J$20)</f>
        <v>1</v>
      </c>
      <c r="AN174" t="s">
        <v>423</v>
      </c>
      <c r="AO174" t="s">
        <v>423</v>
      </c>
      <c r="AP174" t="s">
        <v>424</v>
      </c>
      <c r="AQ174" s="32">
        <v>1</v>
      </c>
      <c r="AR174" t="s">
        <v>1101</v>
      </c>
      <c r="AS174" t="s">
        <v>1111</v>
      </c>
      <c r="AT174" t="s">
        <v>1102</v>
      </c>
      <c r="AU174" t="s">
        <v>1111</v>
      </c>
      <c r="AW174" s="39" t="str">
        <f>IFERROR(_xlfn.XLOOKUP(Q174,wtd!$B:$B,wtd!$C:$C),"")</f>
        <v/>
      </c>
      <c r="AX174" s="144" t="b">
        <f>IFERROR(Q174=_xlfn.XLOOKUP(Q174,wtd!$B:$B,wtd!$B:$B),FALSE)</f>
        <v>0</v>
      </c>
      <c r="AY174" t="s">
        <v>1103</v>
      </c>
      <c r="AZ174">
        <v>2</v>
      </c>
      <c r="BA174">
        <v>0</v>
      </c>
      <c r="BC174" t="b">
        <v>0</v>
      </c>
      <c r="BD174" t="b">
        <v>0</v>
      </c>
      <c r="BE174" t="b">
        <v>0</v>
      </c>
      <c r="BF174" t="s">
        <v>5247</v>
      </c>
      <c r="BG174" s="42" t="s">
        <v>3027</v>
      </c>
      <c r="BH174" s="42" t="s">
        <v>3027</v>
      </c>
      <c r="BN174" s="232">
        <v>999</v>
      </c>
    </row>
    <row r="175" spans="1:66">
      <c r="A175">
        <v>174</v>
      </c>
      <c r="B175" s="161" t="str">
        <f>IFERROR(TEXT(AM175,"00"),"99")&amp;IFERROR(TEXT(X175,"00"),"99")&amp;IFERROR(TEXT(T175,"00"),"99")&amp;IFERROR(TEXT(BN175,"000"),"999")</f>
        <v>012055999</v>
      </c>
      <c r="C175" s="161" t="str">
        <f>IFERROR(TEXT(AM175,"00"),"99")&amp;IFERROR(TEXT(W175,"00"),"99")&amp;IFERROR(TEXT(S175,"000"),"999")</f>
        <v>0120023</v>
      </c>
      <c r="D175" s="29">
        <v>0</v>
      </c>
      <c r="E175" s="29">
        <v>0</v>
      </c>
      <c r="F175" s="29">
        <v>0</v>
      </c>
      <c r="I175" s="379" t="str">
        <f>IF(ISBLANK(H175), IF(OR(NOT(ISBLANK(M175)),NOT(ISBLANK(J175)), NOT(ISBLANK(O175))),"no oldname but should be",""),IF(H175=J175,"api",IF(H175=O175,"csv","no match or acsbgname")))</f>
        <v/>
      </c>
      <c r="Q175" s="64" t="s">
        <v>2969</v>
      </c>
      <c r="R175" s="42" t="s">
        <v>2969</v>
      </c>
      <c r="S175" s="150">
        <f>IFERROR(_xlfn.XLOOKUP(U175,sortorder!$E$62:$E$134,sortorder!$F$62:$F$134),999)</f>
        <v>23</v>
      </c>
      <c r="T175" s="150">
        <f>IFERROR(_xlfn.XLOOKUP(U175,sortorder!$E$62:$E$134,sortorder!$D$62:$D$134),99)</f>
        <v>55</v>
      </c>
      <c r="U175" s="129" t="s">
        <v>2917</v>
      </c>
      <c r="W175" s="155">
        <f>IFERROR(_xlfn.XLOOKUP(Y175,sortorder!$E$4:$E$55,sortorder!$D$4:$D$55),99)</f>
        <v>20</v>
      </c>
      <c r="X175" s="155">
        <f>IFERROR(_xlfn.XLOOKUP(Y175,sortorder!$E$4:$E$55,sortorder!$D$4:$D$55),99)</f>
        <v>20</v>
      </c>
      <c r="Y175" s="22" t="s">
        <v>2997</v>
      </c>
      <c r="Z175" s="144">
        <f>IF(ISERROR(SEARCH(Z$1,$Q175)),0,1)</f>
        <v>0</v>
      </c>
      <c r="AA175" s="144">
        <f>IF(ISERROR(SEARCH(AA$1,$Q175)),0,1)</f>
        <v>0</v>
      </c>
      <c r="AB175" s="144">
        <f>IF(ISERROR(SEARCH(AB$1,$Q175)),0,1)</f>
        <v>1</v>
      </c>
      <c r="AC175" s="144">
        <f>IF(ISERROR(SEARCH(AC$1,$Q175)),0,1)</f>
        <v>0</v>
      </c>
      <c r="AD175" s="144">
        <f>IF(ISERROR(SEARCH(AD$1,$Q175)),0,1)</f>
        <v>0</v>
      </c>
      <c r="AE175" s="144">
        <f>IF(ISERROR(SEARCH(AE$1,$Q175)),0,1)</f>
        <v>0</v>
      </c>
      <c r="AF175" s="144">
        <f>IF(ISERROR(SEARCH(AF$1,$Q175)),0,1)</f>
        <v>0</v>
      </c>
      <c r="AG175" s="144">
        <f>IF(ISERROR(SEARCH(AG$1,$Q175)),0,1)</f>
        <v>0</v>
      </c>
      <c r="AH175" s="144">
        <f>IF(ISERROR(SEARCH(AH$1,$Q175)),0,1)</f>
        <v>0</v>
      </c>
      <c r="AK175" t="s">
        <v>44</v>
      </c>
      <c r="AL175" s="41" t="s">
        <v>44</v>
      </c>
      <c r="AM175" s="216">
        <f>_xlfn.XLOOKUP(AL175,sortorder!$I$15:$I$20,sortorder!$J$15:$J$20)</f>
        <v>1</v>
      </c>
      <c r="AN175" t="s">
        <v>423</v>
      </c>
      <c r="AO175" t="s">
        <v>423</v>
      </c>
      <c r="AP175" t="s">
        <v>424</v>
      </c>
      <c r="AQ175" s="32">
        <v>1</v>
      </c>
      <c r="AR175" t="s">
        <v>1101</v>
      </c>
      <c r="AS175" t="s">
        <v>1111</v>
      </c>
      <c r="AT175" t="s">
        <v>1102</v>
      </c>
      <c r="AU175" t="s">
        <v>1111</v>
      </c>
      <c r="AW175" s="39" t="str">
        <f>IFERROR(_xlfn.XLOOKUP(Q175,wtd!$B:$B,wtd!$C:$C),"")</f>
        <v/>
      </c>
      <c r="AX175" s="144" t="b">
        <f>IFERROR(Q175=_xlfn.XLOOKUP(Q175,wtd!$B:$B,wtd!$B:$B),FALSE)</f>
        <v>0</v>
      </c>
      <c r="AY175" t="s">
        <v>1103</v>
      </c>
      <c r="AZ175">
        <v>2</v>
      </c>
      <c r="BA175">
        <v>0</v>
      </c>
      <c r="BC175" t="b">
        <v>0</v>
      </c>
      <c r="BD175" t="b">
        <v>0</v>
      </c>
      <c r="BE175" t="b">
        <v>0</v>
      </c>
      <c r="BF175" t="s">
        <v>5323</v>
      </c>
      <c r="BG175" s="42" t="s">
        <v>3028</v>
      </c>
      <c r="BH175" s="42" t="s">
        <v>3028</v>
      </c>
      <c r="BN175" s="232">
        <v>999</v>
      </c>
    </row>
    <row r="176" spans="1:66">
      <c r="A176">
        <v>175</v>
      </c>
      <c r="B176" s="161" t="str">
        <f>IFERROR(TEXT(AM176,"00"),"99")&amp;IFERROR(TEXT(X176,"00"),"99")&amp;IFERROR(TEXT(T176,"00"),"99")&amp;IFERROR(TEXT(BN176,"000"),"999")</f>
        <v>012056999</v>
      </c>
      <c r="C176" s="161" t="str">
        <f>IFERROR(TEXT(AM176,"00"),"99")&amp;IFERROR(TEXT(W176,"00"),"99")&amp;IFERROR(TEXT(S176,"000"),"999")</f>
        <v>0120024</v>
      </c>
      <c r="D176" s="29">
        <v>0</v>
      </c>
      <c r="E176" s="29">
        <v>0</v>
      </c>
      <c r="F176" s="29">
        <v>0</v>
      </c>
      <c r="I176" s="379" t="str">
        <f>IF(ISBLANK(H176), IF(OR(NOT(ISBLANK(M176)),NOT(ISBLANK(J176)), NOT(ISBLANK(O176))),"no oldname but should be",""),IF(H176=J176,"api",IF(H176=O176,"csv","no match or acsbgname")))</f>
        <v/>
      </c>
      <c r="Q176" s="64" t="s">
        <v>2970</v>
      </c>
      <c r="R176" s="42" t="s">
        <v>2970</v>
      </c>
      <c r="S176" s="150">
        <f>IFERROR(_xlfn.XLOOKUP(U176,sortorder!$E$62:$E$134,sortorder!$F$62:$F$134),999)</f>
        <v>24</v>
      </c>
      <c r="T176" s="150">
        <f>IFERROR(_xlfn.XLOOKUP(U176,sortorder!$E$62:$E$134,sortorder!$D$62:$D$134),99)</f>
        <v>56</v>
      </c>
      <c r="U176" s="129" t="s">
        <v>2918</v>
      </c>
      <c r="W176" s="155">
        <f>IFERROR(_xlfn.XLOOKUP(Y176,sortorder!$E$4:$E$55,sortorder!$D$4:$D$55),99)</f>
        <v>20</v>
      </c>
      <c r="X176" s="155">
        <f>IFERROR(_xlfn.XLOOKUP(Y176,sortorder!$E$4:$E$55,sortorder!$D$4:$D$55),99)</f>
        <v>20</v>
      </c>
      <c r="Y176" s="22" t="s">
        <v>2997</v>
      </c>
      <c r="Z176" s="144">
        <f>IF(ISERROR(SEARCH(Z$1,$Q176)),0,1)</f>
        <v>0</v>
      </c>
      <c r="AA176" s="144">
        <f>IF(ISERROR(SEARCH(AA$1,$Q176)),0,1)</f>
        <v>0</v>
      </c>
      <c r="AB176" s="144">
        <f>IF(ISERROR(SEARCH(AB$1,$Q176)),0,1)</f>
        <v>1</v>
      </c>
      <c r="AC176" s="144">
        <f>IF(ISERROR(SEARCH(AC$1,$Q176)),0,1)</f>
        <v>0</v>
      </c>
      <c r="AD176" s="144">
        <f>IF(ISERROR(SEARCH(AD$1,$Q176)),0,1)</f>
        <v>0</v>
      </c>
      <c r="AE176" s="144">
        <f>IF(ISERROR(SEARCH(AE$1,$Q176)),0,1)</f>
        <v>0</v>
      </c>
      <c r="AF176" s="144">
        <f>IF(ISERROR(SEARCH(AF$1,$Q176)),0,1)</f>
        <v>0</v>
      </c>
      <c r="AG176" s="144">
        <f>IF(ISERROR(SEARCH(AG$1,$Q176)),0,1)</f>
        <v>0</v>
      </c>
      <c r="AH176" s="144">
        <f>IF(ISERROR(SEARCH(AH$1,$Q176)),0,1)</f>
        <v>0</v>
      </c>
      <c r="AK176" t="s">
        <v>44</v>
      </c>
      <c r="AL176" s="41" t="s">
        <v>44</v>
      </c>
      <c r="AM176" s="216">
        <f>_xlfn.XLOOKUP(AL176,sortorder!$I$15:$I$20,sortorder!$J$15:$J$20)</f>
        <v>1</v>
      </c>
      <c r="AN176" t="s">
        <v>423</v>
      </c>
      <c r="AO176" t="s">
        <v>423</v>
      </c>
      <c r="AP176" t="s">
        <v>424</v>
      </c>
      <c r="AQ176" s="32">
        <v>1</v>
      </c>
      <c r="AR176" t="s">
        <v>1101</v>
      </c>
      <c r="AS176" t="s">
        <v>1111</v>
      </c>
      <c r="AT176" t="s">
        <v>1102</v>
      </c>
      <c r="AU176" t="s">
        <v>1111</v>
      </c>
      <c r="AW176" s="39" t="str">
        <f>IFERROR(_xlfn.XLOOKUP(Q176,wtd!$B:$B,wtd!$C:$C),"")</f>
        <v/>
      </c>
      <c r="AX176" s="144" t="b">
        <f>IFERROR(Q176=_xlfn.XLOOKUP(Q176,wtd!$B:$B,wtd!$B:$B),FALSE)</f>
        <v>0</v>
      </c>
      <c r="AY176" t="s">
        <v>1103</v>
      </c>
      <c r="AZ176">
        <v>2</v>
      </c>
      <c r="BA176">
        <v>0</v>
      </c>
      <c r="BC176" t="b">
        <v>0</v>
      </c>
      <c r="BD176" t="b">
        <v>0</v>
      </c>
      <c r="BE176" t="b">
        <v>0</v>
      </c>
      <c r="BF176" t="s">
        <v>5248</v>
      </c>
      <c r="BG176" s="42" t="s">
        <v>3029</v>
      </c>
      <c r="BH176" s="42" t="s">
        <v>3029</v>
      </c>
      <c r="BN176" s="232">
        <v>999</v>
      </c>
    </row>
    <row r="177" spans="1:66">
      <c r="A177">
        <v>176</v>
      </c>
      <c r="B177" s="161" t="str">
        <f>IFERROR(TEXT(AM177,"00"),"99")&amp;IFERROR(TEXT(X177,"00"),"99")&amp;IFERROR(TEXT(T177,"00"),"99")&amp;IFERROR(TEXT(BN177,"000"),"999")</f>
        <v>012057999</v>
      </c>
      <c r="C177" s="161" t="str">
        <f>IFERROR(TEXT(AM177,"00"),"99")&amp;IFERROR(TEXT(W177,"00"),"99")&amp;IFERROR(TEXT(S177,"000"),"999")</f>
        <v>0120025</v>
      </c>
      <c r="D177" s="29">
        <v>0</v>
      </c>
      <c r="E177" s="29">
        <v>0</v>
      </c>
      <c r="F177" s="29">
        <v>0</v>
      </c>
      <c r="I177" s="379" t="str">
        <f>IF(ISBLANK(H177), IF(OR(NOT(ISBLANK(M177)),NOT(ISBLANK(J177)), NOT(ISBLANK(O177))),"no oldname but should be",""),IF(H177=J177,"api",IF(H177=O177,"csv","no match or acsbgname")))</f>
        <v/>
      </c>
      <c r="Q177" s="64" t="s">
        <v>2971</v>
      </c>
      <c r="R177" s="42" t="s">
        <v>2971</v>
      </c>
      <c r="S177" s="150">
        <f>IFERROR(_xlfn.XLOOKUP(U177,sortorder!$E$62:$E$134,sortorder!$F$62:$F$134),999)</f>
        <v>25</v>
      </c>
      <c r="T177" s="150">
        <f>IFERROR(_xlfn.XLOOKUP(U177,sortorder!$E$62:$E$134,sortorder!$D$62:$D$134),99)</f>
        <v>57</v>
      </c>
      <c r="U177" s="129" t="s">
        <v>2919</v>
      </c>
      <c r="W177" s="155">
        <f>IFERROR(_xlfn.XLOOKUP(Y177,sortorder!$E$4:$E$55,sortorder!$D$4:$D$55),99)</f>
        <v>20</v>
      </c>
      <c r="X177" s="155">
        <f>IFERROR(_xlfn.XLOOKUP(Y177,sortorder!$E$4:$E$55,sortorder!$D$4:$D$55),99)</f>
        <v>20</v>
      </c>
      <c r="Y177" s="22" t="s">
        <v>2997</v>
      </c>
      <c r="Z177" s="144">
        <f>IF(ISERROR(SEARCH(Z$1,$Q177)),0,1)</f>
        <v>0</v>
      </c>
      <c r="AA177" s="144">
        <f>IF(ISERROR(SEARCH(AA$1,$Q177)),0,1)</f>
        <v>0</v>
      </c>
      <c r="AB177" s="144">
        <f>IF(ISERROR(SEARCH(AB$1,$Q177)),0,1)</f>
        <v>1</v>
      </c>
      <c r="AC177" s="144">
        <f>IF(ISERROR(SEARCH(AC$1,$Q177)),0,1)</f>
        <v>0</v>
      </c>
      <c r="AD177" s="144">
        <f>IF(ISERROR(SEARCH(AD$1,$Q177)),0,1)</f>
        <v>0</v>
      </c>
      <c r="AE177" s="144">
        <f>IF(ISERROR(SEARCH(AE$1,$Q177)),0,1)</f>
        <v>0</v>
      </c>
      <c r="AF177" s="144">
        <f>IF(ISERROR(SEARCH(AF$1,$Q177)),0,1)</f>
        <v>0</v>
      </c>
      <c r="AG177" s="144">
        <f>IF(ISERROR(SEARCH(AG$1,$Q177)),0,1)</f>
        <v>0</v>
      </c>
      <c r="AH177" s="144">
        <f>IF(ISERROR(SEARCH(AH$1,$Q177)),0,1)</f>
        <v>0</v>
      </c>
      <c r="AK177" t="s">
        <v>44</v>
      </c>
      <c r="AL177" s="41" t="s">
        <v>44</v>
      </c>
      <c r="AM177" s="216">
        <f>_xlfn.XLOOKUP(AL177,sortorder!$I$15:$I$20,sortorder!$J$15:$J$20)</f>
        <v>1</v>
      </c>
      <c r="AN177" t="s">
        <v>423</v>
      </c>
      <c r="AO177" t="s">
        <v>423</v>
      </c>
      <c r="AP177" t="s">
        <v>424</v>
      </c>
      <c r="AQ177" s="32">
        <v>1</v>
      </c>
      <c r="AR177" t="s">
        <v>1101</v>
      </c>
      <c r="AS177" t="s">
        <v>1111</v>
      </c>
      <c r="AT177" t="s">
        <v>1102</v>
      </c>
      <c r="AU177" t="s">
        <v>1111</v>
      </c>
      <c r="AW177" s="39" t="str">
        <f>IFERROR(_xlfn.XLOOKUP(Q177,wtd!$B:$B,wtd!$C:$C),"")</f>
        <v/>
      </c>
      <c r="AX177" s="144" t="b">
        <f>IFERROR(Q177=_xlfn.XLOOKUP(Q177,wtd!$B:$B,wtd!$B:$B),FALSE)</f>
        <v>0</v>
      </c>
      <c r="AY177" t="s">
        <v>1103</v>
      </c>
      <c r="AZ177">
        <v>2</v>
      </c>
      <c r="BA177">
        <v>0</v>
      </c>
      <c r="BC177" t="b">
        <v>0</v>
      </c>
      <c r="BD177" t="b">
        <v>0</v>
      </c>
      <c r="BE177" t="b">
        <v>0</v>
      </c>
      <c r="BF177" t="s">
        <v>5409</v>
      </c>
      <c r="BG177" s="42" t="s">
        <v>3030</v>
      </c>
      <c r="BH177" s="42" t="s">
        <v>3030</v>
      </c>
      <c r="BN177" s="232">
        <v>999</v>
      </c>
    </row>
    <row r="178" spans="1:66">
      <c r="A178">
        <v>177</v>
      </c>
      <c r="B178" s="161" t="str">
        <f>IFERROR(TEXT(AM178,"00"),"99")&amp;IFERROR(TEXT(X178,"00"),"99")&amp;IFERROR(TEXT(T178,"00"),"99")&amp;IFERROR(TEXT(BN178,"000"),"999")</f>
        <v>012058999</v>
      </c>
      <c r="C178" s="161" t="str">
        <f>IFERROR(TEXT(AM178,"00"),"99")&amp;IFERROR(TEXT(W178,"00"),"99")&amp;IFERROR(TEXT(S178,"000"),"999")</f>
        <v>0120018</v>
      </c>
      <c r="D178" s="29">
        <v>0</v>
      </c>
      <c r="E178" s="29">
        <v>0</v>
      </c>
      <c r="F178" s="29">
        <v>0</v>
      </c>
      <c r="I178" s="379" t="str">
        <f>IF(ISBLANK(H178), IF(OR(NOT(ISBLANK(M178)),NOT(ISBLANK(J178)), NOT(ISBLANK(O178))),"no oldname but should be",""),IF(H178=J178,"api",IF(H178=O178,"csv","no match or acsbgname")))</f>
        <v/>
      </c>
      <c r="Q178" s="64" t="s">
        <v>2972</v>
      </c>
      <c r="R178" s="42" t="s">
        <v>2972</v>
      </c>
      <c r="S178" s="150">
        <f>IFERROR(_xlfn.XLOOKUP(U178,sortorder!$E$62:$E$134,sortorder!$F$62:$F$134),999)</f>
        <v>18</v>
      </c>
      <c r="T178" s="150">
        <f>IFERROR(_xlfn.XLOOKUP(U178,sortorder!$E$62:$E$134,sortorder!$D$62:$D$134),99)</f>
        <v>58</v>
      </c>
      <c r="U178" s="129" t="s">
        <v>2920</v>
      </c>
      <c r="W178" s="155">
        <f>IFERROR(_xlfn.XLOOKUP(Y178,sortorder!$E$4:$E$55,sortorder!$D$4:$D$55),99)</f>
        <v>20</v>
      </c>
      <c r="X178" s="155">
        <f>IFERROR(_xlfn.XLOOKUP(Y178,sortorder!$E$4:$E$55,sortorder!$D$4:$D$55),99)</f>
        <v>20</v>
      </c>
      <c r="Y178" s="22" t="s">
        <v>2997</v>
      </c>
      <c r="Z178" s="144">
        <f>IF(ISERROR(SEARCH(Z$1,$Q178)),0,1)</f>
        <v>0</v>
      </c>
      <c r="AA178" s="144">
        <f>IF(ISERROR(SEARCH(AA$1,$Q178)),0,1)</f>
        <v>0</v>
      </c>
      <c r="AB178" s="144">
        <f>IF(ISERROR(SEARCH(AB$1,$Q178)),0,1)</f>
        <v>1</v>
      </c>
      <c r="AC178" s="144">
        <f>IF(ISERROR(SEARCH(AC$1,$Q178)),0,1)</f>
        <v>0</v>
      </c>
      <c r="AD178" s="144">
        <f>IF(ISERROR(SEARCH(AD$1,$Q178)),0,1)</f>
        <v>0</v>
      </c>
      <c r="AE178" s="144">
        <f>IF(ISERROR(SEARCH(AE$1,$Q178)),0,1)</f>
        <v>0</v>
      </c>
      <c r="AF178" s="144">
        <f>IF(ISERROR(SEARCH(AF$1,$Q178)),0,1)</f>
        <v>0</v>
      </c>
      <c r="AG178" s="144">
        <f>IF(ISERROR(SEARCH(AG$1,$Q178)),0,1)</f>
        <v>0</v>
      </c>
      <c r="AH178" s="144">
        <f>IF(ISERROR(SEARCH(AH$1,$Q178)),0,1)</f>
        <v>0</v>
      </c>
      <c r="AK178" t="s">
        <v>44</v>
      </c>
      <c r="AL178" s="41" t="s">
        <v>44</v>
      </c>
      <c r="AM178" s="216">
        <f>_xlfn.XLOOKUP(AL178,sortorder!$I$15:$I$20,sortorder!$J$15:$J$20)</f>
        <v>1</v>
      </c>
      <c r="AN178" t="s">
        <v>423</v>
      </c>
      <c r="AO178" t="s">
        <v>423</v>
      </c>
      <c r="AP178" t="s">
        <v>424</v>
      </c>
      <c r="AQ178" s="32">
        <v>1</v>
      </c>
      <c r="AR178" t="s">
        <v>1101</v>
      </c>
      <c r="AS178" t="s">
        <v>1111</v>
      </c>
      <c r="AT178" t="s">
        <v>1102</v>
      </c>
      <c r="AU178" t="s">
        <v>1111</v>
      </c>
      <c r="AW178" s="39" t="str">
        <f>IFERROR(_xlfn.XLOOKUP(Q178,wtd!$B:$B,wtd!$C:$C),"")</f>
        <v/>
      </c>
      <c r="AX178" s="144" t="b">
        <f>IFERROR(Q178=_xlfn.XLOOKUP(Q178,wtd!$B:$B,wtd!$B:$B),FALSE)</f>
        <v>0</v>
      </c>
      <c r="AY178" t="s">
        <v>1103</v>
      </c>
      <c r="AZ178">
        <v>2</v>
      </c>
      <c r="BA178">
        <v>0</v>
      </c>
      <c r="BC178" t="b">
        <v>0</v>
      </c>
      <c r="BD178" t="b">
        <v>0</v>
      </c>
      <c r="BE178" t="b">
        <v>0</v>
      </c>
      <c r="BF178" t="s">
        <v>5249</v>
      </c>
      <c r="BG178" s="42" t="s">
        <v>3031</v>
      </c>
      <c r="BH178" s="42" t="s">
        <v>3031</v>
      </c>
      <c r="BN178" s="232">
        <v>999</v>
      </c>
    </row>
    <row r="179" spans="1:66">
      <c r="A179">
        <v>178</v>
      </c>
      <c r="B179" s="161" t="str">
        <f>IFERROR(TEXT(AM179,"00"),"99")&amp;IFERROR(TEXT(X179,"00"),"99")&amp;IFERROR(TEXT(T179,"00"),"99")&amp;IFERROR(TEXT(BN179,"000"),"999")</f>
        <v>012136999</v>
      </c>
      <c r="C179" s="161" t="str">
        <f>IFERROR(TEXT(AM179,"00"),"99")&amp;IFERROR(TEXT(W179,"00"),"99")&amp;IFERROR(TEXT(S179,"000"),"999")</f>
        <v>0121021</v>
      </c>
      <c r="D179" s="29">
        <v>0</v>
      </c>
      <c r="E179" s="29">
        <v>0</v>
      </c>
      <c r="F179" s="29">
        <v>0</v>
      </c>
      <c r="I179" s="379" t="str">
        <f>IF(ISBLANK(H179), IF(OR(NOT(ISBLANK(M179)),NOT(ISBLANK(J179)), NOT(ISBLANK(O179))),"no oldname but should be",""),IF(H179=J179,"api",IF(H179=O179,"csv","no match or acsbgname")))</f>
        <v/>
      </c>
      <c r="Q179" s="64" t="s">
        <v>2434</v>
      </c>
      <c r="R179" s="42" t="s">
        <v>2434</v>
      </c>
      <c r="S179" s="150">
        <f>IFERROR(_xlfn.XLOOKUP(U179,sortorder!$E$62:$E$134,sortorder!$F$62:$F$134),999)</f>
        <v>21</v>
      </c>
      <c r="T179" s="150">
        <f>IFERROR(_xlfn.XLOOKUP(U179,sortorder!$E$62:$E$134,sortorder!$D$62:$D$134),99)</f>
        <v>36</v>
      </c>
      <c r="U179" s="129" t="s">
        <v>2317</v>
      </c>
      <c r="W179" s="155">
        <f>IFERROR(_xlfn.XLOOKUP(Y179,sortorder!$E$4:$E$55,sortorder!$D$4:$D$55),99)</f>
        <v>21</v>
      </c>
      <c r="X179" s="155">
        <f>IFERROR(_xlfn.XLOOKUP(Y179,sortorder!$E$4:$E$55,sortorder!$D$4:$D$55),99)</f>
        <v>21</v>
      </c>
      <c r="Y179" s="22" t="s">
        <v>2998</v>
      </c>
      <c r="Z179" s="144">
        <f>IF(ISERROR(SEARCH(Z$1,$Q179)),0,1)</f>
        <v>0</v>
      </c>
      <c r="AA179" s="144">
        <f>IF(ISERROR(SEARCH(AA$1,$Q179)),0,1)</f>
        <v>1</v>
      </c>
      <c r="AB179" s="144">
        <f>IF(ISERROR(SEARCH(AB$1,$Q179)),0,1)</f>
        <v>1</v>
      </c>
      <c r="AC179" s="144">
        <f>IF(ISERROR(SEARCH(AC$1,$Q179)),0,1)</f>
        <v>0</v>
      </c>
      <c r="AD179" s="144">
        <f>IF(ISERROR(SEARCH(AD$1,$Q179)),0,1)</f>
        <v>0</v>
      </c>
      <c r="AE179" s="144">
        <f>IF(ISERROR(SEARCH(AE$1,$Q179)),0,1)</f>
        <v>0</v>
      </c>
      <c r="AF179" s="144">
        <f>IF(ISERROR(SEARCH(AF$1,$Q179)),0,1)</f>
        <v>0</v>
      </c>
      <c r="AG179" s="144">
        <f>IF(ISERROR(SEARCH(AG$1,$Q179)),0,1)</f>
        <v>0</v>
      </c>
      <c r="AH179" s="144">
        <f>IF(ISERROR(SEARCH(AH$1,$Q179)),0,1)</f>
        <v>0</v>
      </c>
      <c r="AK179" t="s">
        <v>44</v>
      </c>
      <c r="AL179" s="41" t="s">
        <v>44</v>
      </c>
      <c r="AM179" s="216">
        <f>_xlfn.XLOOKUP(AL179,sortorder!$I$15:$I$20,sortorder!$J$15:$J$20)</f>
        <v>1</v>
      </c>
      <c r="AN179" t="s">
        <v>1804</v>
      </c>
      <c r="AO179" t="s">
        <v>1804</v>
      </c>
      <c r="AP179" t="s">
        <v>1805</v>
      </c>
      <c r="AQ179" s="32">
        <v>3</v>
      </c>
      <c r="AR179" t="s">
        <v>1799</v>
      </c>
      <c r="AS179" t="s">
        <v>1111</v>
      </c>
      <c r="AT179" t="s">
        <v>1102</v>
      </c>
      <c r="AU179" t="s">
        <v>1111</v>
      </c>
      <c r="AW179" s="39" t="str">
        <f>IFERROR(_xlfn.XLOOKUP(Q179,wtd!$B:$B,wtd!$C:$C),"")</f>
        <v/>
      </c>
      <c r="AX179" s="144" t="b">
        <f>IFERROR(Q179=_xlfn.XLOOKUP(Q179,wtd!$B:$B,wtd!$B:$B),FALSE)</f>
        <v>0</v>
      </c>
      <c r="AY179" t="s">
        <v>1103</v>
      </c>
      <c r="AZ179">
        <v>2</v>
      </c>
      <c r="BA179">
        <v>0</v>
      </c>
      <c r="BC179" t="b">
        <v>0</v>
      </c>
      <c r="BD179" t="b">
        <v>0</v>
      </c>
      <c r="BE179" t="b">
        <v>0</v>
      </c>
      <c r="BF179" t="s">
        <v>5153</v>
      </c>
      <c r="BG179" s="42" t="s">
        <v>2436</v>
      </c>
      <c r="BH179" s="42" t="s">
        <v>2436</v>
      </c>
      <c r="BN179" s="232">
        <v>999</v>
      </c>
    </row>
    <row r="180" spans="1:66">
      <c r="A180">
        <v>179</v>
      </c>
      <c r="B180" s="161" t="str">
        <f>IFERROR(TEXT(AM180,"00"),"99")&amp;IFERROR(TEXT(X180,"00"),"99")&amp;IFERROR(TEXT(T180,"00"),"99")&amp;IFERROR(TEXT(BN180,"000"),"999")</f>
        <v>012152999</v>
      </c>
      <c r="C180" s="161" t="str">
        <f>IFERROR(TEXT(AM180,"00"),"99")&amp;IFERROR(TEXT(W180,"00"),"99")&amp;IFERROR(TEXT(S180,"000"),"999")</f>
        <v>0121019</v>
      </c>
      <c r="D180" s="29">
        <v>0</v>
      </c>
      <c r="E180" s="29">
        <v>0</v>
      </c>
      <c r="F180" s="29">
        <v>0</v>
      </c>
      <c r="I180" s="379" t="str">
        <f>IF(ISBLANK(H180), IF(OR(NOT(ISBLANK(M180)),NOT(ISBLANK(J180)), NOT(ISBLANK(O180))),"no oldname but should be",""),IF(H180=J180,"api",IF(H180=O180,"csv","no match or acsbgname")))</f>
        <v/>
      </c>
      <c r="Q180" s="64" t="s">
        <v>2973</v>
      </c>
      <c r="R180" s="42" t="s">
        <v>2973</v>
      </c>
      <c r="S180" s="150">
        <f>IFERROR(_xlfn.XLOOKUP(U180,sortorder!$E$62:$E$134,sortorder!$F$62:$F$134),999)</f>
        <v>19</v>
      </c>
      <c r="T180" s="150">
        <f>IFERROR(_xlfn.XLOOKUP(U180,sortorder!$E$62:$E$134,sortorder!$D$62:$D$134),99)</f>
        <v>52</v>
      </c>
      <c r="U180" s="129" t="s">
        <v>2914</v>
      </c>
      <c r="W180" s="155">
        <f>IFERROR(_xlfn.XLOOKUP(Y180,sortorder!$E$4:$E$55,sortorder!$D$4:$D$55),99)</f>
        <v>21</v>
      </c>
      <c r="X180" s="155">
        <f>IFERROR(_xlfn.XLOOKUP(Y180,sortorder!$E$4:$E$55,sortorder!$D$4:$D$55),99)</f>
        <v>21</v>
      </c>
      <c r="Y180" s="22" t="s">
        <v>2998</v>
      </c>
      <c r="Z180" s="144">
        <f>IF(ISERROR(SEARCH(Z$1,$Q180)),0,1)</f>
        <v>0</v>
      </c>
      <c r="AA180" s="144">
        <f>IF(ISERROR(SEARCH(AA$1,$Q180)),0,1)</f>
        <v>1</v>
      </c>
      <c r="AB180" s="144">
        <f>IF(ISERROR(SEARCH(AB$1,$Q180)),0,1)</f>
        <v>1</v>
      </c>
      <c r="AC180" s="144">
        <f>IF(ISERROR(SEARCH(AC$1,$Q180)),0,1)</f>
        <v>0</v>
      </c>
      <c r="AD180" s="144">
        <f>IF(ISERROR(SEARCH(AD$1,$Q180)),0,1)</f>
        <v>0</v>
      </c>
      <c r="AE180" s="144">
        <f>IF(ISERROR(SEARCH(AE$1,$Q180)),0,1)</f>
        <v>0</v>
      </c>
      <c r="AF180" s="144">
        <f>IF(ISERROR(SEARCH(AF$1,$Q180)),0,1)</f>
        <v>0</v>
      </c>
      <c r="AG180" s="144">
        <f>IF(ISERROR(SEARCH(AG$1,$Q180)),0,1)</f>
        <v>0</v>
      </c>
      <c r="AH180" s="144">
        <f>IF(ISERROR(SEARCH(AH$1,$Q180)),0,1)</f>
        <v>0</v>
      </c>
      <c r="AK180" t="s">
        <v>44</v>
      </c>
      <c r="AL180" s="41" t="s">
        <v>44</v>
      </c>
      <c r="AM180" s="216">
        <f>_xlfn.XLOOKUP(AL180,sortorder!$I$15:$I$20,sortorder!$J$15:$J$20)</f>
        <v>1</v>
      </c>
      <c r="AN180" t="s">
        <v>1804</v>
      </c>
      <c r="AO180" t="s">
        <v>1804</v>
      </c>
      <c r="AP180" t="s">
        <v>1805</v>
      </c>
      <c r="AQ180" s="32">
        <v>3</v>
      </c>
      <c r="AR180" t="s">
        <v>1799</v>
      </c>
      <c r="AS180" t="s">
        <v>1111</v>
      </c>
      <c r="AT180" t="s">
        <v>1102</v>
      </c>
      <c r="AU180" t="s">
        <v>1111</v>
      </c>
      <c r="AW180" s="39" t="str">
        <f>IFERROR(_xlfn.XLOOKUP(Q180,wtd!$B:$B,wtd!$C:$C),"")</f>
        <v/>
      </c>
      <c r="AX180" s="144" t="b">
        <f>IFERROR(Q180=_xlfn.XLOOKUP(Q180,wtd!$B:$B,wtd!$B:$B),FALSE)</f>
        <v>0</v>
      </c>
      <c r="AY180" t="s">
        <v>1103</v>
      </c>
      <c r="AZ180">
        <v>2</v>
      </c>
      <c r="BA180">
        <v>0</v>
      </c>
      <c r="BC180" t="b">
        <v>0</v>
      </c>
      <c r="BD180" t="b">
        <v>0</v>
      </c>
      <c r="BE180" t="b">
        <v>0</v>
      </c>
      <c r="BF180" t="s">
        <v>5250</v>
      </c>
      <c r="BG180" s="42" t="s">
        <v>3032</v>
      </c>
      <c r="BH180" s="42" t="s">
        <v>3032</v>
      </c>
      <c r="BN180" s="232">
        <v>999</v>
      </c>
    </row>
    <row r="181" spans="1:66">
      <c r="A181">
        <v>180</v>
      </c>
      <c r="B181" s="161" t="str">
        <f>IFERROR(TEXT(AM181,"00"),"99")&amp;IFERROR(TEXT(X181,"00"),"99")&amp;IFERROR(TEXT(T181,"00"),"99")&amp;IFERROR(TEXT(BN181,"000"),"999")</f>
        <v>012153999</v>
      </c>
      <c r="C181" s="161" t="str">
        <f>IFERROR(TEXT(AM181,"00"),"99")&amp;IFERROR(TEXT(W181,"00"),"99")&amp;IFERROR(TEXT(S181,"000"),"999")</f>
        <v>0121020</v>
      </c>
      <c r="D181" s="29">
        <v>0</v>
      </c>
      <c r="E181" s="29">
        <v>0</v>
      </c>
      <c r="F181" s="29">
        <v>0</v>
      </c>
      <c r="I181" s="379" t="str">
        <f>IF(ISBLANK(H181), IF(OR(NOT(ISBLANK(M181)),NOT(ISBLANK(J181)), NOT(ISBLANK(O181))),"no oldname but should be",""),IF(H181=J181,"api",IF(H181=O181,"csv","no match or acsbgname")))</f>
        <v/>
      </c>
      <c r="Q181" s="64" t="s">
        <v>2974</v>
      </c>
      <c r="R181" s="42" t="s">
        <v>2974</v>
      </c>
      <c r="S181" s="150">
        <f>IFERROR(_xlfn.XLOOKUP(U181,sortorder!$E$62:$E$134,sortorder!$F$62:$F$134),999)</f>
        <v>20</v>
      </c>
      <c r="T181" s="150">
        <f>IFERROR(_xlfn.XLOOKUP(U181,sortorder!$E$62:$E$134,sortorder!$D$62:$D$134),99)</f>
        <v>53</v>
      </c>
      <c r="U181" s="129" t="s">
        <v>2915</v>
      </c>
      <c r="W181" s="155">
        <f>IFERROR(_xlfn.XLOOKUP(Y181,sortorder!$E$4:$E$55,sortorder!$D$4:$D$55),99)</f>
        <v>21</v>
      </c>
      <c r="X181" s="155">
        <f>IFERROR(_xlfn.XLOOKUP(Y181,sortorder!$E$4:$E$55,sortorder!$D$4:$D$55),99)</f>
        <v>21</v>
      </c>
      <c r="Y181" s="22" t="s">
        <v>2998</v>
      </c>
      <c r="Z181" s="144">
        <f>IF(ISERROR(SEARCH(Z$1,$Q181)),0,1)</f>
        <v>0</v>
      </c>
      <c r="AA181" s="144">
        <f>IF(ISERROR(SEARCH(AA$1,$Q181)),0,1)</f>
        <v>1</v>
      </c>
      <c r="AB181" s="144">
        <f>IF(ISERROR(SEARCH(AB$1,$Q181)),0,1)</f>
        <v>1</v>
      </c>
      <c r="AC181" s="144">
        <f>IF(ISERROR(SEARCH(AC$1,$Q181)),0,1)</f>
        <v>0</v>
      </c>
      <c r="AD181" s="144">
        <f>IF(ISERROR(SEARCH(AD$1,$Q181)),0,1)</f>
        <v>0</v>
      </c>
      <c r="AE181" s="144">
        <f>IF(ISERROR(SEARCH(AE$1,$Q181)),0,1)</f>
        <v>0</v>
      </c>
      <c r="AF181" s="144">
        <f>IF(ISERROR(SEARCH(AF$1,$Q181)),0,1)</f>
        <v>0</v>
      </c>
      <c r="AG181" s="144">
        <f>IF(ISERROR(SEARCH(AG$1,$Q181)),0,1)</f>
        <v>0</v>
      </c>
      <c r="AH181" s="144">
        <f>IF(ISERROR(SEARCH(AH$1,$Q181)),0,1)</f>
        <v>0</v>
      </c>
      <c r="AK181" t="s">
        <v>44</v>
      </c>
      <c r="AL181" s="41" t="s">
        <v>44</v>
      </c>
      <c r="AM181" s="216">
        <f>_xlfn.XLOOKUP(AL181,sortorder!$I$15:$I$20,sortorder!$J$15:$J$20)</f>
        <v>1</v>
      </c>
      <c r="AN181" t="s">
        <v>1804</v>
      </c>
      <c r="AO181" t="s">
        <v>1804</v>
      </c>
      <c r="AP181" t="s">
        <v>1805</v>
      </c>
      <c r="AQ181" s="32">
        <v>3</v>
      </c>
      <c r="AR181" t="s">
        <v>1799</v>
      </c>
      <c r="AS181" t="s">
        <v>1111</v>
      </c>
      <c r="AT181" t="s">
        <v>1102</v>
      </c>
      <c r="AU181" t="s">
        <v>1111</v>
      </c>
      <c r="AW181" s="39" t="str">
        <f>IFERROR(_xlfn.XLOOKUP(Q181,wtd!$B:$B,wtd!$C:$C),"")</f>
        <v/>
      </c>
      <c r="AX181" s="144" t="b">
        <f>IFERROR(Q181=_xlfn.XLOOKUP(Q181,wtd!$B:$B,wtd!$B:$B),FALSE)</f>
        <v>0</v>
      </c>
      <c r="AY181" t="s">
        <v>1103</v>
      </c>
      <c r="AZ181">
        <v>2</v>
      </c>
      <c r="BA181">
        <v>0</v>
      </c>
      <c r="BC181" t="b">
        <v>0</v>
      </c>
      <c r="BD181" t="b">
        <v>0</v>
      </c>
      <c r="BE181" t="b">
        <v>0</v>
      </c>
      <c r="BF181" t="s">
        <v>5251</v>
      </c>
      <c r="BG181" s="42" t="s">
        <v>3033</v>
      </c>
      <c r="BH181" s="42" t="s">
        <v>3033</v>
      </c>
      <c r="BN181" s="232">
        <v>999</v>
      </c>
    </row>
    <row r="182" spans="1:66">
      <c r="A182">
        <v>181</v>
      </c>
      <c r="B182" s="161" t="str">
        <f>IFERROR(TEXT(AM182,"00"),"99")&amp;IFERROR(TEXT(X182,"00"),"99")&amp;IFERROR(TEXT(T182,"00"),"99")&amp;IFERROR(TEXT(BN182,"000"),"999")</f>
        <v>012154999</v>
      </c>
      <c r="C182" s="161" t="str">
        <f>IFERROR(TEXT(AM182,"00"),"99")&amp;IFERROR(TEXT(W182,"00"),"99")&amp;IFERROR(TEXT(S182,"000"),"999")</f>
        <v>0121022</v>
      </c>
      <c r="D182" s="29">
        <v>0</v>
      </c>
      <c r="E182" s="29">
        <v>0</v>
      </c>
      <c r="F182" s="29">
        <v>0</v>
      </c>
      <c r="I182" s="379" t="str">
        <f>IF(ISBLANK(H182), IF(OR(NOT(ISBLANK(M182)),NOT(ISBLANK(J182)), NOT(ISBLANK(O182))),"no oldname but should be",""),IF(H182=J182,"api",IF(H182=O182,"csv","no match or acsbgname")))</f>
        <v/>
      </c>
      <c r="Q182" s="64" t="s">
        <v>2975</v>
      </c>
      <c r="R182" s="42" t="s">
        <v>2975</v>
      </c>
      <c r="S182" s="150">
        <f>IFERROR(_xlfn.XLOOKUP(U182,sortorder!$E$62:$E$134,sortorder!$F$62:$F$134),999)</f>
        <v>22</v>
      </c>
      <c r="T182" s="150">
        <f>IFERROR(_xlfn.XLOOKUP(U182,sortorder!$E$62:$E$134,sortorder!$D$62:$D$134),99)</f>
        <v>54</v>
      </c>
      <c r="U182" s="129" t="s">
        <v>2916</v>
      </c>
      <c r="W182" s="155">
        <f>IFERROR(_xlfn.XLOOKUP(Y182,sortorder!$E$4:$E$55,sortorder!$D$4:$D$55),99)</f>
        <v>21</v>
      </c>
      <c r="X182" s="155">
        <f>IFERROR(_xlfn.XLOOKUP(Y182,sortorder!$E$4:$E$55,sortorder!$D$4:$D$55),99)</f>
        <v>21</v>
      </c>
      <c r="Y182" s="22" t="s">
        <v>2998</v>
      </c>
      <c r="Z182" s="144">
        <f>IF(ISERROR(SEARCH(Z$1,$Q182)),0,1)</f>
        <v>0</v>
      </c>
      <c r="AA182" s="144">
        <f>IF(ISERROR(SEARCH(AA$1,$Q182)),0,1)</f>
        <v>1</v>
      </c>
      <c r="AB182" s="144">
        <f>IF(ISERROR(SEARCH(AB$1,$Q182)),0,1)</f>
        <v>1</v>
      </c>
      <c r="AC182" s="144">
        <f>IF(ISERROR(SEARCH(AC$1,$Q182)),0,1)</f>
        <v>0</v>
      </c>
      <c r="AD182" s="144">
        <f>IF(ISERROR(SEARCH(AD$1,$Q182)),0,1)</f>
        <v>0</v>
      </c>
      <c r="AE182" s="144">
        <f>IF(ISERROR(SEARCH(AE$1,$Q182)),0,1)</f>
        <v>0</v>
      </c>
      <c r="AF182" s="144">
        <f>IF(ISERROR(SEARCH(AF$1,$Q182)),0,1)</f>
        <v>0</v>
      </c>
      <c r="AG182" s="144">
        <f>IF(ISERROR(SEARCH(AG$1,$Q182)),0,1)</f>
        <v>0</v>
      </c>
      <c r="AH182" s="144">
        <f>IF(ISERROR(SEARCH(AH$1,$Q182)),0,1)</f>
        <v>0</v>
      </c>
      <c r="AK182" t="s">
        <v>44</v>
      </c>
      <c r="AL182" s="41" t="s">
        <v>44</v>
      </c>
      <c r="AM182" s="216">
        <f>_xlfn.XLOOKUP(AL182,sortorder!$I$15:$I$20,sortorder!$J$15:$J$20)</f>
        <v>1</v>
      </c>
      <c r="AN182" t="s">
        <v>1804</v>
      </c>
      <c r="AO182" t="s">
        <v>1804</v>
      </c>
      <c r="AP182" t="s">
        <v>1805</v>
      </c>
      <c r="AQ182" s="32">
        <v>3</v>
      </c>
      <c r="AR182" t="s">
        <v>1799</v>
      </c>
      <c r="AS182" t="s">
        <v>1111</v>
      </c>
      <c r="AT182" t="s">
        <v>1102</v>
      </c>
      <c r="AU182" t="s">
        <v>1111</v>
      </c>
      <c r="AW182" s="39" t="str">
        <f>IFERROR(_xlfn.XLOOKUP(Q182,wtd!$B:$B,wtd!$C:$C),"")</f>
        <v/>
      </c>
      <c r="AX182" s="144" t="b">
        <f>IFERROR(Q182=_xlfn.XLOOKUP(Q182,wtd!$B:$B,wtd!$B:$B),FALSE)</f>
        <v>0</v>
      </c>
      <c r="AY182" t="s">
        <v>1103</v>
      </c>
      <c r="AZ182">
        <v>2</v>
      </c>
      <c r="BA182">
        <v>0</v>
      </c>
      <c r="BC182" t="b">
        <v>0</v>
      </c>
      <c r="BD182" t="b">
        <v>0</v>
      </c>
      <c r="BE182" t="b">
        <v>0</v>
      </c>
      <c r="BF182" t="s">
        <v>5252</v>
      </c>
      <c r="BG182" s="42" t="s">
        <v>3034</v>
      </c>
      <c r="BH182" s="42" t="s">
        <v>3034</v>
      </c>
      <c r="BN182" s="232">
        <v>999</v>
      </c>
    </row>
    <row r="183" spans="1:66">
      <c r="A183">
        <v>182</v>
      </c>
      <c r="B183" s="161" t="str">
        <f>IFERROR(TEXT(AM183,"00"),"99")&amp;IFERROR(TEXT(X183,"00"),"99")&amp;IFERROR(TEXT(T183,"00"),"99")&amp;IFERROR(TEXT(BN183,"000"),"999")</f>
        <v>012155999</v>
      </c>
      <c r="C183" s="161" t="str">
        <f>IFERROR(TEXT(AM183,"00"),"99")&amp;IFERROR(TEXT(W183,"00"),"99")&amp;IFERROR(TEXT(S183,"000"),"999")</f>
        <v>0121023</v>
      </c>
      <c r="D183" s="29">
        <v>0</v>
      </c>
      <c r="E183" s="29">
        <v>0</v>
      </c>
      <c r="F183" s="29">
        <v>0</v>
      </c>
      <c r="I183" s="379" t="str">
        <f>IF(ISBLANK(H183), IF(OR(NOT(ISBLANK(M183)),NOT(ISBLANK(J183)), NOT(ISBLANK(O183))),"no oldname but should be",""),IF(H183=J183,"api",IF(H183=O183,"csv","no match or acsbgname")))</f>
        <v/>
      </c>
      <c r="Q183" s="64" t="s">
        <v>2976</v>
      </c>
      <c r="R183" s="42" t="s">
        <v>2976</v>
      </c>
      <c r="S183" s="150">
        <f>IFERROR(_xlfn.XLOOKUP(U183,sortorder!$E$62:$E$134,sortorder!$F$62:$F$134),999)</f>
        <v>23</v>
      </c>
      <c r="T183" s="150">
        <f>IFERROR(_xlfn.XLOOKUP(U183,sortorder!$E$62:$E$134,sortorder!$D$62:$D$134),99)</f>
        <v>55</v>
      </c>
      <c r="U183" s="129" t="s">
        <v>2917</v>
      </c>
      <c r="W183" s="155">
        <f>IFERROR(_xlfn.XLOOKUP(Y183,sortorder!$E$4:$E$55,sortorder!$D$4:$D$55),99)</f>
        <v>21</v>
      </c>
      <c r="X183" s="155">
        <f>IFERROR(_xlfn.XLOOKUP(Y183,sortorder!$E$4:$E$55,sortorder!$D$4:$D$55),99)</f>
        <v>21</v>
      </c>
      <c r="Y183" s="22" t="s">
        <v>2998</v>
      </c>
      <c r="Z183" s="144">
        <f>IF(ISERROR(SEARCH(Z$1,$Q183)),0,1)</f>
        <v>0</v>
      </c>
      <c r="AA183" s="144">
        <f>IF(ISERROR(SEARCH(AA$1,$Q183)),0,1)</f>
        <v>1</v>
      </c>
      <c r="AB183" s="144">
        <f>IF(ISERROR(SEARCH(AB$1,$Q183)),0,1)</f>
        <v>1</v>
      </c>
      <c r="AC183" s="144">
        <f>IF(ISERROR(SEARCH(AC$1,$Q183)),0,1)</f>
        <v>0</v>
      </c>
      <c r="AD183" s="144">
        <f>IF(ISERROR(SEARCH(AD$1,$Q183)),0,1)</f>
        <v>0</v>
      </c>
      <c r="AE183" s="144">
        <f>IF(ISERROR(SEARCH(AE$1,$Q183)),0,1)</f>
        <v>0</v>
      </c>
      <c r="AF183" s="144">
        <f>IF(ISERROR(SEARCH(AF$1,$Q183)),0,1)</f>
        <v>0</v>
      </c>
      <c r="AG183" s="144">
        <f>IF(ISERROR(SEARCH(AG$1,$Q183)),0,1)</f>
        <v>0</v>
      </c>
      <c r="AH183" s="144">
        <f>IF(ISERROR(SEARCH(AH$1,$Q183)),0,1)</f>
        <v>0</v>
      </c>
      <c r="AK183" t="s">
        <v>44</v>
      </c>
      <c r="AL183" s="41" t="s">
        <v>44</v>
      </c>
      <c r="AM183" s="216">
        <f>_xlfn.XLOOKUP(AL183,sortorder!$I$15:$I$20,sortorder!$J$15:$J$20)</f>
        <v>1</v>
      </c>
      <c r="AN183" t="s">
        <v>1804</v>
      </c>
      <c r="AO183" t="s">
        <v>1804</v>
      </c>
      <c r="AP183" t="s">
        <v>1805</v>
      </c>
      <c r="AQ183" s="32">
        <v>3</v>
      </c>
      <c r="AR183" t="s">
        <v>1799</v>
      </c>
      <c r="AS183" t="s">
        <v>1111</v>
      </c>
      <c r="AT183" t="s">
        <v>1102</v>
      </c>
      <c r="AU183" t="s">
        <v>1111</v>
      </c>
      <c r="AW183" s="39" t="str">
        <f>IFERROR(_xlfn.XLOOKUP(Q183,wtd!$B:$B,wtd!$C:$C),"")</f>
        <v/>
      </c>
      <c r="AX183" s="144" t="b">
        <f>IFERROR(Q183=_xlfn.XLOOKUP(Q183,wtd!$B:$B,wtd!$B:$B),FALSE)</f>
        <v>0</v>
      </c>
      <c r="AY183" t="s">
        <v>1103</v>
      </c>
      <c r="AZ183">
        <v>2</v>
      </c>
      <c r="BA183">
        <v>0</v>
      </c>
      <c r="BC183" t="b">
        <v>0</v>
      </c>
      <c r="BD183" t="b">
        <v>0</v>
      </c>
      <c r="BE183" t="b">
        <v>0</v>
      </c>
      <c r="BF183" t="s">
        <v>5324</v>
      </c>
      <c r="BG183" s="42" t="s">
        <v>3035</v>
      </c>
      <c r="BH183" s="42" t="s">
        <v>3035</v>
      </c>
      <c r="BN183" s="232">
        <v>999</v>
      </c>
    </row>
    <row r="184" spans="1:66">
      <c r="A184">
        <v>183</v>
      </c>
      <c r="B184" s="161" t="str">
        <f>IFERROR(TEXT(AM184,"00"),"99")&amp;IFERROR(TEXT(X184,"00"),"99")&amp;IFERROR(TEXT(T184,"00"),"99")&amp;IFERROR(TEXT(BN184,"000"),"999")</f>
        <v>012156999</v>
      </c>
      <c r="C184" s="161" t="str">
        <f>IFERROR(TEXT(AM184,"00"),"99")&amp;IFERROR(TEXT(W184,"00"),"99")&amp;IFERROR(TEXT(S184,"000"),"999")</f>
        <v>0121024</v>
      </c>
      <c r="D184" s="29">
        <v>0</v>
      </c>
      <c r="E184" s="29">
        <v>0</v>
      </c>
      <c r="F184" s="29">
        <v>0</v>
      </c>
      <c r="I184" s="379" t="str">
        <f>IF(ISBLANK(H184), IF(OR(NOT(ISBLANK(M184)),NOT(ISBLANK(J184)), NOT(ISBLANK(O184))),"no oldname but should be",""),IF(H184=J184,"api",IF(H184=O184,"csv","no match or acsbgname")))</f>
        <v/>
      </c>
      <c r="Q184" s="64" t="s">
        <v>2977</v>
      </c>
      <c r="R184" s="42" t="s">
        <v>2977</v>
      </c>
      <c r="S184" s="150">
        <f>IFERROR(_xlfn.XLOOKUP(U184,sortorder!$E$62:$E$134,sortorder!$F$62:$F$134),999)</f>
        <v>24</v>
      </c>
      <c r="T184" s="150">
        <f>IFERROR(_xlfn.XLOOKUP(U184,sortorder!$E$62:$E$134,sortorder!$D$62:$D$134),99)</f>
        <v>56</v>
      </c>
      <c r="U184" s="129" t="s">
        <v>2918</v>
      </c>
      <c r="W184" s="155">
        <f>IFERROR(_xlfn.XLOOKUP(Y184,sortorder!$E$4:$E$55,sortorder!$D$4:$D$55),99)</f>
        <v>21</v>
      </c>
      <c r="X184" s="155">
        <f>IFERROR(_xlfn.XLOOKUP(Y184,sortorder!$E$4:$E$55,sortorder!$D$4:$D$55),99)</f>
        <v>21</v>
      </c>
      <c r="Y184" s="22" t="s">
        <v>2998</v>
      </c>
      <c r="Z184" s="144">
        <f>IF(ISERROR(SEARCH(Z$1,$Q184)),0,1)</f>
        <v>0</v>
      </c>
      <c r="AA184" s="144">
        <f>IF(ISERROR(SEARCH(AA$1,$Q184)),0,1)</f>
        <v>1</v>
      </c>
      <c r="AB184" s="144">
        <f>IF(ISERROR(SEARCH(AB$1,$Q184)),0,1)</f>
        <v>1</v>
      </c>
      <c r="AC184" s="144">
        <f>IF(ISERROR(SEARCH(AC$1,$Q184)),0,1)</f>
        <v>0</v>
      </c>
      <c r="AD184" s="144">
        <f>IF(ISERROR(SEARCH(AD$1,$Q184)),0,1)</f>
        <v>0</v>
      </c>
      <c r="AE184" s="144">
        <f>IF(ISERROR(SEARCH(AE$1,$Q184)),0,1)</f>
        <v>0</v>
      </c>
      <c r="AF184" s="144">
        <f>IF(ISERROR(SEARCH(AF$1,$Q184)),0,1)</f>
        <v>0</v>
      </c>
      <c r="AG184" s="144">
        <f>IF(ISERROR(SEARCH(AG$1,$Q184)),0,1)</f>
        <v>0</v>
      </c>
      <c r="AH184" s="144">
        <f>IF(ISERROR(SEARCH(AH$1,$Q184)),0,1)</f>
        <v>0</v>
      </c>
      <c r="AK184" t="s">
        <v>44</v>
      </c>
      <c r="AL184" s="41" t="s">
        <v>44</v>
      </c>
      <c r="AM184" s="216">
        <f>_xlfn.XLOOKUP(AL184,sortorder!$I$15:$I$20,sortorder!$J$15:$J$20)</f>
        <v>1</v>
      </c>
      <c r="AN184" t="s">
        <v>1804</v>
      </c>
      <c r="AO184" t="s">
        <v>1804</v>
      </c>
      <c r="AP184" t="s">
        <v>1805</v>
      </c>
      <c r="AQ184" s="32">
        <v>3</v>
      </c>
      <c r="AR184" t="s">
        <v>1799</v>
      </c>
      <c r="AS184" t="s">
        <v>1111</v>
      </c>
      <c r="AT184" t="s">
        <v>1102</v>
      </c>
      <c r="AU184" t="s">
        <v>1111</v>
      </c>
      <c r="AW184" s="39" t="str">
        <f>IFERROR(_xlfn.XLOOKUP(Q184,wtd!$B:$B,wtd!$C:$C),"")</f>
        <v/>
      </c>
      <c r="AX184" s="144" t="b">
        <f>IFERROR(Q184=_xlfn.XLOOKUP(Q184,wtd!$B:$B,wtd!$B:$B),FALSE)</f>
        <v>0</v>
      </c>
      <c r="AY184" t="s">
        <v>1103</v>
      </c>
      <c r="AZ184">
        <v>2</v>
      </c>
      <c r="BA184">
        <v>0</v>
      </c>
      <c r="BC184" t="b">
        <v>0</v>
      </c>
      <c r="BD184" t="b">
        <v>0</v>
      </c>
      <c r="BE184" t="b">
        <v>0</v>
      </c>
      <c r="BF184" t="s">
        <v>5253</v>
      </c>
      <c r="BG184" s="42" t="s">
        <v>3036</v>
      </c>
      <c r="BH184" s="42" t="s">
        <v>3036</v>
      </c>
      <c r="BN184" s="232">
        <v>999</v>
      </c>
    </row>
    <row r="185" spans="1:66">
      <c r="A185">
        <v>184</v>
      </c>
      <c r="B185" s="161" t="str">
        <f>IFERROR(TEXT(AM185,"00"),"99")&amp;IFERROR(TEXT(X185,"00"),"99")&amp;IFERROR(TEXT(T185,"00"),"99")&amp;IFERROR(TEXT(BN185,"000"),"999")</f>
        <v>012157999</v>
      </c>
      <c r="C185" s="161" t="str">
        <f>IFERROR(TEXT(AM185,"00"),"99")&amp;IFERROR(TEXT(W185,"00"),"99")&amp;IFERROR(TEXT(S185,"000"),"999")</f>
        <v>0121025</v>
      </c>
      <c r="D185" s="29">
        <v>0</v>
      </c>
      <c r="E185" s="29">
        <v>0</v>
      </c>
      <c r="F185" s="29">
        <v>0</v>
      </c>
      <c r="I185" s="379" t="str">
        <f>IF(ISBLANK(H185), IF(OR(NOT(ISBLANK(M185)),NOT(ISBLANK(J185)), NOT(ISBLANK(O185))),"no oldname but should be",""),IF(H185=J185,"api",IF(H185=O185,"csv","no match or acsbgname")))</f>
        <v/>
      </c>
      <c r="Q185" s="64" t="s">
        <v>2978</v>
      </c>
      <c r="R185" s="42" t="s">
        <v>2978</v>
      </c>
      <c r="S185" s="150">
        <f>IFERROR(_xlfn.XLOOKUP(U185,sortorder!$E$62:$E$134,sortorder!$F$62:$F$134),999)</f>
        <v>25</v>
      </c>
      <c r="T185" s="150">
        <f>IFERROR(_xlfn.XLOOKUP(U185,sortorder!$E$62:$E$134,sortorder!$D$62:$D$134),99)</f>
        <v>57</v>
      </c>
      <c r="U185" s="129" t="s">
        <v>2919</v>
      </c>
      <c r="W185" s="155">
        <f>IFERROR(_xlfn.XLOOKUP(Y185,sortorder!$E$4:$E$55,sortorder!$D$4:$D$55),99)</f>
        <v>21</v>
      </c>
      <c r="X185" s="155">
        <f>IFERROR(_xlfn.XLOOKUP(Y185,sortorder!$E$4:$E$55,sortorder!$D$4:$D$55),99)</f>
        <v>21</v>
      </c>
      <c r="Y185" s="22" t="s">
        <v>2998</v>
      </c>
      <c r="Z185" s="144">
        <f>IF(ISERROR(SEARCH(Z$1,$Q185)),0,1)</f>
        <v>0</v>
      </c>
      <c r="AA185" s="144">
        <f>IF(ISERROR(SEARCH(AA$1,$Q185)),0,1)</f>
        <v>1</v>
      </c>
      <c r="AB185" s="144">
        <f>IF(ISERROR(SEARCH(AB$1,$Q185)),0,1)</f>
        <v>1</v>
      </c>
      <c r="AC185" s="144">
        <f>IF(ISERROR(SEARCH(AC$1,$Q185)),0,1)</f>
        <v>0</v>
      </c>
      <c r="AD185" s="144">
        <f>IF(ISERROR(SEARCH(AD$1,$Q185)),0,1)</f>
        <v>0</v>
      </c>
      <c r="AE185" s="144">
        <f>IF(ISERROR(SEARCH(AE$1,$Q185)),0,1)</f>
        <v>0</v>
      </c>
      <c r="AF185" s="144">
        <f>IF(ISERROR(SEARCH(AF$1,$Q185)),0,1)</f>
        <v>0</v>
      </c>
      <c r="AG185" s="144">
        <f>IF(ISERROR(SEARCH(AG$1,$Q185)),0,1)</f>
        <v>0</v>
      </c>
      <c r="AH185" s="144">
        <f>IF(ISERROR(SEARCH(AH$1,$Q185)),0,1)</f>
        <v>0</v>
      </c>
      <c r="AK185" t="s">
        <v>44</v>
      </c>
      <c r="AL185" s="41" t="s">
        <v>44</v>
      </c>
      <c r="AM185" s="216">
        <f>_xlfn.XLOOKUP(AL185,sortorder!$I$15:$I$20,sortorder!$J$15:$J$20)</f>
        <v>1</v>
      </c>
      <c r="AN185" t="s">
        <v>1804</v>
      </c>
      <c r="AO185" t="s">
        <v>1804</v>
      </c>
      <c r="AP185" t="s">
        <v>1805</v>
      </c>
      <c r="AQ185" s="32">
        <v>3</v>
      </c>
      <c r="AR185" t="s">
        <v>1799</v>
      </c>
      <c r="AS185" t="s">
        <v>1111</v>
      </c>
      <c r="AT185" t="s">
        <v>1102</v>
      </c>
      <c r="AU185" t="s">
        <v>1111</v>
      </c>
      <c r="AW185" s="39" t="str">
        <f>IFERROR(_xlfn.XLOOKUP(Q185,wtd!$B:$B,wtd!$C:$C),"")</f>
        <v/>
      </c>
      <c r="AX185" s="144" t="b">
        <f>IFERROR(Q185=_xlfn.XLOOKUP(Q185,wtd!$B:$B,wtd!$B:$B),FALSE)</f>
        <v>0</v>
      </c>
      <c r="AY185" t="s">
        <v>1103</v>
      </c>
      <c r="AZ185">
        <v>2</v>
      </c>
      <c r="BA185">
        <v>0</v>
      </c>
      <c r="BC185" t="b">
        <v>0</v>
      </c>
      <c r="BD185" t="b">
        <v>0</v>
      </c>
      <c r="BE185" t="b">
        <v>0</v>
      </c>
      <c r="BF185" t="s">
        <v>5410</v>
      </c>
      <c r="BG185" s="42" t="s">
        <v>3037</v>
      </c>
      <c r="BH185" s="42" t="s">
        <v>3037</v>
      </c>
      <c r="BN185" s="232">
        <v>999</v>
      </c>
    </row>
    <row r="186" spans="1:66">
      <c r="A186">
        <v>185</v>
      </c>
      <c r="B186" s="161" t="str">
        <f>IFERROR(TEXT(AM186,"00"),"99")&amp;IFERROR(TEXT(X186,"00"),"99")&amp;IFERROR(TEXT(T186,"00"),"99")&amp;IFERROR(TEXT(BN186,"000"),"999")</f>
        <v>012158999</v>
      </c>
      <c r="C186" s="161" t="str">
        <f>IFERROR(TEXT(AM186,"00"),"99")&amp;IFERROR(TEXT(W186,"00"),"99")&amp;IFERROR(TEXT(S186,"000"),"999")</f>
        <v>0121018</v>
      </c>
      <c r="D186" s="29">
        <v>0</v>
      </c>
      <c r="E186" s="29">
        <v>0</v>
      </c>
      <c r="F186" s="29">
        <v>0</v>
      </c>
      <c r="I186" s="379" t="str">
        <f>IF(ISBLANK(H186), IF(OR(NOT(ISBLANK(M186)),NOT(ISBLANK(J186)), NOT(ISBLANK(O186))),"no oldname but should be",""),IF(H186=J186,"api",IF(H186=O186,"csv","no match or acsbgname")))</f>
        <v/>
      </c>
      <c r="Q186" s="64" t="s">
        <v>2979</v>
      </c>
      <c r="R186" s="42" t="s">
        <v>2979</v>
      </c>
      <c r="S186" s="150">
        <f>IFERROR(_xlfn.XLOOKUP(U186,sortorder!$E$62:$E$134,sortorder!$F$62:$F$134),999)</f>
        <v>18</v>
      </c>
      <c r="T186" s="150">
        <f>IFERROR(_xlfn.XLOOKUP(U186,sortorder!$E$62:$E$134,sortorder!$D$62:$D$134),99)</f>
        <v>58</v>
      </c>
      <c r="U186" s="129" t="s">
        <v>2920</v>
      </c>
      <c r="W186" s="155">
        <f>IFERROR(_xlfn.XLOOKUP(Y186,sortorder!$E$4:$E$55,sortorder!$D$4:$D$55),99)</f>
        <v>21</v>
      </c>
      <c r="X186" s="155">
        <f>IFERROR(_xlfn.XLOOKUP(Y186,sortorder!$E$4:$E$55,sortorder!$D$4:$D$55),99)</f>
        <v>21</v>
      </c>
      <c r="Y186" s="22" t="s">
        <v>2998</v>
      </c>
      <c r="Z186" s="144">
        <f>IF(ISERROR(SEARCH(Z$1,$Q186)),0,1)</f>
        <v>0</v>
      </c>
      <c r="AA186" s="144">
        <f>IF(ISERROR(SEARCH(AA$1,$Q186)),0,1)</f>
        <v>1</v>
      </c>
      <c r="AB186" s="144">
        <f>IF(ISERROR(SEARCH(AB$1,$Q186)),0,1)</f>
        <v>1</v>
      </c>
      <c r="AC186" s="144">
        <f>IF(ISERROR(SEARCH(AC$1,$Q186)),0,1)</f>
        <v>0</v>
      </c>
      <c r="AD186" s="144">
        <f>IF(ISERROR(SEARCH(AD$1,$Q186)),0,1)</f>
        <v>0</v>
      </c>
      <c r="AE186" s="144">
        <f>IF(ISERROR(SEARCH(AE$1,$Q186)),0,1)</f>
        <v>0</v>
      </c>
      <c r="AF186" s="144">
        <f>IF(ISERROR(SEARCH(AF$1,$Q186)),0,1)</f>
        <v>0</v>
      </c>
      <c r="AG186" s="144">
        <f>IF(ISERROR(SEARCH(AG$1,$Q186)),0,1)</f>
        <v>0</v>
      </c>
      <c r="AH186" s="144">
        <f>IF(ISERROR(SEARCH(AH$1,$Q186)),0,1)</f>
        <v>0</v>
      </c>
      <c r="AK186" t="s">
        <v>44</v>
      </c>
      <c r="AL186" s="41" t="s">
        <v>44</v>
      </c>
      <c r="AM186" s="216">
        <f>_xlfn.XLOOKUP(AL186,sortorder!$I$15:$I$20,sortorder!$J$15:$J$20)</f>
        <v>1</v>
      </c>
      <c r="AN186" t="s">
        <v>1804</v>
      </c>
      <c r="AO186" t="s">
        <v>1804</v>
      </c>
      <c r="AP186" t="s">
        <v>1805</v>
      </c>
      <c r="AQ186" s="32">
        <v>3</v>
      </c>
      <c r="AR186" t="s">
        <v>1799</v>
      </c>
      <c r="AS186" t="s">
        <v>1111</v>
      </c>
      <c r="AT186" t="s">
        <v>1102</v>
      </c>
      <c r="AU186" t="s">
        <v>1111</v>
      </c>
      <c r="AW186" s="39" t="str">
        <f>IFERROR(_xlfn.XLOOKUP(Q186,wtd!$B:$B,wtd!$C:$C),"")</f>
        <v/>
      </c>
      <c r="AX186" s="144" t="b">
        <f>IFERROR(Q186=_xlfn.XLOOKUP(Q186,wtd!$B:$B,wtd!$B:$B),FALSE)</f>
        <v>0</v>
      </c>
      <c r="AY186" t="s">
        <v>1103</v>
      </c>
      <c r="AZ186">
        <v>2</v>
      </c>
      <c r="BA186">
        <v>0</v>
      </c>
      <c r="BC186" t="b">
        <v>0</v>
      </c>
      <c r="BD186" t="b">
        <v>0</v>
      </c>
      <c r="BE186" t="b">
        <v>0</v>
      </c>
      <c r="BF186" t="s">
        <v>5254</v>
      </c>
      <c r="BG186" s="42" t="s">
        <v>3038</v>
      </c>
      <c r="BH186" s="42" t="s">
        <v>3038</v>
      </c>
      <c r="BN186" s="232">
        <v>999</v>
      </c>
    </row>
    <row r="187" spans="1:66">
      <c r="A187">
        <v>186</v>
      </c>
      <c r="B187" s="161" t="str">
        <f>IFERROR(TEXT(AM187,"00"),"99")&amp;IFERROR(TEXT(X187,"00"),"99")&amp;IFERROR(TEXT(T187,"00"),"99")&amp;IFERROR(TEXT(BN187,"000"),"999")</f>
        <v>012236999</v>
      </c>
      <c r="C187" s="161" t="str">
        <f>IFERROR(TEXT(AM187,"00"),"99")&amp;IFERROR(TEXT(W187,"00"),"99")&amp;IFERROR(TEXT(S187,"000"),"999")</f>
        <v>0122021</v>
      </c>
      <c r="D187" s="29">
        <v>0</v>
      </c>
      <c r="E187" s="29">
        <v>0</v>
      </c>
      <c r="F187" s="29">
        <v>0</v>
      </c>
      <c r="I187" s="379" t="str">
        <f>IF(ISBLANK(H187), IF(OR(NOT(ISBLANK(M187)),NOT(ISBLANK(J187)), NOT(ISBLANK(O187))),"no oldname but should be",""),IF(H187=J187,"api",IF(H187=O187,"csv","no match or acsbgname")))</f>
        <v/>
      </c>
      <c r="Q187" s="64" t="s">
        <v>2383</v>
      </c>
      <c r="R187" s="42" t="s">
        <v>2383</v>
      </c>
      <c r="S187" s="150">
        <f>IFERROR(_xlfn.XLOOKUP(U187,sortorder!$E$62:$E$134,sortorder!$F$62:$F$134),999)</f>
        <v>21</v>
      </c>
      <c r="T187" s="150">
        <f>IFERROR(_xlfn.XLOOKUP(U187,sortorder!$E$62:$E$134,sortorder!$D$62:$D$134),99)</f>
        <v>36</v>
      </c>
      <c r="U187" s="129" t="s">
        <v>2317</v>
      </c>
      <c r="W187" s="155">
        <f>IFERROR(_xlfn.XLOOKUP(Y187,sortorder!$E$4:$E$55,sortorder!$D$4:$D$55),99)</f>
        <v>22</v>
      </c>
      <c r="X187" s="155">
        <f>IFERROR(_xlfn.XLOOKUP(Y187,sortorder!$E$4:$E$55,sortorder!$D$4:$D$55),99)</f>
        <v>22</v>
      </c>
      <c r="Y187" s="22" t="s">
        <v>2999</v>
      </c>
      <c r="Z187" s="144">
        <f>IF(ISERROR(SEARCH(Z$1,$Q187)),0,1)</f>
        <v>0</v>
      </c>
      <c r="AA187" s="144">
        <f>IF(ISERROR(SEARCH(AA$1,$Q187)),0,1)</f>
        <v>0</v>
      </c>
      <c r="AB187" s="144">
        <f>IF(ISERROR(SEARCH(AB$1,$Q187)),0,1)</f>
        <v>0</v>
      </c>
      <c r="AC187" s="144">
        <f>IF(ISERROR(SEARCH(AC$1,$Q187)),0,1)</f>
        <v>0</v>
      </c>
      <c r="AD187" s="144">
        <f>IF(ISERROR(SEARCH(AD$1,$Q187)),0,1)</f>
        <v>1</v>
      </c>
      <c r="AE187" s="144">
        <f>IF(ISERROR(SEARCH(AE$1,$Q187)),0,1)</f>
        <v>0</v>
      </c>
      <c r="AF187" s="144">
        <f>IF(ISERROR(SEARCH(AF$1,$Q187)),0,1)</f>
        <v>0</v>
      </c>
      <c r="AG187" s="144">
        <f>IF(ISERROR(SEARCH(AG$1,$Q187)),0,1)</f>
        <v>0</v>
      </c>
      <c r="AH187" s="144">
        <f>IF(ISERROR(SEARCH(AH$1,$Q187)),0,1)</f>
        <v>0</v>
      </c>
      <c r="AK187" t="s">
        <v>44</v>
      </c>
      <c r="AL187" s="41" t="s">
        <v>44</v>
      </c>
      <c r="AM187" s="216">
        <f>_xlfn.XLOOKUP(AL187,sortorder!$I$15:$I$20,sortorder!$J$15:$J$20)</f>
        <v>1</v>
      </c>
      <c r="AN187" t="s">
        <v>423</v>
      </c>
      <c r="AO187" t="s">
        <v>423</v>
      </c>
      <c r="AP187" t="s">
        <v>424</v>
      </c>
      <c r="AQ187" s="32">
        <v>1</v>
      </c>
      <c r="AR187" t="s">
        <v>1125</v>
      </c>
      <c r="AS187" t="s">
        <v>1132</v>
      </c>
      <c r="AT187" t="s">
        <v>1126</v>
      </c>
      <c r="AU187" t="s">
        <v>1132</v>
      </c>
      <c r="AV187">
        <v>1</v>
      </c>
      <c r="AW187" s="39" t="str">
        <f>IFERROR(_xlfn.XLOOKUP(Q187,wtd!$B:$B,wtd!$C:$C),"")</f>
        <v/>
      </c>
      <c r="AX187" s="144" t="b">
        <f>IFERROR(Q187=_xlfn.XLOOKUP(Q187,wtd!$B:$B,wtd!$B:$B),FALSE)</f>
        <v>0</v>
      </c>
      <c r="AY187" t="s">
        <v>2830</v>
      </c>
      <c r="AZ187">
        <v>2</v>
      </c>
      <c r="BA187">
        <v>0</v>
      </c>
      <c r="BC187" t="b">
        <v>0</v>
      </c>
      <c r="BD187" t="b">
        <v>1</v>
      </c>
      <c r="BE187" t="b">
        <v>0</v>
      </c>
      <c r="BF187" t="s">
        <v>5158</v>
      </c>
      <c r="BG187" s="42" t="s">
        <v>2385</v>
      </c>
      <c r="BH187" s="42" t="s">
        <v>2385</v>
      </c>
      <c r="BN187" s="232">
        <v>999</v>
      </c>
    </row>
    <row r="188" spans="1:66">
      <c r="A188">
        <v>187</v>
      </c>
      <c r="B188" s="161" t="str">
        <f>IFERROR(TEXT(AM188,"00"),"99")&amp;IFERROR(TEXT(X188,"00"),"99")&amp;IFERROR(TEXT(T188,"00"),"99")&amp;IFERROR(TEXT(BN188,"000"),"999")</f>
        <v>012252999</v>
      </c>
      <c r="C188" s="161" t="str">
        <f>IFERROR(TEXT(AM188,"00"),"99")&amp;IFERROR(TEXT(W188,"00"),"99")&amp;IFERROR(TEXT(S188,"000"),"999")</f>
        <v>0122019</v>
      </c>
      <c r="D188" s="29">
        <v>0</v>
      </c>
      <c r="E188" s="29">
        <v>0</v>
      </c>
      <c r="F188" s="29">
        <v>0</v>
      </c>
      <c r="I188" s="379" t="str">
        <f>IF(ISBLANK(H188), IF(OR(NOT(ISBLANK(M188)),NOT(ISBLANK(J188)), NOT(ISBLANK(O188))),"no oldname but should be",""),IF(H188=J188,"api",IF(H188=O188,"csv","no match or acsbgname")))</f>
        <v/>
      </c>
      <c r="Q188" s="64" t="s">
        <v>2980</v>
      </c>
      <c r="R188" s="42" t="s">
        <v>2980</v>
      </c>
      <c r="S188" s="150">
        <f>IFERROR(_xlfn.XLOOKUP(U188,sortorder!$E$62:$E$134,sortorder!$F$62:$F$134),999)</f>
        <v>19</v>
      </c>
      <c r="T188" s="150">
        <f>IFERROR(_xlfn.XLOOKUP(U188,sortorder!$E$62:$E$134,sortorder!$D$62:$D$134),99)</f>
        <v>52</v>
      </c>
      <c r="U188" s="129" t="s">
        <v>2914</v>
      </c>
      <c r="W188" s="155">
        <f>IFERROR(_xlfn.XLOOKUP(Y188,sortorder!$E$4:$E$55,sortorder!$D$4:$D$55),99)</f>
        <v>22</v>
      </c>
      <c r="X188" s="155">
        <f>IFERROR(_xlfn.XLOOKUP(Y188,sortorder!$E$4:$E$55,sortorder!$D$4:$D$55),99)</f>
        <v>22</v>
      </c>
      <c r="Y188" s="22" t="s">
        <v>2999</v>
      </c>
      <c r="Z188" s="144">
        <f>IF(ISERROR(SEARCH(Z$1,$Q188)),0,1)</f>
        <v>0</v>
      </c>
      <c r="AA188" s="144">
        <f>IF(ISERROR(SEARCH(AA$1,$Q188)),0,1)</f>
        <v>0</v>
      </c>
      <c r="AB188" s="144">
        <f>IF(ISERROR(SEARCH(AB$1,$Q188)),0,1)</f>
        <v>0</v>
      </c>
      <c r="AC188" s="144">
        <f>IF(ISERROR(SEARCH(AC$1,$Q188)),0,1)</f>
        <v>0</v>
      </c>
      <c r="AD188" s="144">
        <f>IF(ISERROR(SEARCH(AD$1,$Q188)),0,1)</f>
        <v>1</v>
      </c>
      <c r="AE188" s="144">
        <f>IF(ISERROR(SEARCH(AE$1,$Q188)),0,1)</f>
        <v>0</v>
      </c>
      <c r="AF188" s="144">
        <f>IF(ISERROR(SEARCH(AF$1,$Q188)),0,1)</f>
        <v>0</v>
      </c>
      <c r="AG188" s="144">
        <f>IF(ISERROR(SEARCH(AG$1,$Q188)),0,1)</f>
        <v>0</v>
      </c>
      <c r="AH188" s="144">
        <f>IF(ISERROR(SEARCH(AH$1,$Q188)),0,1)</f>
        <v>0</v>
      </c>
      <c r="AK188" t="s">
        <v>44</v>
      </c>
      <c r="AL188" s="41" t="s">
        <v>44</v>
      </c>
      <c r="AM188" s="216">
        <f>_xlfn.XLOOKUP(AL188,sortorder!$I$15:$I$20,sortorder!$J$15:$J$20)</f>
        <v>1</v>
      </c>
      <c r="AN188" t="s">
        <v>423</v>
      </c>
      <c r="AO188" t="s">
        <v>423</v>
      </c>
      <c r="AP188" t="s">
        <v>424</v>
      </c>
      <c r="AQ188" s="32">
        <v>1</v>
      </c>
      <c r="AR188" t="s">
        <v>1125</v>
      </c>
      <c r="AS188" t="s">
        <v>1132</v>
      </c>
      <c r="AT188" t="s">
        <v>1126</v>
      </c>
      <c r="AU188" t="s">
        <v>1132</v>
      </c>
      <c r="AV188">
        <v>1</v>
      </c>
      <c r="AW188" s="39" t="str">
        <f>IFERROR(_xlfn.XLOOKUP(Q188,wtd!$B:$B,wtd!$C:$C),"")</f>
        <v/>
      </c>
      <c r="AX188" s="144" t="b">
        <f>IFERROR(Q188=_xlfn.XLOOKUP(Q188,wtd!$B:$B,wtd!$B:$B),FALSE)</f>
        <v>0</v>
      </c>
      <c r="AY188" t="s">
        <v>2830</v>
      </c>
      <c r="AZ188">
        <v>2</v>
      </c>
      <c r="BA188">
        <v>0</v>
      </c>
      <c r="BC188" t="b">
        <v>0</v>
      </c>
      <c r="BD188" t="b">
        <v>1</v>
      </c>
      <c r="BE188" t="b">
        <v>0</v>
      </c>
      <c r="BF188" t="s">
        <v>5255</v>
      </c>
      <c r="BG188" s="42" t="s">
        <v>3039</v>
      </c>
      <c r="BH188" s="42" t="s">
        <v>3039</v>
      </c>
      <c r="BN188" s="232">
        <v>999</v>
      </c>
    </row>
    <row r="189" spans="1:66">
      <c r="A189">
        <v>188</v>
      </c>
      <c r="B189" s="161" t="str">
        <f>IFERROR(TEXT(AM189,"00"),"99")&amp;IFERROR(TEXT(X189,"00"),"99")&amp;IFERROR(TEXT(T189,"00"),"99")&amp;IFERROR(TEXT(BN189,"000"),"999")</f>
        <v>012253999</v>
      </c>
      <c r="C189" s="161" t="str">
        <f>IFERROR(TEXT(AM189,"00"),"99")&amp;IFERROR(TEXT(W189,"00"),"99")&amp;IFERROR(TEXT(S189,"000"),"999")</f>
        <v>0122020</v>
      </c>
      <c r="D189" s="29">
        <v>0</v>
      </c>
      <c r="E189" s="29">
        <v>0</v>
      </c>
      <c r="F189" s="29">
        <v>0</v>
      </c>
      <c r="I189" s="379" t="str">
        <f>IF(ISBLANK(H189), IF(OR(NOT(ISBLANK(M189)),NOT(ISBLANK(J189)), NOT(ISBLANK(O189))),"no oldname but should be",""),IF(H189=J189,"api",IF(H189=O189,"csv","no match or acsbgname")))</f>
        <v/>
      </c>
      <c r="Q189" s="64" t="s">
        <v>2981</v>
      </c>
      <c r="R189" s="42" t="s">
        <v>2981</v>
      </c>
      <c r="S189" s="150">
        <f>IFERROR(_xlfn.XLOOKUP(U189,sortorder!$E$62:$E$134,sortorder!$F$62:$F$134),999)</f>
        <v>20</v>
      </c>
      <c r="T189" s="150">
        <f>IFERROR(_xlfn.XLOOKUP(U189,sortorder!$E$62:$E$134,sortorder!$D$62:$D$134),99)</f>
        <v>53</v>
      </c>
      <c r="U189" s="129" t="s">
        <v>2915</v>
      </c>
      <c r="W189" s="155">
        <f>IFERROR(_xlfn.XLOOKUP(Y189,sortorder!$E$4:$E$55,sortorder!$D$4:$D$55),99)</f>
        <v>22</v>
      </c>
      <c r="X189" s="155">
        <f>IFERROR(_xlfn.XLOOKUP(Y189,sortorder!$E$4:$E$55,sortorder!$D$4:$D$55),99)</f>
        <v>22</v>
      </c>
      <c r="Y189" s="22" t="s">
        <v>2999</v>
      </c>
      <c r="Z189" s="144">
        <f>IF(ISERROR(SEARCH(Z$1,$Q189)),0,1)</f>
        <v>0</v>
      </c>
      <c r="AA189" s="144">
        <f>IF(ISERROR(SEARCH(AA$1,$Q189)),0,1)</f>
        <v>0</v>
      </c>
      <c r="AB189" s="144">
        <f>IF(ISERROR(SEARCH(AB$1,$Q189)),0,1)</f>
        <v>0</v>
      </c>
      <c r="AC189" s="144">
        <f>IF(ISERROR(SEARCH(AC$1,$Q189)),0,1)</f>
        <v>0</v>
      </c>
      <c r="AD189" s="144">
        <f>IF(ISERROR(SEARCH(AD$1,$Q189)),0,1)</f>
        <v>1</v>
      </c>
      <c r="AE189" s="144">
        <f>IF(ISERROR(SEARCH(AE$1,$Q189)),0,1)</f>
        <v>0</v>
      </c>
      <c r="AF189" s="144">
        <f>IF(ISERROR(SEARCH(AF$1,$Q189)),0,1)</f>
        <v>0</v>
      </c>
      <c r="AG189" s="144">
        <f>IF(ISERROR(SEARCH(AG$1,$Q189)),0,1)</f>
        <v>0</v>
      </c>
      <c r="AH189" s="144">
        <f>IF(ISERROR(SEARCH(AH$1,$Q189)),0,1)</f>
        <v>0</v>
      </c>
      <c r="AK189" t="s">
        <v>44</v>
      </c>
      <c r="AL189" s="41" t="s">
        <v>44</v>
      </c>
      <c r="AM189" s="216">
        <f>_xlfn.XLOOKUP(AL189,sortorder!$I$15:$I$20,sortorder!$J$15:$J$20)</f>
        <v>1</v>
      </c>
      <c r="AN189" t="s">
        <v>423</v>
      </c>
      <c r="AO189" t="s">
        <v>423</v>
      </c>
      <c r="AP189" t="s">
        <v>424</v>
      </c>
      <c r="AQ189" s="32">
        <v>1</v>
      </c>
      <c r="AR189" t="s">
        <v>1125</v>
      </c>
      <c r="AS189" t="s">
        <v>1132</v>
      </c>
      <c r="AT189" t="s">
        <v>1126</v>
      </c>
      <c r="AU189" t="s">
        <v>1132</v>
      </c>
      <c r="AV189">
        <v>1</v>
      </c>
      <c r="AW189" s="39" t="str">
        <f>IFERROR(_xlfn.XLOOKUP(Q189,wtd!$B:$B,wtd!$C:$C),"")</f>
        <v/>
      </c>
      <c r="AX189" s="144" t="b">
        <f>IFERROR(Q189=_xlfn.XLOOKUP(Q189,wtd!$B:$B,wtd!$B:$B),FALSE)</f>
        <v>0</v>
      </c>
      <c r="AY189" t="s">
        <v>2830</v>
      </c>
      <c r="AZ189">
        <v>2</v>
      </c>
      <c r="BA189">
        <v>0</v>
      </c>
      <c r="BC189" t="b">
        <v>0</v>
      </c>
      <c r="BD189" t="b">
        <v>1</v>
      </c>
      <c r="BE189" t="b">
        <v>0</v>
      </c>
      <c r="BF189" t="s">
        <v>5256</v>
      </c>
      <c r="BG189" s="42" t="s">
        <v>3040</v>
      </c>
      <c r="BH189" s="42" t="s">
        <v>3040</v>
      </c>
      <c r="BN189" s="232">
        <v>999</v>
      </c>
    </row>
    <row r="190" spans="1:66">
      <c r="A190">
        <v>189</v>
      </c>
      <c r="B190" s="161" t="str">
        <f>IFERROR(TEXT(AM190,"00"),"99")&amp;IFERROR(TEXT(X190,"00"),"99")&amp;IFERROR(TEXT(T190,"00"),"99")&amp;IFERROR(TEXT(BN190,"000"),"999")</f>
        <v>012254999</v>
      </c>
      <c r="C190" s="161" t="str">
        <f>IFERROR(TEXT(AM190,"00"),"99")&amp;IFERROR(TEXT(W190,"00"),"99")&amp;IFERROR(TEXT(S190,"000"),"999")</f>
        <v>0122022</v>
      </c>
      <c r="D190" s="29">
        <v>0</v>
      </c>
      <c r="E190" s="29">
        <v>0</v>
      </c>
      <c r="F190" s="29">
        <v>0</v>
      </c>
      <c r="I190" s="379" t="str">
        <f>IF(ISBLANK(H190), IF(OR(NOT(ISBLANK(M190)),NOT(ISBLANK(J190)), NOT(ISBLANK(O190))),"no oldname but should be",""),IF(H190=J190,"api",IF(H190=O190,"csv","no match or acsbgname")))</f>
        <v/>
      </c>
      <c r="Q190" s="64" t="s">
        <v>2982</v>
      </c>
      <c r="R190" s="42" t="s">
        <v>2982</v>
      </c>
      <c r="S190" s="150">
        <f>IFERROR(_xlfn.XLOOKUP(U190,sortorder!$E$62:$E$134,sortorder!$F$62:$F$134),999)</f>
        <v>22</v>
      </c>
      <c r="T190" s="150">
        <f>IFERROR(_xlfn.XLOOKUP(U190,sortorder!$E$62:$E$134,sortorder!$D$62:$D$134),99)</f>
        <v>54</v>
      </c>
      <c r="U190" s="129" t="s">
        <v>2916</v>
      </c>
      <c r="W190" s="155">
        <f>IFERROR(_xlfn.XLOOKUP(Y190,sortorder!$E$4:$E$55,sortorder!$D$4:$D$55),99)</f>
        <v>22</v>
      </c>
      <c r="X190" s="155">
        <f>IFERROR(_xlfn.XLOOKUP(Y190,sortorder!$E$4:$E$55,sortorder!$D$4:$D$55),99)</f>
        <v>22</v>
      </c>
      <c r="Y190" s="22" t="s">
        <v>2999</v>
      </c>
      <c r="Z190" s="144">
        <f>IF(ISERROR(SEARCH(Z$1,$Q190)),0,1)</f>
        <v>0</v>
      </c>
      <c r="AA190" s="144">
        <f>IF(ISERROR(SEARCH(AA$1,$Q190)),0,1)</f>
        <v>0</v>
      </c>
      <c r="AB190" s="144">
        <f>IF(ISERROR(SEARCH(AB$1,$Q190)),0,1)</f>
        <v>0</v>
      </c>
      <c r="AC190" s="144">
        <f>IF(ISERROR(SEARCH(AC$1,$Q190)),0,1)</f>
        <v>0</v>
      </c>
      <c r="AD190" s="144">
        <f>IF(ISERROR(SEARCH(AD$1,$Q190)),0,1)</f>
        <v>1</v>
      </c>
      <c r="AE190" s="144">
        <f>IF(ISERROR(SEARCH(AE$1,$Q190)),0,1)</f>
        <v>0</v>
      </c>
      <c r="AF190" s="144">
        <f>IF(ISERROR(SEARCH(AF$1,$Q190)),0,1)</f>
        <v>0</v>
      </c>
      <c r="AG190" s="144">
        <f>IF(ISERROR(SEARCH(AG$1,$Q190)),0,1)</f>
        <v>0</v>
      </c>
      <c r="AH190" s="144">
        <f>IF(ISERROR(SEARCH(AH$1,$Q190)),0,1)</f>
        <v>0</v>
      </c>
      <c r="AK190" t="s">
        <v>44</v>
      </c>
      <c r="AL190" s="41" t="s">
        <v>44</v>
      </c>
      <c r="AM190" s="216">
        <f>_xlfn.XLOOKUP(AL190,sortorder!$I$15:$I$20,sortorder!$J$15:$J$20)</f>
        <v>1</v>
      </c>
      <c r="AN190" t="s">
        <v>423</v>
      </c>
      <c r="AO190" t="s">
        <v>423</v>
      </c>
      <c r="AP190" t="s">
        <v>424</v>
      </c>
      <c r="AQ190" s="32">
        <v>1</v>
      </c>
      <c r="AR190" t="s">
        <v>1125</v>
      </c>
      <c r="AS190" t="s">
        <v>1132</v>
      </c>
      <c r="AT190" t="s">
        <v>1126</v>
      </c>
      <c r="AU190" t="s">
        <v>1132</v>
      </c>
      <c r="AV190">
        <v>1</v>
      </c>
      <c r="AW190" s="39" t="str">
        <f>IFERROR(_xlfn.XLOOKUP(Q190,wtd!$B:$B,wtd!$C:$C),"")</f>
        <v/>
      </c>
      <c r="AX190" s="144" t="b">
        <f>IFERROR(Q190=_xlfn.XLOOKUP(Q190,wtd!$B:$B,wtd!$B:$B),FALSE)</f>
        <v>0</v>
      </c>
      <c r="AY190" t="s">
        <v>2830</v>
      </c>
      <c r="AZ190">
        <v>2</v>
      </c>
      <c r="BA190">
        <v>0</v>
      </c>
      <c r="BC190" t="b">
        <v>0</v>
      </c>
      <c r="BD190" t="b">
        <v>1</v>
      </c>
      <c r="BE190" t="b">
        <v>0</v>
      </c>
      <c r="BF190" t="s">
        <v>5257</v>
      </c>
      <c r="BG190" s="42" t="s">
        <v>3041</v>
      </c>
      <c r="BH190" s="42" t="s">
        <v>3041</v>
      </c>
      <c r="BN190" s="232">
        <v>999</v>
      </c>
    </row>
    <row r="191" spans="1:66">
      <c r="A191">
        <v>190</v>
      </c>
      <c r="B191" s="161" t="str">
        <f>IFERROR(TEXT(AM191,"00"),"99")&amp;IFERROR(TEXT(X191,"00"),"99")&amp;IFERROR(TEXT(T191,"00"),"99")&amp;IFERROR(TEXT(BN191,"000"),"999")</f>
        <v>012255999</v>
      </c>
      <c r="C191" s="161" t="str">
        <f>IFERROR(TEXT(AM191,"00"),"99")&amp;IFERROR(TEXT(W191,"00"),"99")&amp;IFERROR(TEXT(S191,"000"),"999")</f>
        <v>0122023</v>
      </c>
      <c r="D191" s="29">
        <v>0</v>
      </c>
      <c r="E191" s="29">
        <v>0</v>
      </c>
      <c r="F191" s="29">
        <v>0</v>
      </c>
      <c r="I191" s="379" t="str">
        <f>IF(ISBLANK(H191), IF(OR(NOT(ISBLANK(M191)),NOT(ISBLANK(J191)), NOT(ISBLANK(O191))),"no oldname but should be",""),IF(H191=J191,"api",IF(H191=O191,"csv","no match or acsbgname")))</f>
        <v/>
      </c>
      <c r="Q191" s="64" t="s">
        <v>2983</v>
      </c>
      <c r="R191" s="42" t="s">
        <v>2983</v>
      </c>
      <c r="S191" s="150">
        <f>IFERROR(_xlfn.XLOOKUP(U191,sortorder!$E$62:$E$134,sortorder!$F$62:$F$134),999)</f>
        <v>23</v>
      </c>
      <c r="T191" s="150">
        <f>IFERROR(_xlfn.XLOOKUP(U191,sortorder!$E$62:$E$134,sortorder!$D$62:$D$134),99)</f>
        <v>55</v>
      </c>
      <c r="U191" s="129" t="s">
        <v>2917</v>
      </c>
      <c r="W191" s="155">
        <f>IFERROR(_xlfn.XLOOKUP(Y191,sortorder!$E$4:$E$55,sortorder!$D$4:$D$55),99)</f>
        <v>22</v>
      </c>
      <c r="X191" s="155">
        <f>IFERROR(_xlfn.XLOOKUP(Y191,sortorder!$E$4:$E$55,sortorder!$D$4:$D$55),99)</f>
        <v>22</v>
      </c>
      <c r="Y191" s="22" t="s">
        <v>2999</v>
      </c>
      <c r="Z191" s="144">
        <f>IF(ISERROR(SEARCH(Z$1,$Q191)),0,1)</f>
        <v>0</v>
      </c>
      <c r="AA191" s="144">
        <f>IF(ISERROR(SEARCH(AA$1,$Q191)),0,1)</f>
        <v>0</v>
      </c>
      <c r="AB191" s="144">
        <f>IF(ISERROR(SEARCH(AB$1,$Q191)),0,1)</f>
        <v>0</v>
      </c>
      <c r="AC191" s="144">
        <f>IF(ISERROR(SEARCH(AC$1,$Q191)),0,1)</f>
        <v>0</v>
      </c>
      <c r="AD191" s="144">
        <f>IF(ISERROR(SEARCH(AD$1,$Q191)),0,1)</f>
        <v>1</v>
      </c>
      <c r="AE191" s="144">
        <f>IF(ISERROR(SEARCH(AE$1,$Q191)),0,1)</f>
        <v>0</v>
      </c>
      <c r="AF191" s="144">
        <f>IF(ISERROR(SEARCH(AF$1,$Q191)),0,1)</f>
        <v>0</v>
      </c>
      <c r="AG191" s="144">
        <f>IF(ISERROR(SEARCH(AG$1,$Q191)),0,1)</f>
        <v>0</v>
      </c>
      <c r="AH191" s="144">
        <f>IF(ISERROR(SEARCH(AH$1,$Q191)),0,1)</f>
        <v>0</v>
      </c>
      <c r="AK191" t="s">
        <v>44</v>
      </c>
      <c r="AL191" s="41" t="s">
        <v>44</v>
      </c>
      <c r="AM191" s="216">
        <f>_xlfn.XLOOKUP(AL191,sortorder!$I$15:$I$20,sortorder!$J$15:$J$20)</f>
        <v>1</v>
      </c>
      <c r="AN191" t="s">
        <v>423</v>
      </c>
      <c r="AO191" t="s">
        <v>423</v>
      </c>
      <c r="AP191" t="s">
        <v>424</v>
      </c>
      <c r="AQ191" s="32">
        <v>1</v>
      </c>
      <c r="AR191" t="s">
        <v>1125</v>
      </c>
      <c r="AS191" t="s">
        <v>1132</v>
      </c>
      <c r="AT191" t="s">
        <v>1126</v>
      </c>
      <c r="AU191" t="s">
        <v>1132</v>
      </c>
      <c r="AV191">
        <v>1</v>
      </c>
      <c r="AW191" s="39" t="str">
        <f>IFERROR(_xlfn.XLOOKUP(Q191,wtd!$B:$B,wtd!$C:$C),"")</f>
        <v/>
      </c>
      <c r="AX191" s="144" t="b">
        <f>IFERROR(Q191=_xlfn.XLOOKUP(Q191,wtd!$B:$B,wtd!$B:$B),FALSE)</f>
        <v>0</v>
      </c>
      <c r="AY191" t="s">
        <v>2830</v>
      </c>
      <c r="AZ191">
        <v>2</v>
      </c>
      <c r="BA191">
        <v>0</v>
      </c>
      <c r="BC191" t="b">
        <v>0</v>
      </c>
      <c r="BD191" t="b">
        <v>1</v>
      </c>
      <c r="BE191" t="b">
        <v>0</v>
      </c>
      <c r="BF191" t="s">
        <v>5325</v>
      </c>
      <c r="BG191" s="42" t="s">
        <v>3042</v>
      </c>
      <c r="BH191" s="42" t="s">
        <v>3042</v>
      </c>
      <c r="BN191" s="232">
        <v>999</v>
      </c>
    </row>
    <row r="192" spans="1:66">
      <c r="A192">
        <v>191</v>
      </c>
      <c r="B192" s="161" t="str">
        <f>IFERROR(TEXT(AM192,"00"),"99")&amp;IFERROR(TEXT(X192,"00"),"99")&amp;IFERROR(TEXT(T192,"00"),"99")&amp;IFERROR(TEXT(BN192,"000"),"999")</f>
        <v>012256999</v>
      </c>
      <c r="C192" s="161" t="str">
        <f>IFERROR(TEXT(AM192,"00"),"99")&amp;IFERROR(TEXT(W192,"00"),"99")&amp;IFERROR(TEXT(S192,"000"),"999")</f>
        <v>0122024</v>
      </c>
      <c r="D192" s="29">
        <v>0</v>
      </c>
      <c r="E192" s="29">
        <v>0</v>
      </c>
      <c r="F192" s="29">
        <v>0</v>
      </c>
      <c r="I192" s="379" t="str">
        <f>IF(ISBLANK(H192), IF(OR(NOT(ISBLANK(M192)),NOT(ISBLANK(J192)), NOT(ISBLANK(O192))),"no oldname but should be",""),IF(H192=J192,"api",IF(H192=O192,"csv","no match or acsbgname")))</f>
        <v/>
      </c>
      <c r="Q192" s="64" t="s">
        <v>2984</v>
      </c>
      <c r="R192" s="42" t="s">
        <v>2984</v>
      </c>
      <c r="S192" s="150">
        <f>IFERROR(_xlfn.XLOOKUP(U192,sortorder!$E$62:$E$134,sortorder!$F$62:$F$134),999)</f>
        <v>24</v>
      </c>
      <c r="T192" s="150">
        <f>IFERROR(_xlfn.XLOOKUP(U192,sortorder!$E$62:$E$134,sortorder!$D$62:$D$134),99)</f>
        <v>56</v>
      </c>
      <c r="U192" s="129" t="s">
        <v>2918</v>
      </c>
      <c r="W192" s="155">
        <f>IFERROR(_xlfn.XLOOKUP(Y192,sortorder!$E$4:$E$55,sortorder!$D$4:$D$55),99)</f>
        <v>22</v>
      </c>
      <c r="X192" s="155">
        <f>IFERROR(_xlfn.XLOOKUP(Y192,sortorder!$E$4:$E$55,sortorder!$D$4:$D$55),99)</f>
        <v>22</v>
      </c>
      <c r="Y192" s="22" t="s">
        <v>2999</v>
      </c>
      <c r="Z192" s="144">
        <f>IF(ISERROR(SEARCH(Z$1,$Q192)),0,1)</f>
        <v>0</v>
      </c>
      <c r="AA192" s="144">
        <f>IF(ISERROR(SEARCH(AA$1,$Q192)),0,1)</f>
        <v>0</v>
      </c>
      <c r="AB192" s="144">
        <f>IF(ISERROR(SEARCH(AB$1,$Q192)),0,1)</f>
        <v>0</v>
      </c>
      <c r="AC192" s="144">
        <f>IF(ISERROR(SEARCH(AC$1,$Q192)),0,1)</f>
        <v>0</v>
      </c>
      <c r="AD192" s="144">
        <f>IF(ISERROR(SEARCH(AD$1,$Q192)),0,1)</f>
        <v>1</v>
      </c>
      <c r="AE192" s="144">
        <f>IF(ISERROR(SEARCH(AE$1,$Q192)),0,1)</f>
        <v>0</v>
      </c>
      <c r="AF192" s="144">
        <f>IF(ISERROR(SEARCH(AF$1,$Q192)),0,1)</f>
        <v>0</v>
      </c>
      <c r="AG192" s="144">
        <f>IF(ISERROR(SEARCH(AG$1,$Q192)),0,1)</f>
        <v>0</v>
      </c>
      <c r="AH192" s="144">
        <f>IF(ISERROR(SEARCH(AH$1,$Q192)),0,1)</f>
        <v>0</v>
      </c>
      <c r="AK192" t="s">
        <v>44</v>
      </c>
      <c r="AL192" s="41" t="s">
        <v>44</v>
      </c>
      <c r="AM192" s="216">
        <f>_xlfn.XLOOKUP(AL192,sortorder!$I$15:$I$20,sortorder!$J$15:$J$20)</f>
        <v>1</v>
      </c>
      <c r="AN192" t="s">
        <v>423</v>
      </c>
      <c r="AO192" t="s">
        <v>423</v>
      </c>
      <c r="AP192" t="s">
        <v>424</v>
      </c>
      <c r="AQ192" s="32">
        <v>1</v>
      </c>
      <c r="AR192" t="s">
        <v>1125</v>
      </c>
      <c r="AS192" t="s">
        <v>1132</v>
      </c>
      <c r="AT192" t="s">
        <v>1126</v>
      </c>
      <c r="AU192" t="s">
        <v>1132</v>
      </c>
      <c r="AV192">
        <v>1</v>
      </c>
      <c r="AW192" s="39" t="str">
        <f>IFERROR(_xlfn.XLOOKUP(Q192,wtd!$B:$B,wtd!$C:$C),"")</f>
        <v/>
      </c>
      <c r="AX192" s="144" t="b">
        <f>IFERROR(Q192=_xlfn.XLOOKUP(Q192,wtd!$B:$B,wtd!$B:$B),FALSE)</f>
        <v>0</v>
      </c>
      <c r="AY192" t="s">
        <v>2830</v>
      </c>
      <c r="AZ192">
        <v>2</v>
      </c>
      <c r="BA192">
        <v>0</v>
      </c>
      <c r="BC192" t="b">
        <v>0</v>
      </c>
      <c r="BD192" t="b">
        <v>1</v>
      </c>
      <c r="BE192" t="b">
        <v>0</v>
      </c>
      <c r="BF192" t="s">
        <v>5258</v>
      </c>
      <c r="BG192" s="42" t="s">
        <v>3043</v>
      </c>
      <c r="BH192" s="42" t="s">
        <v>3043</v>
      </c>
      <c r="BN192" s="232">
        <v>999</v>
      </c>
    </row>
    <row r="193" spans="1:66">
      <c r="A193">
        <v>192</v>
      </c>
      <c r="B193" s="161" t="str">
        <f>IFERROR(TEXT(AM193,"00"),"99")&amp;IFERROR(TEXT(X193,"00"),"99")&amp;IFERROR(TEXT(T193,"00"),"99")&amp;IFERROR(TEXT(BN193,"000"),"999")</f>
        <v>012257999</v>
      </c>
      <c r="C193" s="161" t="str">
        <f>IFERROR(TEXT(AM193,"00"),"99")&amp;IFERROR(TEXT(W193,"00"),"99")&amp;IFERROR(TEXT(S193,"000"),"999")</f>
        <v>0122025</v>
      </c>
      <c r="D193" s="29">
        <v>0</v>
      </c>
      <c r="E193" s="29">
        <v>0</v>
      </c>
      <c r="F193" s="29">
        <v>0</v>
      </c>
      <c r="I193" s="379" t="str">
        <f>IF(ISBLANK(H193), IF(OR(NOT(ISBLANK(M193)),NOT(ISBLANK(J193)), NOT(ISBLANK(O193))),"no oldname but should be",""),IF(H193=J193,"api",IF(H193=O193,"csv","no match or acsbgname")))</f>
        <v/>
      </c>
      <c r="Q193" s="64" t="s">
        <v>2985</v>
      </c>
      <c r="R193" s="42" t="s">
        <v>2985</v>
      </c>
      <c r="S193" s="150">
        <f>IFERROR(_xlfn.XLOOKUP(U193,sortorder!$E$62:$E$134,sortorder!$F$62:$F$134),999)</f>
        <v>25</v>
      </c>
      <c r="T193" s="150">
        <f>IFERROR(_xlfn.XLOOKUP(U193,sortorder!$E$62:$E$134,sortorder!$D$62:$D$134),99)</f>
        <v>57</v>
      </c>
      <c r="U193" s="129" t="s">
        <v>2919</v>
      </c>
      <c r="W193" s="155">
        <f>IFERROR(_xlfn.XLOOKUP(Y193,sortorder!$E$4:$E$55,sortorder!$D$4:$D$55),99)</f>
        <v>22</v>
      </c>
      <c r="X193" s="155">
        <f>IFERROR(_xlfn.XLOOKUP(Y193,sortorder!$E$4:$E$55,sortorder!$D$4:$D$55),99)</f>
        <v>22</v>
      </c>
      <c r="Y193" s="22" t="s">
        <v>2999</v>
      </c>
      <c r="Z193" s="144">
        <f>IF(ISERROR(SEARCH(Z$1,$Q193)),0,1)</f>
        <v>0</v>
      </c>
      <c r="AA193" s="144">
        <f>IF(ISERROR(SEARCH(AA$1,$Q193)),0,1)</f>
        <v>0</v>
      </c>
      <c r="AB193" s="144">
        <f>IF(ISERROR(SEARCH(AB$1,$Q193)),0,1)</f>
        <v>0</v>
      </c>
      <c r="AC193" s="144">
        <f>IF(ISERROR(SEARCH(AC$1,$Q193)),0,1)</f>
        <v>0</v>
      </c>
      <c r="AD193" s="144">
        <f>IF(ISERROR(SEARCH(AD$1,$Q193)),0,1)</f>
        <v>1</v>
      </c>
      <c r="AE193" s="144">
        <f>IF(ISERROR(SEARCH(AE$1,$Q193)),0,1)</f>
        <v>0</v>
      </c>
      <c r="AF193" s="144">
        <f>IF(ISERROR(SEARCH(AF$1,$Q193)),0,1)</f>
        <v>0</v>
      </c>
      <c r="AG193" s="144">
        <f>IF(ISERROR(SEARCH(AG$1,$Q193)),0,1)</f>
        <v>0</v>
      </c>
      <c r="AH193" s="144">
        <f>IF(ISERROR(SEARCH(AH$1,$Q193)),0,1)</f>
        <v>0</v>
      </c>
      <c r="AK193" t="s">
        <v>44</v>
      </c>
      <c r="AL193" s="41" t="s">
        <v>44</v>
      </c>
      <c r="AM193" s="216">
        <f>_xlfn.XLOOKUP(AL193,sortorder!$I$15:$I$20,sortorder!$J$15:$J$20)</f>
        <v>1</v>
      </c>
      <c r="AN193" t="s">
        <v>423</v>
      </c>
      <c r="AO193" t="s">
        <v>423</v>
      </c>
      <c r="AP193" t="s">
        <v>424</v>
      </c>
      <c r="AQ193" s="32">
        <v>1</v>
      </c>
      <c r="AR193" t="s">
        <v>1125</v>
      </c>
      <c r="AS193" t="s">
        <v>1132</v>
      </c>
      <c r="AT193" t="s">
        <v>1126</v>
      </c>
      <c r="AU193" t="s">
        <v>1132</v>
      </c>
      <c r="AV193">
        <v>1</v>
      </c>
      <c r="AW193" s="39" t="str">
        <f>IFERROR(_xlfn.XLOOKUP(Q193,wtd!$B:$B,wtd!$C:$C),"")</f>
        <v/>
      </c>
      <c r="AX193" s="144" t="b">
        <f>IFERROR(Q193=_xlfn.XLOOKUP(Q193,wtd!$B:$B,wtd!$B:$B),FALSE)</f>
        <v>0</v>
      </c>
      <c r="AY193" t="s">
        <v>2830</v>
      </c>
      <c r="AZ193">
        <v>2</v>
      </c>
      <c r="BA193">
        <v>0</v>
      </c>
      <c r="BC193" t="b">
        <v>0</v>
      </c>
      <c r="BD193" t="b">
        <v>1</v>
      </c>
      <c r="BE193" t="b">
        <v>0</v>
      </c>
      <c r="BF193" t="s">
        <v>5411</v>
      </c>
      <c r="BG193" s="42" t="s">
        <v>3044</v>
      </c>
      <c r="BH193" s="42" t="s">
        <v>3044</v>
      </c>
      <c r="BN193" s="232">
        <v>999</v>
      </c>
    </row>
    <row r="194" spans="1:66">
      <c r="A194">
        <v>193</v>
      </c>
      <c r="B194" s="161" t="str">
        <f>IFERROR(TEXT(AM194,"00"),"99")&amp;IFERROR(TEXT(X194,"00"),"99")&amp;IFERROR(TEXT(T194,"00"),"99")&amp;IFERROR(TEXT(BN194,"000"),"999")</f>
        <v>012258999</v>
      </c>
      <c r="C194" s="161" t="str">
        <f>IFERROR(TEXT(AM194,"00"),"99")&amp;IFERROR(TEXT(W194,"00"),"99")&amp;IFERROR(TEXT(S194,"000"),"999")</f>
        <v>0122018</v>
      </c>
      <c r="D194" s="29">
        <v>0</v>
      </c>
      <c r="E194" s="29">
        <v>0</v>
      </c>
      <c r="F194" s="29">
        <v>0</v>
      </c>
      <c r="I194" s="379" t="str">
        <f>IF(ISBLANK(H194), IF(OR(NOT(ISBLANK(M194)),NOT(ISBLANK(J194)), NOT(ISBLANK(O194))),"no oldname but should be",""),IF(H194=J194,"api",IF(H194=O194,"csv","no match or acsbgname")))</f>
        <v/>
      </c>
      <c r="Q194" s="64" t="s">
        <v>2986</v>
      </c>
      <c r="R194" s="42" t="s">
        <v>2986</v>
      </c>
      <c r="S194" s="150">
        <f>IFERROR(_xlfn.XLOOKUP(U194,sortorder!$E$62:$E$134,sortorder!$F$62:$F$134),999)</f>
        <v>18</v>
      </c>
      <c r="T194" s="150">
        <f>IFERROR(_xlfn.XLOOKUP(U194,sortorder!$E$62:$E$134,sortorder!$D$62:$D$134),99)</f>
        <v>58</v>
      </c>
      <c r="U194" s="129" t="s">
        <v>2920</v>
      </c>
      <c r="W194" s="155">
        <f>IFERROR(_xlfn.XLOOKUP(Y194,sortorder!$E$4:$E$55,sortorder!$D$4:$D$55),99)</f>
        <v>22</v>
      </c>
      <c r="X194" s="155">
        <f>IFERROR(_xlfn.XLOOKUP(Y194,sortorder!$E$4:$E$55,sortorder!$D$4:$D$55),99)</f>
        <v>22</v>
      </c>
      <c r="Y194" s="22" t="s">
        <v>2999</v>
      </c>
      <c r="Z194" s="144">
        <f>IF(ISERROR(SEARCH(Z$1,$Q194)),0,1)</f>
        <v>0</v>
      </c>
      <c r="AA194" s="144">
        <f>IF(ISERROR(SEARCH(AA$1,$Q194)),0,1)</f>
        <v>0</v>
      </c>
      <c r="AB194" s="144">
        <f>IF(ISERROR(SEARCH(AB$1,$Q194)),0,1)</f>
        <v>0</v>
      </c>
      <c r="AC194" s="144">
        <f>IF(ISERROR(SEARCH(AC$1,$Q194)),0,1)</f>
        <v>0</v>
      </c>
      <c r="AD194" s="144">
        <f>IF(ISERROR(SEARCH(AD$1,$Q194)),0,1)</f>
        <v>1</v>
      </c>
      <c r="AE194" s="144">
        <f>IF(ISERROR(SEARCH(AE$1,$Q194)),0,1)</f>
        <v>0</v>
      </c>
      <c r="AF194" s="144">
        <f>IF(ISERROR(SEARCH(AF$1,$Q194)),0,1)</f>
        <v>0</v>
      </c>
      <c r="AG194" s="144">
        <f>IF(ISERROR(SEARCH(AG$1,$Q194)),0,1)</f>
        <v>0</v>
      </c>
      <c r="AH194" s="144">
        <f>IF(ISERROR(SEARCH(AH$1,$Q194)),0,1)</f>
        <v>0</v>
      </c>
      <c r="AK194" t="s">
        <v>44</v>
      </c>
      <c r="AL194" s="41" t="s">
        <v>44</v>
      </c>
      <c r="AM194" s="216">
        <f>_xlfn.XLOOKUP(AL194,sortorder!$I$15:$I$20,sortorder!$J$15:$J$20)</f>
        <v>1</v>
      </c>
      <c r="AN194" t="s">
        <v>423</v>
      </c>
      <c r="AO194" t="s">
        <v>423</v>
      </c>
      <c r="AP194" t="s">
        <v>424</v>
      </c>
      <c r="AQ194" s="32">
        <v>1</v>
      </c>
      <c r="AR194" t="s">
        <v>1125</v>
      </c>
      <c r="AS194" t="s">
        <v>1132</v>
      </c>
      <c r="AT194" t="s">
        <v>1126</v>
      </c>
      <c r="AU194" t="s">
        <v>1132</v>
      </c>
      <c r="AV194">
        <v>1</v>
      </c>
      <c r="AW194" s="39" t="str">
        <f>IFERROR(_xlfn.XLOOKUP(Q194,wtd!$B:$B,wtd!$C:$C),"")</f>
        <v/>
      </c>
      <c r="AX194" s="144" t="b">
        <f>IFERROR(Q194=_xlfn.XLOOKUP(Q194,wtd!$B:$B,wtd!$B:$B),FALSE)</f>
        <v>0</v>
      </c>
      <c r="AY194" t="s">
        <v>2830</v>
      </c>
      <c r="AZ194">
        <v>2</v>
      </c>
      <c r="BA194">
        <v>0</v>
      </c>
      <c r="BC194" t="b">
        <v>0</v>
      </c>
      <c r="BD194" t="b">
        <v>1</v>
      </c>
      <c r="BE194" t="b">
        <v>0</v>
      </c>
      <c r="BF194" t="s">
        <v>5259</v>
      </c>
      <c r="BG194" s="42" t="s">
        <v>3045</v>
      </c>
      <c r="BH194" s="42" t="s">
        <v>3045</v>
      </c>
      <c r="BN194" s="232">
        <v>999</v>
      </c>
    </row>
    <row r="195" spans="1:66">
      <c r="A195">
        <v>194</v>
      </c>
      <c r="B195" s="161" t="str">
        <f>IFERROR(TEXT(AM195,"00"),"99")&amp;IFERROR(TEXT(X195,"00"),"99")&amp;IFERROR(TEXT(T195,"00"),"99")&amp;IFERROR(TEXT(BN195,"000"),"999")</f>
        <v>012336999</v>
      </c>
      <c r="C195" s="161" t="str">
        <f>IFERROR(TEXT(AM195,"00"),"99")&amp;IFERROR(TEXT(W195,"00"),"99")&amp;IFERROR(TEXT(S195,"000"),"999")</f>
        <v>0123021</v>
      </c>
      <c r="D195" s="29">
        <v>0</v>
      </c>
      <c r="E195" s="29">
        <v>0</v>
      </c>
      <c r="F195" s="29">
        <v>0</v>
      </c>
      <c r="I195" s="379" t="str">
        <f>IF(ISBLANK(H195), IF(OR(NOT(ISBLANK(M195)),NOT(ISBLANK(J195)), NOT(ISBLANK(O195))),"no oldname but should be",""),IF(H195=J195,"api",IF(H195=O195,"csv","no match or acsbgname")))</f>
        <v/>
      </c>
      <c r="Q195" s="64" t="s">
        <v>2400</v>
      </c>
      <c r="R195" s="42" t="s">
        <v>2400</v>
      </c>
      <c r="S195" s="150">
        <f>IFERROR(_xlfn.XLOOKUP(U195,sortorder!$E$62:$E$134,sortorder!$F$62:$F$134),999)</f>
        <v>21</v>
      </c>
      <c r="T195" s="150">
        <f>IFERROR(_xlfn.XLOOKUP(U195,sortorder!$E$62:$E$134,sortorder!$D$62:$D$134),99)</f>
        <v>36</v>
      </c>
      <c r="U195" s="129" t="s">
        <v>2317</v>
      </c>
      <c r="W195" s="155">
        <f>IFERROR(_xlfn.XLOOKUP(Y195,sortorder!$E$4:$E$55,sortorder!$D$4:$D$55),99)</f>
        <v>23</v>
      </c>
      <c r="X195" s="155">
        <f>IFERROR(_xlfn.XLOOKUP(Y195,sortorder!$E$4:$E$55,sortorder!$D$4:$D$55),99)</f>
        <v>23</v>
      </c>
      <c r="Y195" s="22" t="s">
        <v>3000</v>
      </c>
      <c r="Z195" s="144">
        <f>IF(ISERROR(SEARCH(Z$1,$Q195)),0,1)</f>
        <v>0</v>
      </c>
      <c r="AA195" s="144">
        <f>IF(ISERROR(SEARCH(AA$1,$Q195)),0,1)</f>
        <v>1</v>
      </c>
      <c r="AB195" s="144">
        <f>IF(ISERROR(SEARCH(AB$1,$Q195)),0,1)</f>
        <v>0</v>
      </c>
      <c r="AC195" s="144">
        <f>IF(ISERROR(SEARCH(AC$1,$Q195)),0,1)</f>
        <v>0</v>
      </c>
      <c r="AD195" s="144">
        <f>IF(ISERROR(SEARCH(AD$1,$Q195)),0,1)</f>
        <v>1</v>
      </c>
      <c r="AE195" s="144">
        <f>IF(ISERROR(SEARCH(AE$1,$Q195)),0,1)</f>
        <v>0</v>
      </c>
      <c r="AF195" s="144">
        <f>IF(ISERROR(SEARCH(AF$1,$Q195)),0,1)</f>
        <v>0</v>
      </c>
      <c r="AG195" s="144">
        <f>IF(ISERROR(SEARCH(AG$1,$Q195)),0,1)</f>
        <v>0</v>
      </c>
      <c r="AH195" s="144">
        <f>IF(ISERROR(SEARCH(AH$1,$Q195)),0,1)</f>
        <v>0</v>
      </c>
      <c r="AI195" t="s">
        <v>1075</v>
      </c>
      <c r="AK195" t="s">
        <v>44</v>
      </c>
      <c r="AL195" s="41" t="s">
        <v>44</v>
      </c>
      <c r="AM195" s="216">
        <f>_xlfn.XLOOKUP(AL195,sortorder!$I$15:$I$20,sortorder!$J$15:$J$20)</f>
        <v>1</v>
      </c>
      <c r="AN195" t="s">
        <v>1804</v>
      </c>
      <c r="AO195" t="s">
        <v>1804</v>
      </c>
      <c r="AP195" t="s">
        <v>1805</v>
      </c>
      <c r="AQ195" s="32">
        <v>3</v>
      </c>
      <c r="AR195" t="s">
        <v>1815</v>
      </c>
      <c r="AS195" t="s">
        <v>1132</v>
      </c>
      <c r="AT195" t="s">
        <v>1126</v>
      </c>
      <c r="AU195" t="s">
        <v>1132</v>
      </c>
      <c r="AV195">
        <v>1</v>
      </c>
      <c r="AW195" s="39" t="str">
        <f>IFERROR(_xlfn.XLOOKUP(Q195,wtd!$B:$B,wtd!$C:$C),"")</f>
        <v/>
      </c>
      <c r="AX195" s="144" t="b">
        <f>IFERROR(Q195=_xlfn.XLOOKUP(Q195,wtd!$B:$B,wtd!$B:$B),FALSE)</f>
        <v>0</v>
      </c>
      <c r="AY195" t="s">
        <v>2830</v>
      </c>
      <c r="AZ195">
        <v>2</v>
      </c>
      <c r="BA195">
        <v>0</v>
      </c>
      <c r="BC195" t="b">
        <v>0</v>
      </c>
      <c r="BD195" t="b">
        <v>1</v>
      </c>
      <c r="BE195" t="b">
        <v>0</v>
      </c>
      <c r="BF195" t="s">
        <v>5163</v>
      </c>
      <c r="BG195" s="42" t="s">
        <v>2402</v>
      </c>
      <c r="BH195" s="42" t="s">
        <v>2402</v>
      </c>
      <c r="BN195" s="232">
        <v>999</v>
      </c>
    </row>
    <row r="196" spans="1:66">
      <c r="A196">
        <v>195</v>
      </c>
      <c r="B196" s="161" t="str">
        <f>IFERROR(TEXT(AM196,"00"),"99")&amp;IFERROR(TEXT(X196,"00"),"99")&amp;IFERROR(TEXT(T196,"00"),"99")&amp;IFERROR(TEXT(BN196,"000"),"999")</f>
        <v>012352999</v>
      </c>
      <c r="C196" s="161" t="str">
        <f>IFERROR(TEXT(AM196,"00"),"99")&amp;IFERROR(TEXT(W196,"00"),"99")&amp;IFERROR(TEXT(S196,"000"),"999")</f>
        <v>0123019</v>
      </c>
      <c r="D196" s="29">
        <v>0</v>
      </c>
      <c r="E196" s="29">
        <v>0</v>
      </c>
      <c r="F196" s="29">
        <v>0</v>
      </c>
      <c r="I196" s="379" t="str">
        <f>IF(ISBLANK(H196), IF(OR(NOT(ISBLANK(M196)),NOT(ISBLANK(J196)), NOT(ISBLANK(O196))),"no oldname but should be",""),IF(H196=J196,"api",IF(H196=O196,"csv","no match or acsbgname")))</f>
        <v/>
      </c>
      <c r="Q196" s="64" t="s">
        <v>2987</v>
      </c>
      <c r="R196" s="42" t="s">
        <v>2987</v>
      </c>
      <c r="S196" s="150">
        <f>IFERROR(_xlfn.XLOOKUP(U196,sortorder!$E$62:$E$134,sortorder!$F$62:$F$134),999)</f>
        <v>19</v>
      </c>
      <c r="T196" s="150">
        <f>IFERROR(_xlfn.XLOOKUP(U196,sortorder!$E$62:$E$134,sortorder!$D$62:$D$134),99)</f>
        <v>52</v>
      </c>
      <c r="U196" s="129" t="s">
        <v>2914</v>
      </c>
      <c r="W196" s="155">
        <f>IFERROR(_xlfn.XLOOKUP(Y196,sortorder!$E$4:$E$55,sortorder!$D$4:$D$55),99)</f>
        <v>23</v>
      </c>
      <c r="X196" s="155">
        <f>IFERROR(_xlfn.XLOOKUP(Y196,sortorder!$E$4:$E$55,sortorder!$D$4:$D$55),99)</f>
        <v>23</v>
      </c>
      <c r="Y196" s="22" t="s">
        <v>3000</v>
      </c>
      <c r="Z196" s="144">
        <f>IF(ISERROR(SEARCH(Z$1,$Q196)),0,1)</f>
        <v>0</v>
      </c>
      <c r="AA196" s="144">
        <f>IF(ISERROR(SEARCH(AA$1,$Q196)),0,1)</f>
        <v>1</v>
      </c>
      <c r="AB196" s="144">
        <f>IF(ISERROR(SEARCH(AB$1,$Q196)),0,1)</f>
        <v>0</v>
      </c>
      <c r="AC196" s="144">
        <f>IF(ISERROR(SEARCH(AC$1,$Q196)),0,1)</f>
        <v>0</v>
      </c>
      <c r="AD196" s="144">
        <f>IF(ISERROR(SEARCH(AD$1,$Q196)),0,1)</f>
        <v>1</v>
      </c>
      <c r="AE196" s="144">
        <f>IF(ISERROR(SEARCH(AE$1,$Q196)),0,1)</f>
        <v>0</v>
      </c>
      <c r="AF196" s="144">
        <f>IF(ISERROR(SEARCH(AF$1,$Q196)),0,1)</f>
        <v>0</v>
      </c>
      <c r="AG196" s="144">
        <f>IF(ISERROR(SEARCH(AG$1,$Q196)),0,1)</f>
        <v>0</v>
      </c>
      <c r="AH196" s="144">
        <f>IF(ISERROR(SEARCH(AH$1,$Q196)),0,1)</f>
        <v>0</v>
      </c>
      <c r="AI196" t="s">
        <v>1075</v>
      </c>
      <c r="AK196" t="s">
        <v>44</v>
      </c>
      <c r="AL196" s="41" t="s">
        <v>44</v>
      </c>
      <c r="AM196" s="216">
        <f>_xlfn.XLOOKUP(AL196,sortorder!$I$15:$I$20,sortorder!$J$15:$J$20)</f>
        <v>1</v>
      </c>
      <c r="AN196" t="s">
        <v>1804</v>
      </c>
      <c r="AO196" t="s">
        <v>1804</v>
      </c>
      <c r="AP196" t="s">
        <v>1805</v>
      </c>
      <c r="AQ196" s="32">
        <v>3</v>
      </c>
      <c r="AR196" t="s">
        <v>1815</v>
      </c>
      <c r="AS196" t="s">
        <v>1132</v>
      </c>
      <c r="AT196" t="s">
        <v>1126</v>
      </c>
      <c r="AU196" t="s">
        <v>1132</v>
      </c>
      <c r="AV196">
        <v>1</v>
      </c>
      <c r="AW196" s="39" t="str">
        <f>IFERROR(_xlfn.XLOOKUP(Q196,wtd!$B:$B,wtd!$C:$C),"")</f>
        <v/>
      </c>
      <c r="AX196" s="144" t="b">
        <f>IFERROR(Q196=_xlfn.XLOOKUP(Q196,wtd!$B:$B,wtd!$B:$B),FALSE)</f>
        <v>0</v>
      </c>
      <c r="AY196" t="s">
        <v>2830</v>
      </c>
      <c r="AZ196">
        <v>2</v>
      </c>
      <c r="BA196">
        <v>0</v>
      </c>
      <c r="BC196" t="b">
        <v>0</v>
      </c>
      <c r="BD196" t="b">
        <v>1</v>
      </c>
      <c r="BE196" t="b">
        <v>0</v>
      </c>
      <c r="BF196" t="s">
        <v>5260</v>
      </c>
      <c r="BG196" s="42" t="s">
        <v>3046</v>
      </c>
      <c r="BH196" s="42" t="s">
        <v>3046</v>
      </c>
      <c r="BN196" s="232">
        <v>999</v>
      </c>
    </row>
    <row r="197" spans="1:66">
      <c r="A197">
        <v>196</v>
      </c>
      <c r="B197" s="161" t="str">
        <f>IFERROR(TEXT(AM197,"00"),"99")&amp;IFERROR(TEXT(X197,"00"),"99")&amp;IFERROR(TEXT(T197,"00"),"99")&amp;IFERROR(TEXT(BN197,"000"),"999")</f>
        <v>012353999</v>
      </c>
      <c r="C197" s="161" t="str">
        <f>IFERROR(TEXT(AM197,"00"),"99")&amp;IFERROR(TEXT(W197,"00"),"99")&amp;IFERROR(TEXT(S197,"000"),"999")</f>
        <v>0123020</v>
      </c>
      <c r="D197" s="29">
        <v>0</v>
      </c>
      <c r="E197" s="29">
        <v>0</v>
      </c>
      <c r="F197" s="29">
        <v>0</v>
      </c>
      <c r="I197" s="379" t="str">
        <f>IF(ISBLANK(H197), IF(OR(NOT(ISBLANK(M197)),NOT(ISBLANK(J197)), NOT(ISBLANK(O197))),"no oldname but should be",""),IF(H197=J197,"api",IF(H197=O197,"csv","no match or acsbgname")))</f>
        <v/>
      </c>
      <c r="Q197" s="64" t="s">
        <v>2988</v>
      </c>
      <c r="R197" s="42" t="s">
        <v>2988</v>
      </c>
      <c r="S197" s="150">
        <f>IFERROR(_xlfn.XLOOKUP(U197,sortorder!$E$62:$E$134,sortorder!$F$62:$F$134),999)</f>
        <v>20</v>
      </c>
      <c r="T197" s="150">
        <f>IFERROR(_xlfn.XLOOKUP(U197,sortorder!$E$62:$E$134,sortorder!$D$62:$D$134),99)</f>
        <v>53</v>
      </c>
      <c r="U197" s="129" t="s">
        <v>2915</v>
      </c>
      <c r="W197" s="155">
        <f>IFERROR(_xlfn.XLOOKUP(Y197,sortorder!$E$4:$E$55,sortorder!$D$4:$D$55),99)</f>
        <v>23</v>
      </c>
      <c r="X197" s="155">
        <f>IFERROR(_xlfn.XLOOKUP(Y197,sortorder!$E$4:$E$55,sortorder!$D$4:$D$55),99)</f>
        <v>23</v>
      </c>
      <c r="Y197" s="22" t="s">
        <v>3000</v>
      </c>
      <c r="Z197" s="144">
        <f>IF(ISERROR(SEARCH(Z$1,$Q197)),0,1)</f>
        <v>0</v>
      </c>
      <c r="AA197" s="144">
        <f>IF(ISERROR(SEARCH(AA$1,$Q197)),0,1)</f>
        <v>1</v>
      </c>
      <c r="AB197" s="144">
        <f>IF(ISERROR(SEARCH(AB$1,$Q197)),0,1)</f>
        <v>0</v>
      </c>
      <c r="AC197" s="144">
        <f>IF(ISERROR(SEARCH(AC$1,$Q197)),0,1)</f>
        <v>0</v>
      </c>
      <c r="AD197" s="144">
        <f>IF(ISERROR(SEARCH(AD$1,$Q197)),0,1)</f>
        <v>1</v>
      </c>
      <c r="AE197" s="144">
        <f>IF(ISERROR(SEARCH(AE$1,$Q197)),0,1)</f>
        <v>0</v>
      </c>
      <c r="AF197" s="144">
        <f>IF(ISERROR(SEARCH(AF$1,$Q197)),0,1)</f>
        <v>0</v>
      </c>
      <c r="AG197" s="144">
        <f>IF(ISERROR(SEARCH(AG$1,$Q197)),0,1)</f>
        <v>0</v>
      </c>
      <c r="AH197" s="144">
        <f>IF(ISERROR(SEARCH(AH$1,$Q197)),0,1)</f>
        <v>0</v>
      </c>
      <c r="AI197" t="s">
        <v>1075</v>
      </c>
      <c r="AK197" t="s">
        <v>44</v>
      </c>
      <c r="AL197" s="41" t="s">
        <v>44</v>
      </c>
      <c r="AM197" s="216">
        <f>_xlfn.XLOOKUP(AL197,sortorder!$I$15:$I$20,sortorder!$J$15:$J$20)</f>
        <v>1</v>
      </c>
      <c r="AN197" t="s">
        <v>1804</v>
      </c>
      <c r="AO197" t="s">
        <v>1804</v>
      </c>
      <c r="AP197" t="s">
        <v>1805</v>
      </c>
      <c r="AQ197" s="32">
        <v>3</v>
      </c>
      <c r="AR197" t="s">
        <v>1815</v>
      </c>
      <c r="AS197" t="s">
        <v>1132</v>
      </c>
      <c r="AT197" t="s">
        <v>1126</v>
      </c>
      <c r="AU197" t="s">
        <v>1132</v>
      </c>
      <c r="AV197">
        <v>1</v>
      </c>
      <c r="AW197" s="39" t="str">
        <f>IFERROR(_xlfn.XLOOKUP(Q197,wtd!$B:$B,wtd!$C:$C),"")</f>
        <v/>
      </c>
      <c r="AX197" s="144" t="b">
        <f>IFERROR(Q197=_xlfn.XLOOKUP(Q197,wtd!$B:$B,wtd!$B:$B),FALSE)</f>
        <v>0</v>
      </c>
      <c r="AY197" t="s">
        <v>2830</v>
      </c>
      <c r="AZ197">
        <v>2</v>
      </c>
      <c r="BA197">
        <v>0</v>
      </c>
      <c r="BC197" t="b">
        <v>0</v>
      </c>
      <c r="BD197" t="b">
        <v>1</v>
      </c>
      <c r="BE197" t="b">
        <v>0</v>
      </c>
      <c r="BF197" t="s">
        <v>5261</v>
      </c>
      <c r="BG197" s="42" t="s">
        <v>3047</v>
      </c>
      <c r="BH197" s="42" t="s">
        <v>3047</v>
      </c>
      <c r="BN197" s="232">
        <v>999</v>
      </c>
    </row>
    <row r="198" spans="1:66">
      <c r="A198">
        <v>197</v>
      </c>
      <c r="B198" s="161" t="str">
        <f>IFERROR(TEXT(AM198,"00"),"99")&amp;IFERROR(TEXT(X198,"00"),"99")&amp;IFERROR(TEXT(T198,"00"),"99")&amp;IFERROR(TEXT(BN198,"000"),"999")</f>
        <v>012354999</v>
      </c>
      <c r="C198" s="161" t="str">
        <f>IFERROR(TEXT(AM198,"00"),"99")&amp;IFERROR(TEXT(W198,"00"),"99")&amp;IFERROR(TEXT(S198,"000"),"999")</f>
        <v>0123022</v>
      </c>
      <c r="D198" s="29">
        <v>0</v>
      </c>
      <c r="E198" s="29">
        <v>0</v>
      </c>
      <c r="F198" s="29">
        <v>0</v>
      </c>
      <c r="I198" s="379" t="str">
        <f>IF(ISBLANK(H198), IF(OR(NOT(ISBLANK(M198)),NOT(ISBLANK(J198)), NOT(ISBLANK(O198))),"no oldname but should be",""),IF(H198=J198,"api",IF(H198=O198,"csv","no match or acsbgname")))</f>
        <v/>
      </c>
      <c r="Q198" s="64" t="s">
        <v>2989</v>
      </c>
      <c r="R198" s="42" t="s">
        <v>2989</v>
      </c>
      <c r="S198" s="150">
        <f>IFERROR(_xlfn.XLOOKUP(U198,sortorder!$E$62:$E$134,sortorder!$F$62:$F$134),999)</f>
        <v>22</v>
      </c>
      <c r="T198" s="150">
        <f>IFERROR(_xlfn.XLOOKUP(U198,sortorder!$E$62:$E$134,sortorder!$D$62:$D$134),99)</f>
        <v>54</v>
      </c>
      <c r="U198" s="129" t="s">
        <v>2916</v>
      </c>
      <c r="W198" s="155">
        <f>IFERROR(_xlfn.XLOOKUP(Y198,sortorder!$E$4:$E$55,sortorder!$D$4:$D$55),99)</f>
        <v>23</v>
      </c>
      <c r="X198" s="155">
        <f>IFERROR(_xlfn.XLOOKUP(Y198,sortorder!$E$4:$E$55,sortorder!$D$4:$D$55),99)</f>
        <v>23</v>
      </c>
      <c r="Y198" s="22" t="s">
        <v>3000</v>
      </c>
      <c r="Z198" s="144">
        <f>IF(ISERROR(SEARCH(Z$1,$Q198)),0,1)</f>
        <v>0</v>
      </c>
      <c r="AA198" s="144">
        <f>IF(ISERROR(SEARCH(AA$1,$Q198)),0,1)</f>
        <v>1</v>
      </c>
      <c r="AB198" s="144">
        <f>IF(ISERROR(SEARCH(AB$1,$Q198)),0,1)</f>
        <v>0</v>
      </c>
      <c r="AC198" s="144">
        <f>IF(ISERROR(SEARCH(AC$1,$Q198)),0,1)</f>
        <v>0</v>
      </c>
      <c r="AD198" s="144">
        <f>IF(ISERROR(SEARCH(AD$1,$Q198)),0,1)</f>
        <v>1</v>
      </c>
      <c r="AE198" s="144">
        <f>IF(ISERROR(SEARCH(AE$1,$Q198)),0,1)</f>
        <v>0</v>
      </c>
      <c r="AF198" s="144">
        <f>IF(ISERROR(SEARCH(AF$1,$Q198)),0,1)</f>
        <v>0</v>
      </c>
      <c r="AG198" s="144">
        <f>IF(ISERROR(SEARCH(AG$1,$Q198)),0,1)</f>
        <v>0</v>
      </c>
      <c r="AH198" s="144">
        <f>IF(ISERROR(SEARCH(AH$1,$Q198)),0,1)</f>
        <v>0</v>
      </c>
      <c r="AI198" t="s">
        <v>1075</v>
      </c>
      <c r="AK198" t="s">
        <v>44</v>
      </c>
      <c r="AL198" s="41" t="s">
        <v>44</v>
      </c>
      <c r="AM198" s="216">
        <f>_xlfn.XLOOKUP(AL198,sortorder!$I$15:$I$20,sortorder!$J$15:$J$20)</f>
        <v>1</v>
      </c>
      <c r="AN198" t="s">
        <v>1804</v>
      </c>
      <c r="AO198" t="s">
        <v>1804</v>
      </c>
      <c r="AP198" t="s">
        <v>1805</v>
      </c>
      <c r="AQ198" s="32">
        <v>3</v>
      </c>
      <c r="AR198" t="s">
        <v>1815</v>
      </c>
      <c r="AS198" t="s">
        <v>1132</v>
      </c>
      <c r="AT198" t="s">
        <v>1126</v>
      </c>
      <c r="AU198" t="s">
        <v>1132</v>
      </c>
      <c r="AV198">
        <v>1</v>
      </c>
      <c r="AW198" s="39" t="str">
        <f>IFERROR(_xlfn.XLOOKUP(Q198,wtd!$B:$B,wtd!$C:$C),"")</f>
        <v/>
      </c>
      <c r="AX198" s="144" t="b">
        <f>IFERROR(Q198=_xlfn.XLOOKUP(Q198,wtd!$B:$B,wtd!$B:$B),FALSE)</f>
        <v>0</v>
      </c>
      <c r="AY198" t="s">
        <v>2830</v>
      </c>
      <c r="AZ198">
        <v>2</v>
      </c>
      <c r="BA198">
        <v>0</v>
      </c>
      <c r="BC198" t="b">
        <v>0</v>
      </c>
      <c r="BD198" t="b">
        <v>1</v>
      </c>
      <c r="BE198" t="b">
        <v>0</v>
      </c>
      <c r="BF198" t="s">
        <v>5262</v>
      </c>
      <c r="BG198" s="42" t="s">
        <v>3048</v>
      </c>
      <c r="BH198" s="42" t="s">
        <v>3048</v>
      </c>
      <c r="BN198" s="232">
        <v>999</v>
      </c>
    </row>
    <row r="199" spans="1:66">
      <c r="A199">
        <v>198</v>
      </c>
      <c r="B199" s="161" t="str">
        <f>IFERROR(TEXT(AM199,"00"),"99")&amp;IFERROR(TEXT(X199,"00"),"99")&amp;IFERROR(TEXT(T199,"00"),"99")&amp;IFERROR(TEXT(BN199,"000"),"999")</f>
        <v>012355999</v>
      </c>
      <c r="C199" s="161" t="str">
        <f>IFERROR(TEXT(AM199,"00"),"99")&amp;IFERROR(TEXT(W199,"00"),"99")&amp;IFERROR(TEXT(S199,"000"),"999")</f>
        <v>0123023</v>
      </c>
      <c r="D199" s="29">
        <v>0</v>
      </c>
      <c r="E199" s="29">
        <v>0</v>
      </c>
      <c r="F199" s="29">
        <v>0</v>
      </c>
      <c r="I199" s="379" t="str">
        <f>IF(ISBLANK(H199), IF(OR(NOT(ISBLANK(M199)),NOT(ISBLANK(J199)), NOT(ISBLANK(O199))),"no oldname but should be",""),IF(H199=J199,"api",IF(H199=O199,"csv","no match or acsbgname")))</f>
        <v/>
      </c>
      <c r="Q199" s="64" t="s">
        <v>2990</v>
      </c>
      <c r="R199" s="42" t="s">
        <v>2990</v>
      </c>
      <c r="S199" s="150">
        <f>IFERROR(_xlfn.XLOOKUP(U199,sortorder!$E$62:$E$134,sortorder!$F$62:$F$134),999)</f>
        <v>23</v>
      </c>
      <c r="T199" s="150">
        <f>IFERROR(_xlfn.XLOOKUP(U199,sortorder!$E$62:$E$134,sortorder!$D$62:$D$134),99)</f>
        <v>55</v>
      </c>
      <c r="U199" s="129" t="s">
        <v>2917</v>
      </c>
      <c r="W199" s="155">
        <f>IFERROR(_xlfn.XLOOKUP(Y199,sortorder!$E$4:$E$55,sortorder!$D$4:$D$55),99)</f>
        <v>23</v>
      </c>
      <c r="X199" s="155">
        <f>IFERROR(_xlfn.XLOOKUP(Y199,sortorder!$E$4:$E$55,sortorder!$D$4:$D$55),99)</f>
        <v>23</v>
      </c>
      <c r="Y199" s="22" t="s">
        <v>3000</v>
      </c>
      <c r="Z199" s="144">
        <f>IF(ISERROR(SEARCH(Z$1,$Q199)),0,1)</f>
        <v>0</v>
      </c>
      <c r="AA199" s="144">
        <f>IF(ISERROR(SEARCH(AA$1,$Q199)),0,1)</f>
        <v>1</v>
      </c>
      <c r="AB199" s="144">
        <f>IF(ISERROR(SEARCH(AB$1,$Q199)),0,1)</f>
        <v>0</v>
      </c>
      <c r="AC199" s="144">
        <f>IF(ISERROR(SEARCH(AC$1,$Q199)),0,1)</f>
        <v>0</v>
      </c>
      <c r="AD199" s="144">
        <f>IF(ISERROR(SEARCH(AD$1,$Q199)),0,1)</f>
        <v>1</v>
      </c>
      <c r="AE199" s="144">
        <f>IF(ISERROR(SEARCH(AE$1,$Q199)),0,1)</f>
        <v>0</v>
      </c>
      <c r="AF199" s="144">
        <f>IF(ISERROR(SEARCH(AF$1,$Q199)),0,1)</f>
        <v>0</v>
      </c>
      <c r="AG199" s="144">
        <f>IF(ISERROR(SEARCH(AG$1,$Q199)),0,1)</f>
        <v>0</v>
      </c>
      <c r="AH199" s="144">
        <f>IF(ISERROR(SEARCH(AH$1,$Q199)),0,1)</f>
        <v>0</v>
      </c>
      <c r="AI199" t="s">
        <v>1075</v>
      </c>
      <c r="AK199" t="s">
        <v>44</v>
      </c>
      <c r="AL199" s="41" t="s">
        <v>44</v>
      </c>
      <c r="AM199" s="216">
        <f>_xlfn.XLOOKUP(AL199,sortorder!$I$15:$I$20,sortorder!$J$15:$J$20)</f>
        <v>1</v>
      </c>
      <c r="AN199" t="s">
        <v>1804</v>
      </c>
      <c r="AO199" t="s">
        <v>1804</v>
      </c>
      <c r="AP199" t="s">
        <v>1805</v>
      </c>
      <c r="AQ199" s="32">
        <v>3</v>
      </c>
      <c r="AR199" t="s">
        <v>1815</v>
      </c>
      <c r="AS199" t="s">
        <v>1132</v>
      </c>
      <c r="AT199" t="s">
        <v>1126</v>
      </c>
      <c r="AU199" t="s">
        <v>1132</v>
      </c>
      <c r="AV199">
        <v>1</v>
      </c>
      <c r="AW199" s="39" t="str">
        <f>IFERROR(_xlfn.XLOOKUP(Q199,wtd!$B:$B,wtd!$C:$C),"")</f>
        <v/>
      </c>
      <c r="AX199" s="144" t="b">
        <f>IFERROR(Q199=_xlfn.XLOOKUP(Q199,wtd!$B:$B,wtd!$B:$B),FALSE)</f>
        <v>0</v>
      </c>
      <c r="AY199" t="s">
        <v>2830</v>
      </c>
      <c r="AZ199">
        <v>2</v>
      </c>
      <c r="BA199">
        <v>0</v>
      </c>
      <c r="BC199" t="b">
        <v>0</v>
      </c>
      <c r="BD199" t="b">
        <v>1</v>
      </c>
      <c r="BE199" t="b">
        <v>0</v>
      </c>
      <c r="BF199" t="s">
        <v>5326</v>
      </c>
      <c r="BG199" s="42" t="s">
        <v>3049</v>
      </c>
      <c r="BH199" s="42" t="s">
        <v>3049</v>
      </c>
      <c r="BN199" s="232">
        <v>999</v>
      </c>
    </row>
    <row r="200" spans="1:66">
      <c r="A200">
        <v>199</v>
      </c>
      <c r="B200" s="161" t="str">
        <f>IFERROR(TEXT(AM200,"00"),"99")&amp;IFERROR(TEXT(X200,"00"),"99")&amp;IFERROR(TEXT(T200,"00"),"99")&amp;IFERROR(TEXT(BN200,"000"),"999")</f>
        <v>012356999</v>
      </c>
      <c r="C200" s="161" t="str">
        <f>IFERROR(TEXT(AM200,"00"),"99")&amp;IFERROR(TEXT(W200,"00"),"99")&amp;IFERROR(TEXT(S200,"000"),"999")</f>
        <v>0123024</v>
      </c>
      <c r="D200" s="29">
        <v>0</v>
      </c>
      <c r="E200" s="29">
        <v>0</v>
      </c>
      <c r="F200" s="29">
        <v>0</v>
      </c>
      <c r="I200" s="379" t="str">
        <f>IF(ISBLANK(H200), IF(OR(NOT(ISBLANK(M200)),NOT(ISBLANK(J200)), NOT(ISBLANK(O200))),"no oldname but should be",""),IF(H200=J200,"api",IF(H200=O200,"csv","no match or acsbgname")))</f>
        <v/>
      </c>
      <c r="Q200" s="64" t="s">
        <v>2991</v>
      </c>
      <c r="R200" s="42" t="s">
        <v>2991</v>
      </c>
      <c r="S200" s="150">
        <f>IFERROR(_xlfn.XLOOKUP(U200,sortorder!$E$62:$E$134,sortorder!$F$62:$F$134),999)</f>
        <v>24</v>
      </c>
      <c r="T200" s="150">
        <f>IFERROR(_xlfn.XLOOKUP(U200,sortorder!$E$62:$E$134,sortorder!$D$62:$D$134),99)</f>
        <v>56</v>
      </c>
      <c r="U200" s="129" t="s">
        <v>2918</v>
      </c>
      <c r="W200" s="155">
        <f>IFERROR(_xlfn.XLOOKUP(Y200,sortorder!$E$4:$E$55,sortorder!$D$4:$D$55),99)</f>
        <v>23</v>
      </c>
      <c r="X200" s="155">
        <f>IFERROR(_xlfn.XLOOKUP(Y200,sortorder!$E$4:$E$55,sortorder!$D$4:$D$55),99)</f>
        <v>23</v>
      </c>
      <c r="Y200" s="22" t="s">
        <v>3000</v>
      </c>
      <c r="Z200" s="144">
        <f>IF(ISERROR(SEARCH(Z$1,$Q200)),0,1)</f>
        <v>0</v>
      </c>
      <c r="AA200" s="144">
        <f>IF(ISERROR(SEARCH(AA$1,$Q200)),0,1)</f>
        <v>1</v>
      </c>
      <c r="AB200" s="144">
        <f>IF(ISERROR(SEARCH(AB$1,$Q200)),0,1)</f>
        <v>0</v>
      </c>
      <c r="AC200" s="144">
        <f>IF(ISERROR(SEARCH(AC$1,$Q200)),0,1)</f>
        <v>0</v>
      </c>
      <c r="AD200" s="144">
        <f>IF(ISERROR(SEARCH(AD$1,$Q200)),0,1)</f>
        <v>1</v>
      </c>
      <c r="AE200" s="144">
        <f>IF(ISERROR(SEARCH(AE$1,$Q200)),0,1)</f>
        <v>0</v>
      </c>
      <c r="AF200" s="144">
        <f>IF(ISERROR(SEARCH(AF$1,$Q200)),0,1)</f>
        <v>0</v>
      </c>
      <c r="AG200" s="144">
        <f>IF(ISERROR(SEARCH(AG$1,$Q200)),0,1)</f>
        <v>0</v>
      </c>
      <c r="AH200" s="144">
        <f>IF(ISERROR(SEARCH(AH$1,$Q200)),0,1)</f>
        <v>0</v>
      </c>
      <c r="AI200" t="s">
        <v>1075</v>
      </c>
      <c r="AK200" t="s">
        <v>44</v>
      </c>
      <c r="AL200" s="41" t="s">
        <v>44</v>
      </c>
      <c r="AM200" s="216">
        <f>_xlfn.XLOOKUP(AL200,sortorder!$I$15:$I$20,sortorder!$J$15:$J$20)</f>
        <v>1</v>
      </c>
      <c r="AN200" t="s">
        <v>1804</v>
      </c>
      <c r="AO200" t="s">
        <v>1804</v>
      </c>
      <c r="AP200" t="s">
        <v>1805</v>
      </c>
      <c r="AQ200" s="32">
        <v>3</v>
      </c>
      <c r="AR200" t="s">
        <v>1815</v>
      </c>
      <c r="AS200" t="s">
        <v>1132</v>
      </c>
      <c r="AT200" t="s">
        <v>1126</v>
      </c>
      <c r="AU200" t="s">
        <v>1132</v>
      </c>
      <c r="AV200">
        <v>1</v>
      </c>
      <c r="AW200" s="39" t="str">
        <f>IFERROR(_xlfn.XLOOKUP(Q200,wtd!$B:$B,wtd!$C:$C),"")</f>
        <v/>
      </c>
      <c r="AX200" s="144" t="b">
        <f>IFERROR(Q200=_xlfn.XLOOKUP(Q200,wtd!$B:$B,wtd!$B:$B),FALSE)</f>
        <v>0</v>
      </c>
      <c r="AY200" t="s">
        <v>2830</v>
      </c>
      <c r="AZ200">
        <v>2</v>
      </c>
      <c r="BA200">
        <v>0</v>
      </c>
      <c r="BC200" t="b">
        <v>0</v>
      </c>
      <c r="BD200" t="b">
        <v>1</v>
      </c>
      <c r="BE200" t="b">
        <v>0</v>
      </c>
      <c r="BF200" t="s">
        <v>5263</v>
      </c>
      <c r="BG200" s="42" t="s">
        <v>3050</v>
      </c>
      <c r="BH200" s="42" t="s">
        <v>3050</v>
      </c>
      <c r="BN200" s="232">
        <v>999</v>
      </c>
    </row>
    <row r="201" spans="1:66">
      <c r="A201">
        <v>200</v>
      </c>
      <c r="B201" s="161" t="str">
        <f>IFERROR(TEXT(AM201,"00"),"99")&amp;IFERROR(TEXT(X201,"00"),"99")&amp;IFERROR(TEXT(T201,"00"),"99")&amp;IFERROR(TEXT(BN201,"000"),"999")</f>
        <v>012357999</v>
      </c>
      <c r="C201" s="161" t="str">
        <f>IFERROR(TEXT(AM201,"00"),"99")&amp;IFERROR(TEXT(W201,"00"),"99")&amp;IFERROR(TEXT(S201,"000"),"999")</f>
        <v>0123025</v>
      </c>
      <c r="D201" s="29">
        <v>0</v>
      </c>
      <c r="E201" s="29">
        <v>0</v>
      </c>
      <c r="F201" s="29">
        <v>0</v>
      </c>
      <c r="I201" s="379" t="str">
        <f>IF(ISBLANK(H201), IF(OR(NOT(ISBLANK(M201)),NOT(ISBLANK(J201)), NOT(ISBLANK(O201))),"no oldname but should be",""),IF(H201=J201,"api",IF(H201=O201,"csv","no match or acsbgname")))</f>
        <v/>
      </c>
      <c r="Q201" s="64" t="s">
        <v>2992</v>
      </c>
      <c r="R201" s="42" t="s">
        <v>2992</v>
      </c>
      <c r="S201" s="150">
        <f>IFERROR(_xlfn.XLOOKUP(U201,sortorder!$E$62:$E$134,sortorder!$F$62:$F$134),999)</f>
        <v>25</v>
      </c>
      <c r="T201" s="150">
        <f>IFERROR(_xlfn.XLOOKUP(U201,sortorder!$E$62:$E$134,sortorder!$D$62:$D$134),99)</f>
        <v>57</v>
      </c>
      <c r="U201" s="129" t="s">
        <v>2919</v>
      </c>
      <c r="W201" s="155">
        <f>IFERROR(_xlfn.XLOOKUP(Y201,sortorder!$E$4:$E$55,sortorder!$D$4:$D$55),99)</f>
        <v>23</v>
      </c>
      <c r="X201" s="155">
        <f>IFERROR(_xlfn.XLOOKUP(Y201,sortorder!$E$4:$E$55,sortorder!$D$4:$D$55),99)</f>
        <v>23</v>
      </c>
      <c r="Y201" s="22" t="s">
        <v>3000</v>
      </c>
      <c r="Z201" s="144">
        <f>IF(ISERROR(SEARCH(Z$1,$Q201)),0,1)</f>
        <v>0</v>
      </c>
      <c r="AA201" s="144">
        <f>IF(ISERROR(SEARCH(AA$1,$Q201)),0,1)</f>
        <v>1</v>
      </c>
      <c r="AB201" s="144">
        <f>IF(ISERROR(SEARCH(AB$1,$Q201)),0,1)</f>
        <v>0</v>
      </c>
      <c r="AC201" s="144">
        <f>IF(ISERROR(SEARCH(AC$1,$Q201)),0,1)</f>
        <v>0</v>
      </c>
      <c r="AD201" s="144">
        <f>IF(ISERROR(SEARCH(AD$1,$Q201)),0,1)</f>
        <v>1</v>
      </c>
      <c r="AE201" s="144">
        <f>IF(ISERROR(SEARCH(AE$1,$Q201)),0,1)</f>
        <v>0</v>
      </c>
      <c r="AF201" s="144">
        <f>IF(ISERROR(SEARCH(AF$1,$Q201)),0,1)</f>
        <v>0</v>
      </c>
      <c r="AG201" s="144">
        <f>IF(ISERROR(SEARCH(AG$1,$Q201)),0,1)</f>
        <v>0</v>
      </c>
      <c r="AH201" s="144">
        <f>IF(ISERROR(SEARCH(AH$1,$Q201)),0,1)</f>
        <v>0</v>
      </c>
      <c r="AI201" t="s">
        <v>1075</v>
      </c>
      <c r="AK201" t="s">
        <v>44</v>
      </c>
      <c r="AL201" s="41" t="s">
        <v>44</v>
      </c>
      <c r="AM201" s="216">
        <f>_xlfn.XLOOKUP(AL201,sortorder!$I$15:$I$20,sortorder!$J$15:$J$20)</f>
        <v>1</v>
      </c>
      <c r="AN201" t="s">
        <v>1804</v>
      </c>
      <c r="AO201" t="s">
        <v>1804</v>
      </c>
      <c r="AP201" t="s">
        <v>1805</v>
      </c>
      <c r="AQ201" s="32">
        <v>3</v>
      </c>
      <c r="AR201" t="s">
        <v>1815</v>
      </c>
      <c r="AS201" t="s">
        <v>1132</v>
      </c>
      <c r="AT201" t="s">
        <v>1126</v>
      </c>
      <c r="AU201" t="s">
        <v>1132</v>
      </c>
      <c r="AV201">
        <v>1</v>
      </c>
      <c r="AW201" s="39" t="str">
        <f>IFERROR(_xlfn.XLOOKUP(Q201,wtd!$B:$B,wtd!$C:$C),"")</f>
        <v/>
      </c>
      <c r="AX201" s="144" t="b">
        <f>IFERROR(Q201=_xlfn.XLOOKUP(Q201,wtd!$B:$B,wtd!$B:$B),FALSE)</f>
        <v>0</v>
      </c>
      <c r="AY201" t="s">
        <v>2830</v>
      </c>
      <c r="AZ201">
        <v>2</v>
      </c>
      <c r="BA201">
        <v>0</v>
      </c>
      <c r="BC201" t="b">
        <v>0</v>
      </c>
      <c r="BD201" t="b">
        <v>1</v>
      </c>
      <c r="BE201" t="b">
        <v>0</v>
      </c>
      <c r="BF201" t="s">
        <v>5412</v>
      </c>
      <c r="BG201" s="42" t="s">
        <v>3051</v>
      </c>
      <c r="BH201" s="42" t="s">
        <v>3051</v>
      </c>
      <c r="BN201" s="232">
        <v>999</v>
      </c>
    </row>
    <row r="202" spans="1:66">
      <c r="A202">
        <v>201</v>
      </c>
      <c r="B202" s="161" t="str">
        <f>IFERROR(TEXT(AM202,"00"),"99")&amp;IFERROR(TEXT(X202,"00"),"99")&amp;IFERROR(TEXT(T202,"00"),"99")&amp;IFERROR(TEXT(BN202,"000"),"999")</f>
        <v>012358999</v>
      </c>
      <c r="C202" s="161" t="str">
        <f>IFERROR(TEXT(AM202,"00"),"99")&amp;IFERROR(TEXT(W202,"00"),"99")&amp;IFERROR(TEXT(S202,"000"),"999")</f>
        <v>0123018</v>
      </c>
      <c r="D202" s="29">
        <v>0</v>
      </c>
      <c r="E202" s="29">
        <v>0</v>
      </c>
      <c r="F202" s="29">
        <v>0</v>
      </c>
      <c r="I202" s="379" t="str">
        <f>IF(ISBLANK(H202), IF(OR(NOT(ISBLANK(M202)),NOT(ISBLANK(J202)), NOT(ISBLANK(O202))),"no oldname but should be",""),IF(H202=J202,"api",IF(H202=O202,"csv","no match or acsbgname")))</f>
        <v/>
      </c>
      <c r="Q202" s="64" t="s">
        <v>2993</v>
      </c>
      <c r="R202" s="42" t="s">
        <v>2993</v>
      </c>
      <c r="S202" s="150">
        <f>IFERROR(_xlfn.XLOOKUP(U202,sortorder!$E$62:$E$134,sortorder!$F$62:$F$134),999)</f>
        <v>18</v>
      </c>
      <c r="T202" s="150">
        <f>IFERROR(_xlfn.XLOOKUP(U202,sortorder!$E$62:$E$134,sortorder!$D$62:$D$134),99)</f>
        <v>58</v>
      </c>
      <c r="U202" s="129" t="s">
        <v>2920</v>
      </c>
      <c r="W202" s="155">
        <f>IFERROR(_xlfn.XLOOKUP(Y202,sortorder!$E$4:$E$55,sortorder!$D$4:$D$55),99)</f>
        <v>23</v>
      </c>
      <c r="X202" s="155">
        <f>IFERROR(_xlfn.XLOOKUP(Y202,sortorder!$E$4:$E$55,sortorder!$D$4:$D$55),99)</f>
        <v>23</v>
      </c>
      <c r="Y202" s="22" t="s">
        <v>3000</v>
      </c>
      <c r="Z202" s="144">
        <f>IF(ISERROR(SEARCH(Z$1,$Q202)),0,1)</f>
        <v>0</v>
      </c>
      <c r="AA202" s="144">
        <f>IF(ISERROR(SEARCH(AA$1,$Q202)),0,1)</f>
        <v>1</v>
      </c>
      <c r="AB202" s="144">
        <f>IF(ISERROR(SEARCH(AB$1,$Q202)),0,1)</f>
        <v>0</v>
      </c>
      <c r="AC202" s="144">
        <f>IF(ISERROR(SEARCH(AC$1,$Q202)),0,1)</f>
        <v>0</v>
      </c>
      <c r="AD202" s="144">
        <f>IF(ISERROR(SEARCH(AD$1,$Q202)),0,1)</f>
        <v>1</v>
      </c>
      <c r="AE202" s="144">
        <f>IF(ISERROR(SEARCH(AE$1,$Q202)),0,1)</f>
        <v>0</v>
      </c>
      <c r="AF202" s="144">
        <f>IF(ISERROR(SEARCH(AF$1,$Q202)),0,1)</f>
        <v>0</v>
      </c>
      <c r="AG202" s="144">
        <f>IF(ISERROR(SEARCH(AG$1,$Q202)),0,1)</f>
        <v>0</v>
      </c>
      <c r="AH202" s="144">
        <f>IF(ISERROR(SEARCH(AH$1,$Q202)),0,1)</f>
        <v>0</v>
      </c>
      <c r="AI202" t="s">
        <v>1075</v>
      </c>
      <c r="AK202" t="s">
        <v>44</v>
      </c>
      <c r="AL202" s="41" t="s">
        <v>44</v>
      </c>
      <c r="AM202" s="216">
        <f>_xlfn.XLOOKUP(AL202,sortorder!$I$15:$I$20,sortorder!$J$15:$J$20)</f>
        <v>1</v>
      </c>
      <c r="AN202" t="s">
        <v>1804</v>
      </c>
      <c r="AO202" t="s">
        <v>1804</v>
      </c>
      <c r="AP202" t="s">
        <v>1805</v>
      </c>
      <c r="AQ202" s="32">
        <v>3</v>
      </c>
      <c r="AR202" t="s">
        <v>1815</v>
      </c>
      <c r="AS202" t="s">
        <v>1132</v>
      </c>
      <c r="AT202" t="s">
        <v>1126</v>
      </c>
      <c r="AU202" t="s">
        <v>1132</v>
      </c>
      <c r="AV202">
        <v>1</v>
      </c>
      <c r="AW202" s="39" t="str">
        <f>IFERROR(_xlfn.XLOOKUP(Q202,wtd!$B:$B,wtd!$C:$C),"")</f>
        <v/>
      </c>
      <c r="AX202" s="144" t="b">
        <f>IFERROR(Q202=_xlfn.XLOOKUP(Q202,wtd!$B:$B,wtd!$B:$B),FALSE)</f>
        <v>0</v>
      </c>
      <c r="AY202" t="s">
        <v>2830</v>
      </c>
      <c r="AZ202">
        <v>2</v>
      </c>
      <c r="BA202">
        <v>0</v>
      </c>
      <c r="BC202" t="b">
        <v>0</v>
      </c>
      <c r="BD202" t="b">
        <v>1</v>
      </c>
      <c r="BE202" t="b">
        <v>0</v>
      </c>
      <c r="BF202" t="s">
        <v>5264</v>
      </c>
      <c r="BG202" s="42" t="s">
        <v>3052</v>
      </c>
      <c r="BH202" s="42" t="s">
        <v>3052</v>
      </c>
      <c r="BN202" s="232">
        <v>999</v>
      </c>
    </row>
    <row r="203" spans="1:66">
      <c r="A203">
        <v>202</v>
      </c>
      <c r="B203" s="161" t="str">
        <f>IFERROR(TEXT(AM203,"00"),"99")&amp;IFERROR(TEXT(X203,"00"),"99")&amp;IFERROR(TEXT(T203,"00"),"99")&amp;IFERROR(TEXT(BN203,"000"),"999")</f>
        <v>012436999</v>
      </c>
      <c r="C203" s="161" t="str">
        <f>IFERROR(TEXT(AM203,"00"),"99")&amp;IFERROR(TEXT(W203,"00"),"99")&amp;IFERROR(TEXT(S203,"000"),"999")</f>
        <v>0124021</v>
      </c>
      <c r="D203" s="29">
        <v>0</v>
      </c>
      <c r="E203" s="29">
        <v>0</v>
      </c>
      <c r="F203" s="29">
        <v>1</v>
      </c>
      <c r="G203" s="29">
        <v>1</v>
      </c>
      <c r="H203" s="9" t="s">
        <v>3137</v>
      </c>
      <c r="I203" s="379" t="str">
        <f>IF(ISBLANK(H203), IF(OR(NOT(ISBLANK(M203)),NOT(ISBLANK(J203)), NOT(ISBLANK(O203))),"no oldname but should be",""),IF(H203=J203,"api",IF(H203=O203,"csv","no match or acsbgname")))</f>
        <v>no match or acsbgname</v>
      </c>
      <c r="M203" s="9" t="s">
        <v>3137</v>
      </c>
      <c r="N203" s="24"/>
      <c r="O203" s="24"/>
      <c r="Q203" s="64" t="s">
        <v>2366</v>
      </c>
      <c r="R203" s="42" t="s">
        <v>2366</v>
      </c>
      <c r="S203" s="150">
        <f>IFERROR(_xlfn.XLOOKUP(U203,sortorder!$E$62:$E$134,sortorder!$F$62:$F$134),999)</f>
        <v>21</v>
      </c>
      <c r="T203" s="150">
        <f>IFERROR(_xlfn.XLOOKUP(U203,sortorder!$E$62:$E$134,sortorder!$D$62:$D$134),99)</f>
        <v>36</v>
      </c>
      <c r="U203" s="129" t="s">
        <v>2317</v>
      </c>
      <c r="W203" s="155">
        <f>IFERROR(_xlfn.XLOOKUP(Y203,sortorder!$E$4:$E$55,sortorder!$D$4:$D$55),99)</f>
        <v>24</v>
      </c>
      <c r="X203" s="155">
        <f>IFERROR(_xlfn.XLOOKUP(Y203,sortorder!$E$4:$E$55,sortorder!$D$4:$D$55),99)</f>
        <v>24</v>
      </c>
      <c r="Y203" s="22" t="s">
        <v>3001</v>
      </c>
      <c r="Z203" s="144">
        <f>IF(ISERROR(SEARCH(Z$1,$Q203)),0,1)</f>
        <v>0</v>
      </c>
      <c r="AA203" s="144">
        <f>IF(ISERROR(SEARCH(AA$1,$Q203)),0,1)</f>
        <v>0</v>
      </c>
      <c r="AB203" s="144">
        <f>IF(ISERROR(SEARCH(AB$1,$Q203)),0,1)</f>
        <v>0</v>
      </c>
      <c r="AC203" s="144">
        <f>IF(ISERROR(SEARCH(AC$1,$Q203)),0,1)</f>
        <v>0</v>
      </c>
      <c r="AD203" s="144">
        <f>IF(ISERROR(SEARCH(AD$1,$Q203)),0,1)</f>
        <v>0</v>
      </c>
      <c r="AE203" s="144">
        <f>IF(ISERROR(SEARCH(AE$1,$Q203)),0,1)</f>
        <v>0</v>
      </c>
      <c r="AF203" s="144">
        <f>IF(ISERROR(SEARCH(AF$1,$Q203)),0,1)</f>
        <v>0</v>
      </c>
      <c r="AG203" s="144">
        <f>IF(ISERROR(SEARCH(AG$1,$Q203)),0,1)</f>
        <v>0</v>
      </c>
      <c r="AH203" s="144">
        <f>IF(ISERROR(SEARCH(AH$1,$Q203)),0,1)</f>
        <v>0</v>
      </c>
      <c r="AK203" t="s">
        <v>44</v>
      </c>
      <c r="AL203" s="41" t="s">
        <v>44</v>
      </c>
      <c r="AM203" s="216">
        <f>_xlfn.XLOOKUP(AL203,sortorder!$I$15:$I$20,sortorder!$J$15:$J$20)</f>
        <v>1</v>
      </c>
      <c r="AQ203" s="30">
        <v>0</v>
      </c>
      <c r="AR203" t="s">
        <v>43</v>
      </c>
      <c r="AS203" t="s">
        <v>43</v>
      </c>
      <c r="AT203" t="s">
        <v>52</v>
      </c>
      <c r="AU203" t="s">
        <v>43</v>
      </c>
      <c r="AW203" s="39" t="str">
        <f>IFERROR(_xlfn.XLOOKUP(Q203,wtd!$B:$B,wtd!$C:$C),"")</f>
        <v/>
      </c>
      <c r="AX203" s="144" t="b">
        <f>IFERROR(Q203=_xlfn.XLOOKUP(Q203,wtd!$B:$B,wtd!$B:$B),FALSE)</f>
        <v>0</v>
      </c>
      <c r="AY203" t="s">
        <v>45</v>
      </c>
      <c r="AZ203">
        <v>0</v>
      </c>
      <c r="BA203">
        <v>0</v>
      </c>
      <c r="BC203" t="b">
        <v>0</v>
      </c>
      <c r="BD203" t="b">
        <v>0</v>
      </c>
      <c r="BE203" t="b">
        <v>0</v>
      </c>
      <c r="BF203" t="s">
        <v>5028</v>
      </c>
      <c r="BG203" s="42" t="s">
        <v>2368</v>
      </c>
      <c r="BH203" s="42" t="s">
        <v>2368</v>
      </c>
      <c r="BN203" s="232">
        <v>999</v>
      </c>
    </row>
    <row r="204" spans="1:66">
      <c r="A204">
        <v>203</v>
      </c>
      <c r="B204" s="161" t="str">
        <f>IFERROR(TEXT(AM204,"00"),"99")&amp;IFERROR(TEXT(X204,"00"),"99")&amp;IFERROR(TEXT(T204,"00"),"99")&amp;IFERROR(TEXT(BN204,"000"),"999")</f>
        <v>012452999</v>
      </c>
      <c r="C204" s="161" t="str">
        <f>IFERROR(TEXT(AM204,"00"),"99")&amp;IFERROR(TEXT(W204,"00"),"99")&amp;IFERROR(TEXT(S204,"000"),"999")</f>
        <v>0124019</v>
      </c>
      <c r="D204" s="29">
        <v>0</v>
      </c>
      <c r="E204" s="29">
        <v>0</v>
      </c>
      <c r="F204" s="29">
        <v>1</v>
      </c>
      <c r="G204" s="29">
        <v>1</v>
      </c>
      <c r="H204" s="9" t="s">
        <v>3128</v>
      </c>
      <c r="I204" s="379" t="str">
        <f>IF(ISBLANK(H204), IF(OR(NOT(ISBLANK(M204)),NOT(ISBLANK(J204)), NOT(ISBLANK(O204))),"no oldname but should be",""),IF(H204=J204,"api",IF(H204=O204,"csv","no match or acsbgname")))</f>
        <v>no match or acsbgname</v>
      </c>
      <c r="M204" s="9" t="s">
        <v>3128</v>
      </c>
      <c r="N204" s="24"/>
      <c r="O204" s="24"/>
      <c r="Q204" s="64" t="s">
        <v>2925</v>
      </c>
      <c r="R204" s="42" t="s">
        <v>2925</v>
      </c>
      <c r="S204" s="150">
        <f>IFERROR(_xlfn.XLOOKUP(U204,sortorder!$E$62:$E$134,sortorder!$F$62:$F$134),999)</f>
        <v>19</v>
      </c>
      <c r="T204" s="150">
        <f>IFERROR(_xlfn.XLOOKUP(U204,sortorder!$E$62:$E$134,sortorder!$D$62:$D$134),99)</f>
        <v>52</v>
      </c>
      <c r="U204" s="129" t="s">
        <v>2914</v>
      </c>
      <c r="W204" s="155">
        <f>IFERROR(_xlfn.XLOOKUP(Y204,sortorder!$E$4:$E$55,sortorder!$D$4:$D$55),99)</f>
        <v>24</v>
      </c>
      <c r="X204" s="155">
        <f>IFERROR(_xlfn.XLOOKUP(Y204,sortorder!$E$4:$E$55,sortorder!$D$4:$D$55),99)</f>
        <v>24</v>
      </c>
      <c r="Y204" s="22" t="s">
        <v>3001</v>
      </c>
      <c r="Z204" s="144">
        <f>IF(ISERROR(SEARCH(Z$1,$Q204)),0,1)</f>
        <v>0</v>
      </c>
      <c r="AA204" s="144">
        <f>IF(ISERROR(SEARCH(AA$1,$Q204)),0,1)</f>
        <v>0</v>
      </c>
      <c r="AB204" s="144">
        <f>IF(ISERROR(SEARCH(AB$1,$Q204)),0,1)</f>
        <v>0</v>
      </c>
      <c r="AC204" s="144">
        <f>IF(ISERROR(SEARCH(AC$1,$Q204)),0,1)</f>
        <v>0</v>
      </c>
      <c r="AD204" s="144">
        <f>IF(ISERROR(SEARCH(AD$1,$Q204)),0,1)</f>
        <v>0</v>
      </c>
      <c r="AE204" s="144">
        <f>IF(ISERROR(SEARCH(AE$1,$Q204)),0,1)</f>
        <v>0</v>
      </c>
      <c r="AF204" s="144">
        <f>IF(ISERROR(SEARCH(AF$1,$Q204)),0,1)</f>
        <v>0</v>
      </c>
      <c r="AG204" s="144">
        <f>IF(ISERROR(SEARCH(AG$1,$Q204)),0,1)</f>
        <v>0</v>
      </c>
      <c r="AH204" s="144">
        <f>IF(ISERROR(SEARCH(AH$1,$Q204)),0,1)</f>
        <v>0</v>
      </c>
      <c r="AK204" t="s">
        <v>44</v>
      </c>
      <c r="AL204" s="41" t="s">
        <v>44</v>
      </c>
      <c r="AM204" s="216">
        <f>_xlfn.XLOOKUP(AL204,sortorder!$I$15:$I$20,sortorder!$J$15:$J$20)</f>
        <v>1</v>
      </c>
      <c r="AQ204" s="30">
        <v>0</v>
      </c>
      <c r="AR204" t="s">
        <v>43</v>
      </c>
      <c r="AS204" t="s">
        <v>43</v>
      </c>
      <c r="AT204" t="s">
        <v>52</v>
      </c>
      <c r="AU204" t="s">
        <v>43</v>
      </c>
      <c r="AW204" s="39" t="str">
        <f>IFERROR(_xlfn.XLOOKUP(Q204,wtd!$B:$B,wtd!$C:$C),"")</f>
        <v/>
      </c>
      <c r="AX204" s="144" t="b">
        <f>IFERROR(Q204=_xlfn.XLOOKUP(Q204,wtd!$B:$B,wtd!$B:$B),FALSE)</f>
        <v>0</v>
      </c>
      <c r="AY204" t="s">
        <v>45</v>
      </c>
      <c r="AZ204">
        <v>0</v>
      </c>
      <c r="BA204">
        <v>0</v>
      </c>
      <c r="BC204" t="b">
        <v>0</v>
      </c>
      <c r="BD204" t="b">
        <v>0</v>
      </c>
      <c r="BE204" t="b">
        <v>0</v>
      </c>
      <c r="BF204" t="s">
        <v>5265</v>
      </c>
      <c r="BG204" s="42" t="s">
        <v>3053</v>
      </c>
      <c r="BH204" s="42" t="s">
        <v>3053</v>
      </c>
      <c r="BN204" s="232">
        <v>999</v>
      </c>
    </row>
    <row r="205" spans="1:66">
      <c r="A205">
        <v>204</v>
      </c>
      <c r="B205" s="161" t="str">
        <f>IFERROR(TEXT(AM205,"00"),"99")&amp;IFERROR(TEXT(X205,"00"),"99")&amp;IFERROR(TEXT(T205,"00"),"99")&amp;IFERROR(TEXT(BN205,"000"),"999")</f>
        <v>012453999</v>
      </c>
      <c r="C205" s="161" t="str">
        <f>IFERROR(TEXT(AM205,"00"),"99")&amp;IFERROR(TEXT(W205,"00"),"99")&amp;IFERROR(TEXT(S205,"000"),"999")</f>
        <v>0124020</v>
      </c>
      <c r="D205" s="29">
        <v>0</v>
      </c>
      <c r="E205" s="29">
        <v>0</v>
      </c>
      <c r="F205" s="29">
        <v>1</v>
      </c>
      <c r="G205" s="29">
        <v>1</v>
      </c>
      <c r="H205" s="9" t="s">
        <v>3129</v>
      </c>
      <c r="I205" s="379" t="str">
        <f>IF(ISBLANK(H205), IF(OR(NOT(ISBLANK(M205)),NOT(ISBLANK(J205)), NOT(ISBLANK(O205))),"no oldname but should be",""),IF(H205=J205,"api",IF(H205=O205,"csv","no match or acsbgname")))</f>
        <v>no match or acsbgname</v>
      </c>
      <c r="M205" s="9" t="s">
        <v>3129</v>
      </c>
      <c r="N205" s="24"/>
      <c r="O205" s="24"/>
      <c r="Q205" s="64" t="s">
        <v>2926</v>
      </c>
      <c r="R205" s="42" t="s">
        <v>2926</v>
      </c>
      <c r="S205" s="150">
        <f>IFERROR(_xlfn.XLOOKUP(U205,sortorder!$E$62:$E$134,sortorder!$F$62:$F$134),999)</f>
        <v>20</v>
      </c>
      <c r="T205" s="150">
        <f>IFERROR(_xlfn.XLOOKUP(U205,sortorder!$E$62:$E$134,sortorder!$D$62:$D$134),99)</f>
        <v>53</v>
      </c>
      <c r="U205" s="129" t="s">
        <v>2915</v>
      </c>
      <c r="W205" s="155">
        <f>IFERROR(_xlfn.XLOOKUP(Y205,sortorder!$E$4:$E$55,sortorder!$D$4:$D$55),99)</f>
        <v>24</v>
      </c>
      <c r="X205" s="155">
        <f>IFERROR(_xlfn.XLOOKUP(Y205,sortorder!$E$4:$E$55,sortorder!$D$4:$D$55),99)</f>
        <v>24</v>
      </c>
      <c r="Y205" s="22" t="s">
        <v>3001</v>
      </c>
      <c r="Z205" s="144">
        <f>IF(ISERROR(SEARCH(Z$1,$Q205)),0,1)</f>
        <v>0</v>
      </c>
      <c r="AA205" s="144">
        <f>IF(ISERROR(SEARCH(AA$1,$Q205)),0,1)</f>
        <v>0</v>
      </c>
      <c r="AB205" s="144">
        <f>IF(ISERROR(SEARCH(AB$1,$Q205)),0,1)</f>
        <v>0</v>
      </c>
      <c r="AC205" s="144">
        <f>IF(ISERROR(SEARCH(AC$1,$Q205)),0,1)</f>
        <v>0</v>
      </c>
      <c r="AD205" s="144">
        <f>IF(ISERROR(SEARCH(AD$1,$Q205)),0,1)</f>
        <v>0</v>
      </c>
      <c r="AE205" s="144">
        <f>IF(ISERROR(SEARCH(AE$1,$Q205)),0,1)</f>
        <v>0</v>
      </c>
      <c r="AF205" s="144">
        <f>IF(ISERROR(SEARCH(AF$1,$Q205)),0,1)</f>
        <v>0</v>
      </c>
      <c r="AG205" s="144">
        <f>IF(ISERROR(SEARCH(AG$1,$Q205)),0,1)</f>
        <v>0</v>
      </c>
      <c r="AH205" s="144">
        <f>IF(ISERROR(SEARCH(AH$1,$Q205)),0,1)</f>
        <v>0</v>
      </c>
      <c r="AK205" t="s">
        <v>44</v>
      </c>
      <c r="AL205" s="41" t="s">
        <v>44</v>
      </c>
      <c r="AM205" s="216">
        <f>_xlfn.XLOOKUP(AL205,sortorder!$I$15:$I$20,sortorder!$J$15:$J$20)</f>
        <v>1</v>
      </c>
      <c r="AQ205" s="30">
        <v>0</v>
      </c>
      <c r="AR205" t="s">
        <v>43</v>
      </c>
      <c r="AS205" t="s">
        <v>43</v>
      </c>
      <c r="AT205" t="s">
        <v>52</v>
      </c>
      <c r="AU205" t="s">
        <v>43</v>
      </c>
      <c r="AW205" s="39" t="str">
        <f>IFERROR(_xlfn.XLOOKUP(Q205,wtd!$B:$B,wtd!$C:$C),"")</f>
        <v/>
      </c>
      <c r="AX205" s="144" t="b">
        <f>IFERROR(Q205=_xlfn.XLOOKUP(Q205,wtd!$B:$B,wtd!$B:$B),FALSE)</f>
        <v>0</v>
      </c>
      <c r="AY205" t="s">
        <v>45</v>
      </c>
      <c r="AZ205">
        <v>0</v>
      </c>
      <c r="BA205">
        <v>0</v>
      </c>
      <c r="BC205" t="b">
        <v>0</v>
      </c>
      <c r="BD205" t="b">
        <v>0</v>
      </c>
      <c r="BE205" t="b">
        <v>0</v>
      </c>
      <c r="BF205" t="s">
        <v>5266</v>
      </c>
      <c r="BG205" s="42" t="s">
        <v>3054</v>
      </c>
      <c r="BH205" s="42" t="s">
        <v>3054</v>
      </c>
      <c r="BN205" s="232">
        <v>999</v>
      </c>
    </row>
    <row r="206" spans="1:66">
      <c r="A206">
        <v>205</v>
      </c>
      <c r="B206" s="161" t="str">
        <f>IFERROR(TEXT(AM206,"00"),"99")&amp;IFERROR(TEXT(X206,"00"),"99")&amp;IFERROR(TEXT(T206,"00"),"99")&amp;IFERROR(TEXT(BN206,"000"),"999")</f>
        <v>012454999</v>
      </c>
      <c r="C206" s="161" t="str">
        <f>IFERROR(TEXT(AM206,"00"),"99")&amp;IFERROR(TEXT(W206,"00"),"99")&amp;IFERROR(TEXT(S206,"000"),"999")</f>
        <v>0124022</v>
      </c>
      <c r="D206" s="29">
        <v>0</v>
      </c>
      <c r="E206" s="29">
        <v>0</v>
      </c>
      <c r="F206" s="29">
        <v>1</v>
      </c>
      <c r="G206" s="29">
        <v>1</v>
      </c>
      <c r="H206" s="9" t="s">
        <v>3138</v>
      </c>
      <c r="I206" s="379" t="str">
        <f>IF(ISBLANK(H206), IF(OR(NOT(ISBLANK(M206)),NOT(ISBLANK(J206)), NOT(ISBLANK(O206))),"no oldname but should be",""),IF(H206=J206,"api",IF(H206=O206,"csv","no match or acsbgname")))</f>
        <v>no match or acsbgname</v>
      </c>
      <c r="M206" s="9" t="s">
        <v>3138</v>
      </c>
      <c r="N206" s="24"/>
      <c r="O206" s="24"/>
      <c r="Q206" s="64" t="s">
        <v>2927</v>
      </c>
      <c r="R206" s="42" t="s">
        <v>2927</v>
      </c>
      <c r="S206" s="150">
        <f>IFERROR(_xlfn.XLOOKUP(U206,sortorder!$E$62:$E$134,sortorder!$F$62:$F$134),999)</f>
        <v>22</v>
      </c>
      <c r="T206" s="150">
        <f>IFERROR(_xlfn.XLOOKUP(U206,sortorder!$E$62:$E$134,sortorder!$D$62:$D$134),99)</f>
        <v>54</v>
      </c>
      <c r="U206" s="129" t="s">
        <v>2916</v>
      </c>
      <c r="W206" s="155">
        <f>IFERROR(_xlfn.XLOOKUP(Y206,sortorder!$E$4:$E$55,sortorder!$D$4:$D$55),99)</f>
        <v>24</v>
      </c>
      <c r="X206" s="155">
        <f>IFERROR(_xlfn.XLOOKUP(Y206,sortorder!$E$4:$E$55,sortorder!$D$4:$D$55),99)</f>
        <v>24</v>
      </c>
      <c r="Y206" s="22" t="s">
        <v>3001</v>
      </c>
      <c r="Z206" s="144">
        <f>IF(ISERROR(SEARCH(Z$1,$Q206)),0,1)</f>
        <v>0</v>
      </c>
      <c r="AA206" s="144">
        <f>IF(ISERROR(SEARCH(AA$1,$Q206)),0,1)</f>
        <v>0</v>
      </c>
      <c r="AB206" s="144">
        <f>IF(ISERROR(SEARCH(AB$1,$Q206)),0,1)</f>
        <v>0</v>
      </c>
      <c r="AC206" s="144">
        <f>IF(ISERROR(SEARCH(AC$1,$Q206)),0,1)</f>
        <v>0</v>
      </c>
      <c r="AD206" s="144">
        <f>IF(ISERROR(SEARCH(AD$1,$Q206)),0,1)</f>
        <v>0</v>
      </c>
      <c r="AE206" s="144">
        <f>IF(ISERROR(SEARCH(AE$1,$Q206)),0,1)</f>
        <v>0</v>
      </c>
      <c r="AF206" s="144">
        <f>IF(ISERROR(SEARCH(AF$1,$Q206)),0,1)</f>
        <v>0</v>
      </c>
      <c r="AG206" s="144">
        <f>IF(ISERROR(SEARCH(AG$1,$Q206)),0,1)</f>
        <v>0</v>
      </c>
      <c r="AH206" s="144">
        <f>IF(ISERROR(SEARCH(AH$1,$Q206)),0,1)</f>
        <v>0</v>
      </c>
      <c r="AK206" t="s">
        <v>44</v>
      </c>
      <c r="AL206" s="41" t="s">
        <v>44</v>
      </c>
      <c r="AM206" s="216">
        <f>_xlfn.XLOOKUP(AL206,sortorder!$I$15:$I$20,sortorder!$J$15:$J$20)</f>
        <v>1</v>
      </c>
      <c r="AQ206" s="30">
        <v>0</v>
      </c>
      <c r="AR206" t="s">
        <v>43</v>
      </c>
      <c r="AS206" t="s">
        <v>43</v>
      </c>
      <c r="AT206" t="s">
        <v>52</v>
      </c>
      <c r="AU206" t="s">
        <v>43</v>
      </c>
      <c r="AW206" s="39" t="str">
        <f>IFERROR(_xlfn.XLOOKUP(Q206,wtd!$B:$B,wtd!$C:$C),"")</f>
        <v/>
      </c>
      <c r="AX206" s="144" t="b">
        <f>IFERROR(Q206=_xlfn.XLOOKUP(Q206,wtd!$B:$B,wtd!$B:$B),FALSE)</f>
        <v>0</v>
      </c>
      <c r="AY206" t="s">
        <v>45</v>
      </c>
      <c r="AZ206">
        <v>0</v>
      </c>
      <c r="BA206">
        <v>0</v>
      </c>
      <c r="BC206" t="b">
        <v>0</v>
      </c>
      <c r="BD206" t="b">
        <v>0</v>
      </c>
      <c r="BE206" t="b">
        <v>0</v>
      </c>
      <c r="BF206" t="s">
        <v>5267</v>
      </c>
      <c r="BG206" s="42" t="s">
        <v>3055</v>
      </c>
      <c r="BH206" s="42" t="s">
        <v>3055</v>
      </c>
      <c r="BN206" s="232">
        <v>999</v>
      </c>
    </row>
    <row r="207" spans="1:66">
      <c r="A207">
        <v>206</v>
      </c>
      <c r="B207" s="161" t="str">
        <f>IFERROR(TEXT(AM207,"00"),"99")&amp;IFERROR(TEXT(X207,"00"),"99")&amp;IFERROR(TEXT(T207,"00"),"99")&amp;IFERROR(TEXT(BN207,"000"),"999")</f>
        <v>012455999</v>
      </c>
      <c r="C207" s="161" t="str">
        <f>IFERROR(TEXT(AM207,"00"),"99")&amp;IFERROR(TEXT(W207,"00"),"99")&amp;IFERROR(TEXT(S207,"000"),"999")</f>
        <v>0124023</v>
      </c>
      <c r="D207" s="29">
        <v>0</v>
      </c>
      <c r="E207" s="29">
        <v>0</v>
      </c>
      <c r="F207" s="29">
        <v>1</v>
      </c>
      <c r="G207" s="29">
        <v>1</v>
      </c>
      <c r="H207" s="9" t="s">
        <v>3139</v>
      </c>
      <c r="I207" s="379" t="str">
        <f>IF(ISBLANK(H207), IF(OR(NOT(ISBLANK(M207)),NOT(ISBLANK(J207)), NOT(ISBLANK(O207))),"no oldname but should be",""),IF(H207=J207,"api",IF(H207=O207,"csv","no match or acsbgname")))</f>
        <v>no match or acsbgname</v>
      </c>
      <c r="M207" s="9" t="s">
        <v>3139</v>
      </c>
      <c r="N207" s="24"/>
      <c r="O207" s="24"/>
      <c r="Q207" s="64" t="s">
        <v>2928</v>
      </c>
      <c r="R207" s="42" t="s">
        <v>2928</v>
      </c>
      <c r="S207" s="150">
        <f>IFERROR(_xlfn.XLOOKUP(U207,sortorder!$E$62:$E$134,sortorder!$F$62:$F$134),999)</f>
        <v>23</v>
      </c>
      <c r="T207" s="150">
        <f>IFERROR(_xlfn.XLOOKUP(U207,sortorder!$E$62:$E$134,sortorder!$D$62:$D$134),99)</f>
        <v>55</v>
      </c>
      <c r="U207" s="129" t="s">
        <v>2917</v>
      </c>
      <c r="W207" s="155">
        <f>IFERROR(_xlfn.XLOOKUP(Y207,sortorder!$E$4:$E$55,sortorder!$D$4:$D$55),99)</f>
        <v>24</v>
      </c>
      <c r="X207" s="155">
        <f>IFERROR(_xlfn.XLOOKUP(Y207,sortorder!$E$4:$E$55,sortorder!$D$4:$D$55),99)</f>
        <v>24</v>
      </c>
      <c r="Y207" s="22" t="s">
        <v>3001</v>
      </c>
      <c r="Z207" s="144">
        <f>IF(ISERROR(SEARCH(Z$1,$Q207)),0,1)</f>
        <v>0</v>
      </c>
      <c r="AA207" s="144">
        <f>IF(ISERROR(SEARCH(AA$1,$Q207)),0,1)</f>
        <v>0</v>
      </c>
      <c r="AB207" s="144">
        <f>IF(ISERROR(SEARCH(AB$1,$Q207)),0,1)</f>
        <v>0</v>
      </c>
      <c r="AC207" s="144">
        <f>IF(ISERROR(SEARCH(AC$1,$Q207)),0,1)</f>
        <v>0</v>
      </c>
      <c r="AD207" s="144">
        <f>IF(ISERROR(SEARCH(AD$1,$Q207)),0,1)</f>
        <v>0</v>
      </c>
      <c r="AE207" s="144">
        <f>IF(ISERROR(SEARCH(AE$1,$Q207)),0,1)</f>
        <v>0</v>
      </c>
      <c r="AF207" s="144">
        <f>IF(ISERROR(SEARCH(AF$1,$Q207)),0,1)</f>
        <v>0</v>
      </c>
      <c r="AG207" s="144">
        <f>IF(ISERROR(SEARCH(AG$1,$Q207)),0,1)</f>
        <v>0</v>
      </c>
      <c r="AH207" s="144">
        <f>IF(ISERROR(SEARCH(AH$1,$Q207)),0,1)</f>
        <v>0</v>
      </c>
      <c r="AK207" t="s">
        <v>44</v>
      </c>
      <c r="AL207" s="41" t="s">
        <v>44</v>
      </c>
      <c r="AM207" s="216">
        <f>_xlfn.XLOOKUP(AL207,sortorder!$I$15:$I$20,sortorder!$J$15:$J$20)</f>
        <v>1</v>
      </c>
      <c r="AQ207" s="30">
        <v>0</v>
      </c>
      <c r="AR207" t="s">
        <v>43</v>
      </c>
      <c r="AS207" t="s">
        <v>43</v>
      </c>
      <c r="AT207" t="s">
        <v>52</v>
      </c>
      <c r="AU207" t="s">
        <v>43</v>
      </c>
      <c r="AW207" s="39" t="str">
        <f>IFERROR(_xlfn.XLOOKUP(Q207,wtd!$B:$B,wtd!$C:$C),"")</f>
        <v/>
      </c>
      <c r="AX207" s="144" t="b">
        <f>IFERROR(Q207=_xlfn.XLOOKUP(Q207,wtd!$B:$B,wtd!$B:$B),FALSE)</f>
        <v>0</v>
      </c>
      <c r="AY207" t="s">
        <v>45</v>
      </c>
      <c r="AZ207">
        <v>0</v>
      </c>
      <c r="BA207">
        <v>0</v>
      </c>
      <c r="BC207" t="b">
        <v>0</v>
      </c>
      <c r="BD207" t="b">
        <v>0</v>
      </c>
      <c r="BE207" t="b">
        <v>0</v>
      </c>
      <c r="BF207" t="s">
        <v>5327</v>
      </c>
      <c r="BG207" s="42" t="s">
        <v>3056</v>
      </c>
      <c r="BH207" s="42" t="s">
        <v>3056</v>
      </c>
      <c r="BN207" s="232">
        <v>999</v>
      </c>
    </row>
    <row r="208" spans="1:66">
      <c r="A208">
        <v>207</v>
      </c>
      <c r="B208" s="161" t="str">
        <f>IFERROR(TEXT(AM208,"00"),"99")&amp;IFERROR(TEXT(X208,"00"),"99")&amp;IFERROR(TEXT(T208,"00"),"99")&amp;IFERROR(TEXT(BN208,"000"),"999")</f>
        <v>012456999</v>
      </c>
      <c r="C208" s="161" t="str">
        <f>IFERROR(TEXT(AM208,"00"),"99")&amp;IFERROR(TEXT(W208,"00"),"99")&amp;IFERROR(TEXT(S208,"000"),"999")</f>
        <v>0124024</v>
      </c>
      <c r="D208" s="29">
        <v>0</v>
      </c>
      <c r="E208" s="29">
        <v>0</v>
      </c>
      <c r="F208" s="29">
        <v>1</v>
      </c>
      <c r="G208" s="29">
        <v>1</v>
      </c>
      <c r="H208" s="9" t="s">
        <v>3132</v>
      </c>
      <c r="I208" s="379" t="str">
        <f>IF(ISBLANK(H208), IF(OR(NOT(ISBLANK(M208)),NOT(ISBLANK(J208)), NOT(ISBLANK(O208))),"no oldname but should be",""),IF(H208=J208,"api",IF(H208=O208,"csv","no match or acsbgname")))</f>
        <v>no match or acsbgname</v>
      </c>
      <c r="M208" s="9" t="s">
        <v>3132</v>
      </c>
      <c r="N208" s="24"/>
      <c r="O208" s="24"/>
      <c r="Q208" s="64" t="s">
        <v>2929</v>
      </c>
      <c r="R208" s="42" t="s">
        <v>2929</v>
      </c>
      <c r="S208" s="150">
        <f>IFERROR(_xlfn.XLOOKUP(U208,sortorder!$E$62:$E$134,sortorder!$F$62:$F$134),999)</f>
        <v>24</v>
      </c>
      <c r="T208" s="150">
        <f>IFERROR(_xlfn.XLOOKUP(U208,sortorder!$E$62:$E$134,sortorder!$D$62:$D$134),99)</f>
        <v>56</v>
      </c>
      <c r="U208" s="129" t="s">
        <v>2918</v>
      </c>
      <c r="W208" s="155">
        <f>IFERROR(_xlfn.XLOOKUP(Y208,sortorder!$E$4:$E$55,sortorder!$D$4:$D$55),99)</f>
        <v>24</v>
      </c>
      <c r="X208" s="155">
        <f>IFERROR(_xlfn.XLOOKUP(Y208,sortorder!$E$4:$E$55,sortorder!$D$4:$D$55),99)</f>
        <v>24</v>
      </c>
      <c r="Y208" s="22" t="s">
        <v>3001</v>
      </c>
      <c r="Z208" s="144">
        <f>IF(ISERROR(SEARCH(Z$1,$Q208)),0,1)</f>
        <v>0</v>
      </c>
      <c r="AA208" s="144">
        <f>IF(ISERROR(SEARCH(AA$1,$Q208)),0,1)</f>
        <v>0</v>
      </c>
      <c r="AB208" s="144">
        <f>IF(ISERROR(SEARCH(AB$1,$Q208)),0,1)</f>
        <v>0</v>
      </c>
      <c r="AC208" s="144">
        <f>IF(ISERROR(SEARCH(AC$1,$Q208)),0,1)</f>
        <v>0</v>
      </c>
      <c r="AD208" s="144">
        <f>IF(ISERROR(SEARCH(AD$1,$Q208)),0,1)</f>
        <v>0</v>
      </c>
      <c r="AE208" s="144">
        <f>IF(ISERROR(SEARCH(AE$1,$Q208)),0,1)</f>
        <v>0</v>
      </c>
      <c r="AF208" s="144">
        <f>IF(ISERROR(SEARCH(AF$1,$Q208)),0,1)</f>
        <v>0</v>
      </c>
      <c r="AG208" s="144">
        <f>IF(ISERROR(SEARCH(AG$1,$Q208)),0,1)</f>
        <v>0</v>
      </c>
      <c r="AH208" s="144">
        <f>IF(ISERROR(SEARCH(AH$1,$Q208)),0,1)</f>
        <v>0</v>
      </c>
      <c r="AK208" t="s">
        <v>44</v>
      </c>
      <c r="AL208" s="41" t="s">
        <v>44</v>
      </c>
      <c r="AM208" s="216">
        <f>_xlfn.XLOOKUP(AL208,sortorder!$I$15:$I$20,sortorder!$J$15:$J$20)</f>
        <v>1</v>
      </c>
      <c r="AQ208" s="30">
        <v>0</v>
      </c>
      <c r="AR208" t="s">
        <v>43</v>
      </c>
      <c r="AS208" t="s">
        <v>43</v>
      </c>
      <c r="AT208" t="s">
        <v>52</v>
      </c>
      <c r="AU208" t="s">
        <v>43</v>
      </c>
      <c r="AW208" s="39" t="str">
        <f>IFERROR(_xlfn.XLOOKUP(Q208,wtd!$B:$B,wtd!$C:$C),"")</f>
        <v/>
      </c>
      <c r="AX208" s="144" t="b">
        <f>IFERROR(Q208=_xlfn.XLOOKUP(Q208,wtd!$B:$B,wtd!$B:$B),FALSE)</f>
        <v>0</v>
      </c>
      <c r="AY208" t="s">
        <v>45</v>
      </c>
      <c r="AZ208">
        <v>0</v>
      </c>
      <c r="BA208">
        <v>0</v>
      </c>
      <c r="BC208" t="b">
        <v>0</v>
      </c>
      <c r="BD208" t="b">
        <v>0</v>
      </c>
      <c r="BE208" t="b">
        <v>0</v>
      </c>
      <c r="BF208" t="s">
        <v>5268</v>
      </c>
      <c r="BG208" s="42" t="s">
        <v>3057</v>
      </c>
      <c r="BH208" s="42" t="s">
        <v>3057</v>
      </c>
      <c r="BN208" s="232">
        <v>999</v>
      </c>
    </row>
    <row r="209" spans="1:66">
      <c r="A209">
        <v>208</v>
      </c>
      <c r="B209" s="161" t="str">
        <f>IFERROR(TEXT(AM209,"00"),"99")&amp;IFERROR(TEXT(X209,"00"),"99")&amp;IFERROR(TEXT(T209,"00"),"99")&amp;IFERROR(TEXT(BN209,"000"),"999")</f>
        <v>012457999</v>
      </c>
      <c r="C209" s="161" t="str">
        <f>IFERROR(TEXT(AM209,"00"),"99")&amp;IFERROR(TEXT(W209,"00"),"99")&amp;IFERROR(TEXT(S209,"000"),"999")</f>
        <v>0124025</v>
      </c>
      <c r="D209" s="29">
        <v>0</v>
      </c>
      <c r="E209" s="29">
        <v>0</v>
      </c>
      <c r="F209" s="29">
        <v>1</v>
      </c>
      <c r="G209" s="29">
        <v>1</v>
      </c>
      <c r="H209" s="9" t="s">
        <v>3140</v>
      </c>
      <c r="I209" s="379" t="str">
        <f>IF(ISBLANK(H209), IF(OR(NOT(ISBLANK(M209)),NOT(ISBLANK(J209)), NOT(ISBLANK(O209))),"no oldname but should be",""),IF(H209=J209,"api",IF(H209=O209,"csv","no match or acsbgname")))</f>
        <v>no match or acsbgname</v>
      </c>
      <c r="M209" s="9" t="s">
        <v>3140</v>
      </c>
      <c r="N209" s="24"/>
      <c r="O209" s="24"/>
      <c r="Q209" s="64" t="s">
        <v>2930</v>
      </c>
      <c r="R209" s="42" t="s">
        <v>2930</v>
      </c>
      <c r="S209" s="150">
        <f>IFERROR(_xlfn.XLOOKUP(U209,sortorder!$E$62:$E$134,sortorder!$F$62:$F$134),999)</f>
        <v>25</v>
      </c>
      <c r="T209" s="150">
        <f>IFERROR(_xlfn.XLOOKUP(U209,sortorder!$E$62:$E$134,sortorder!$D$62:$D$134),99)</f>
        <v>57</v>
      </c>
      <c r="U209" s="129" t="s">
        <v>2919</v>
      </c>
      <c r="W209" s="155">
        <f>IFERROR(_xlfn.XLOOKUP(Y209,sortorder!$E$4:$E$55,sortorder!$D$4:$D$55),99)</f>
        <v>24</v>
      </c>
      <c r="X209" s="155">
        <f>IFERROR(_xlfn.XLOOKUP(Y209,sortorder!$E$4:$E$55,sortorder!$D$4:$D$55),99)</f>
        <v>24</v>
      </c>
      <c r="Y209" s="22" t="s">
        <v>3001</v>
      </c>
      <c r="Z209" s="144">
        <f>IF(ISERROR(SEARCH(Z$1,$Q209)),0,1)</f>
        <v>0</v>
      </c>
      <c r="AA209" s="144">
        <f>IF(ISERROR(SEARCH(AA$1,$Q209)),0,1)</f>
        <v>0</v>
      </c>
      <c r="AB209" s="144">
        <f>IF(ISERROR(SEARCH(AB$1,$Q209)),0,1)</f>
        <v>0</v>
      </c>
      <c r="AC209" s="144">
        <f>IF(ISERROR(SEARCH(AC$1,$Q209)),0,1)</f>
        <v>0</v>
      </c>
      <c r="AD209" s="144">
        <f>IF(ISERROR(SEARCH(AD$1,$Q209)),0,1)</f>
        <v>0</v>
      </c>
      <c r="AE209" s="144">
        <f>IF(ISERROR(SEARCH(AE$1,$Q209)),0,1)</f>
        <v>0</v>
      </c>
      <c r="AF209" s="144">
        <f>IF(ISERROR(SEARCH(AF$1,$Q209)),0,1)</f>
        <v>0</v>
      </c>
      <c r="AG209" s="144">
        <f>IF(ISERROR(SEARCH(AG$1,$Q209)),0,1)</f>
        <v>0</v>
      </c>
      <c r="AH209" s="144">
        <f>IF(ISERROR(SEARCH(AH$1,$Q209)),0,1)</f>
        <v>0</v>
      </c>
      <c r="AK209" t="s">
        <v>44</v>
      </c>
      <c r="AL209" s="41" t="s">
        <v>44</v>
      </c>
      <c r="AM209" s="216">
        <f>_xlfn.XLOOKUP(AL209,sortorder!$I$15:$I$20,sortorder!$J$15:$J$20)</f>
        <v>1</v>
      </c>
      <c r="AQ209" s="30">
        <v>0</v>
      </c>
      <c r="AR209" t="s">
        <v>43</v>
      </c>
      <c r="AS209" t="s">
        <v>43</v>
      </c>
      <c r="AT209" t="s">
        <v>52</v>
      </c>
      <c r="AU209" t="s">
        <v>43</v>
      </c>
      <c r="AW209" s="39" t="str">
        <f>IFERROR(_xlfn.XLOOKUP(Q209,wtd!$B:$B,wtd!$C:$C),"")</f>
        <v/>
      </c>
      <c r="AX209" s="144" t="b">
        <f>IFERROR(Q209=_xlfn.XLOOKUP(Q209,wtd!$B:$B,wtd!$B:$B),FALSE)</f>
        <v>0</v>
      </c>
      <c r="AY209" t="s">
        <v>45</v>
      </c>
      <c r="AZ209">
        <v>0</v>
      </c>
      <c r="BA209">
        <v>0</v>
      </c>
      <c r="BC209" t="b">
        <v>0</v>
      </c>
      <c r="BD209" t="b">
        <v>0</v>
      </c>
      <c r="BE209" t="b">
        <v>0</v>
      </c>
      <c r="BF209" t="s">
        <v>5413</v>
      </c>
      <c r="BG209" s="42" t="s">
        <v>3058</v>
      </c>
      <c r="BH209" s="42" t="s">
        <v>3058</v>
      </c>
      <c r="BN209" s="232">
        <v>999</v>
      </c>
    </row>
    <row r="210" spans="1:66">
      <c r="A210">
        <v>209</v>
      </c>
      <c r="B210" s="161" t="str">
        <f>IFERROR(TEXT(AM210,"00"),"99")&amp;IFERROR(TEXT(X210,"00"),"99")&amp;IFERROR(TEXT(T210,"00"),"99")&amp;IFERROR(TEXT(BN210,"000"),"999")</f>
        <v>012458999</v>
      </c>
      <c r="C210" s="161" t="str">
        <f>IFERROR(TEXT(AM210,"00"),"99")&amp;IFERROR(TEXT(W210,"00"),"99")&amp;IFERROR(TEXT(S210,"000"),"999")</f>
        <v>0124018</v>
      </c>
      <c r="D210" s="29">
        <v>0</v>
      </c>
      <c r="E210" s="29">
        <v>0</v>
      </c>
      <c r="F210" s="29">
        <v>1</v>
      </c>
      <c r="G210" s="29">
        <v>1</v>
      </c>
      <c r="H210" s="9" t="s">
        <v>3125</v>
      </c>
      <c r="I210" s="379" t="str">
        <f>IF(ISBLANK(H210), IF(OR(NOT(ISBLANK(M210)),NOT(ISBLANK(J210)), NOT(ISBLANK(O210))),"no oldname but should be",""),IF(H210=J210,"api",IF(H210=O210,"csv","no match or acsbgname")))</f>
        <v>no match or acsbgname</v>
      </c>
      <c r="M210" s="9" t="s">
        <v>3125</v>
      </c>
      <c r="N210" s="24"/>
      <c r="O210" s="24"/>
      <c r="Q210" s="64" t="s">
        <v>2931</v>
      </c>
      <c r="R210" s="42" t="s">
        <v>2931</v>
      </c>
      <c r="S210" s="150">
        <f>IFERROR(_xlfn.XLOOKUP(U210,sortorder!$E$62:$E$134,sortorder!$F$62:$F$134),999)</f>
        <v>18</v>
      </c>
      <c r="T210" s="150">
        <f>IFERROR(_xlfn.XLOOKUP(U210,sortorder!$E$62:$E$134,sortorder!$D$62:$D$134),99)</f>
        <v>58</v>
      </c>
      <c r="U210" s="129" t="s">
        <v>2920</v>
      </c>
      <c r="W210" s="155">
        <f>IFERROR(_xlfn.XLOOKUP(Y210,sortorder!$E$4:$E$55,sortorder!$D$4:$D$55),99)</f>
        <v>24</v>
      </c>
      <c r="X210" s="155">
        <f>IFERROR(_xlfn.XLOOKUP(Y210,sortorder!$E$4:$E$55,sortorder!$D$4:$D$55),99)</f>
        <v>24</v>
      </c>
      <c r="Y210" s="22" t="s">
        <v>3001</v>
      </c>
      <c r="Z210" s="144">
        <f>IF(ISERROR(SEARCH(Z$1,$Q210)),0,1)</f>
        <v>0</v>
      </c>
      <c r="AA210" s="144">
        <f>IF(ISERROR(SEARCH(AA$1,$Q210)),0,1)</f>
        <v>0</v>
      </c>
      <c r="AB210" s="144">
        <f>IF(ISERROR(SEARCH(AB$1,$Q210)),0,1)</f>
        <v>0</v>
      </c>
      <c r="AC210" s="144">
        <f>IF(ISERROR(SEARCH(AC$1,$Q210)),0,1)</f>
        <v>0</v>
      </c>
      <c r="AD210" s="144">
        <f>IF(ISERROR(SEARCH(AD$1,$Q210)),0,1)</f>
        <v>0</v>
      </c>
      <c r="AE210" s="144">
        <f>IF(ISERROR(SEARCH(AE$1,$Q210)),0,1)</f>
        <v>0</v>
      </c>
      <c r="AF210" s="144">
        <f>IF(ISERROR(SEARCH(AF$1,$Q210)),0,1)</f>
        <v>0</v>
      </c>
      <c r="AG210" s="144">
        <f>IF(ISERROR(SEARCH(AG$1,$Q210)),0,1)</f>
        <v>0</v>
      </c>
      <c r="AH210" s="144">
        <f>IF(ISERROR(SEARCH(AH$1,$Q210)),0,1)</f>
        <v>0</v>
      </c>
      <c r="AK210" t="s">
        <v>44</v>
      </c>
      <c r="AL210" s="41" t="s">
        <v>44</v>
      </c>
      <c r="AM210" s="216">
        <f>_xlfn.XLOOKUP(AL210,sortorder!$I$15:$I$20,sortorder!$J$15:$J$20)</f>
        <v>1</v>
      </c>
      <c r="AQ210" s="30">
        <v>0</v>
      </c>
      <c r="AR210" t="s">
        <v>43</v>
      </c>
      <c r="AS210" t="s">
        <v>43</v>
      </c>
      <c r="AT210" t="s">
        <v>52</v>
      </c>
      <c r="AU210" t="s">
        <v>43</v>
      </c>
      <c r="AW210" s="39" t="str">
        <f>IFERROR(_xlfn.XLOOKUP(Q210,wtd!$B:$B,wtd!$C:$C),"")</f>
        <v/>
      </c>
      <c r="AX210" s="144" t="b">
        <f>IFERROR(Q210=_xlfn.XLOOKUP(Q210,wtd!$B:$B,wtd!$B:$B),FALSE)</f>
        <v>0</v>
      </c>
      <c r="AY210" t="s">
        <v>45</v>
      </c>
      <c r="AZ210">
        <v>0</v>
      </c>
      <c r="BA210">
        <v>0</v>
      </c>
      <c r="BC210" t="b">
        <v>0</v>
      </c>
      <c r="BD210" t="b">
        <v>0</v>
      </c>
      <c r="BE210" t="b">
        <v>0</v>
      </c>
      <c r="BF210" t="s">
        <v>5269</v>
      </c>
      <c r="BG210" s="42" t="s">
        <v>3059</v>
      </c>
      <c r="BH210" s="42" t="s">
        <v>3059</v>
      </c>
      <c r="BN210" s="232">
        <v>999</v>
      </c>
    </row>
    <row r="211" spans="1:66">
      <c r="A211">
        <v>210</v>
      </c>
      <c r="B211" s="161" t="str">
        <f>IFERROR(TEXT(AM211,"00"),"99")&amp;IFERROR(TEXT(X211,"00"),"99")&amp;IFERROR(TEXT(T211,"00"),"99")&amp;IFERROR(TEXT(BN211,"000"),"999")</f>
        <v>012536999</v>
      </c>
      <c r="C211" s="161" t="str">
        <f>IFERROR(TEXT(AM211,"00"),"99")&amp;IFERROR(TEXT(W211,"00"),"99")&amp;IFERROR(TEXT(S211,"000"),"999")</f>
        <v>0125021</v>
      </c>
      <c r="D211" s="112">
        <v>1</v>
      </c>
      <c r="E211" s="29">
        <v>0</v>
      </c>
      <c r="F211" s="29">
        <v>1</v>
      </c>
      <c r="G211" s="112">
        <v>1</v>
      </c>
      <c r="H211" s="1" t="s">
        <v>2318</v>
      </c>
      <c r="I211" s="379" t="str">
        <f>IF(ISBLANK(H211), IF(OR(NOT(ISBLANK(M211)),NOT(ISBLANK(J211)), NOT(ISBLANK(O211))),"no oldname but should be",""),IF(H211=J211,"api",IF(H211=O211,"csv","no match or acsbgname")))</f>
        <v>api</v>
      </c>
      <c r="J211" s="1" t="s">
        <v>2318</v>
      </c>
      <c r="K211" s="1" t="s">
        <v>2318</v>
      </c>
      <c r="L211" s="1" t="s">
        <v>2318</v>
      </c>
      <c r="M211" s="127" t="s">
        <v>2318</v>
      </c>
      <c r="N211" s="1"/>
      <c r="O211" s="1"/>
      <c r="P211" s="1"/>
      <c r="Q211" s="127" t="s">
        <v>2317</v>
      </c>
      <c r="R211" s="127" t="s">
        <v>2317</v>
      </c>
      <c r="S211" s="150">
        <f>IFERROR(_xlfn.XLOOKUP(U211,sortorder!$E$62:$E$134,sortorder!$F$62:$F$134),999)</f>
        <v>21</v>
      </c>
      <c r="T211" s="150">
        <f>IFERROR(_xlfn.XLOOKUP(U211,sortorder!$E$62:$E$134,sortorder!$D$62:$D$134),99)</f>
        <v>36</v>
      </c>
      <c r="U211" s="129" t="s">
        <v>2317</v>
      </c>
      <c r="V211" s="59" t="s">
        <v>2317</v>
      </c>
      <c r="W211" s="155">
        <f>IFERROR(_xlfn.XLOOKUP(Y211,sortorder!$E$4:$E$55,sortorder!$D$4:$D$55),99)</f>
        <v>25</v>
      </c>
      <c r="X211" s="155">
        <f>IFERROR(_xlfn.XLOOKUP(Y211,sortorder!$E$4:$E$55,sortorder!$D$4:$D$55),99)</f>
        <v>25</v>
      </c>
      <c r="Y211" s="142" t="s">
        <v>2945</v>
      </c>
      <c r="Z211" s="144">
        <f>IF(ISERROR(SEARCH(Z$1,$Q211)),0,1)</f>
        <v>0</v>
      </c>
      <c r="AA211" s="144">
        <f>IF(ISERROR(SEARCH(AA$1,$Q211)),0,1)</f>
        <v>0</v>
      </c>
      <c r="AB211" s="144">
        <f>IF(ISERROR(SEARCH(AB$1,$Q211)),0,1)</f>
        <v>0</v>
      </c>
      <c r="AC211" s="144">
        <f>IF(ISERROR(SEARCH(AC$1,$Q211)),0,1)</f>
        <v>0</v>
      </c>
      <c r="AD211" s="144">
        <f>IF(ISERROR(SEARCH(AD$1,$Q211)),0,1)</f>
        <v>0</v>
      </c>
      <c r="AE211" s="144">
        <f>IF(ISERROR(SEARCH(AE$1,$Q211)),0,1)</f>
        <v>0</v>
      </c>
      <c r="AF211" s="144">
        <f>IF(ISERROR(SEARCH(AF$1,$Q211)),0,1)</f>
        <v>0</v>
      </c>
      <c r="AG211" s="144">
        <f>IF(ISERROR(SEARCH(AG$1,$Q211)),0,1)</f>
        <v>0</v>
      </c>
      <c r="AH211" s="144">
        <f>IF(ISERROR(SEARCH(AH$1,$Q211)),0,1)</f>
        <v>0</v>
      </c>
      <c r="AI211" t="s">
        <v>1083</v>
      </c>
      <c r="AJ211" s="124" t="s">
        <v>2303</v>
      </c>
      <c r="AK211" t="s">
        <v>44</v>
      </c>
      <c r="AL211" s="41" t="s">
        <v>44</v>
      </c>
      <c r="AM211" s="216">
        <f>_xlfn.XLOOKUP(AL211,sortorder!$I$15:$I$20,sortorder!$J$15:$J$20)</f>
        <v>1</v>
      </c>
      <c r="AQ211" s="30">
        <v>0</v>
      </c>
      <c r="AR211" t="s">
        <v>43</v>
      </c>
      <c r="AS211" t="s">
        <v>43</v>
      </c>
      <c r="AT211" t="s">
        <v>286</v>
      </c>
      <c r="AU211" t="s">
        <v>43</v>
      </c>
      <c r="AV211">
        <v>1</v>
      </c>
      <c r="AW211" s="39" t="str">
        <f>IFERROR(_xlfn.XLOOKUP(Q211,wtd!$B:$B,wtd!$C:$C),"")</f>
        <v>pop</v>
      </c>
      <c r="AX211" s="144" t="b">
        <f>IFERROR(Q211=_xlfn.XLOOKUP(Q211,wtd!$B:$B,wtd!$B:$B),FALSE)</f>
        <v>1</v>
      </c>
      <c r="AY211" s="243" t="s">
        <v>1624</v>
      </c>
      <c r="AZ211">
        <v>2</v>
      </c>
      <c r="BA211">
        <v>0</v>
      </c>
      <c r="BC211" t="b">
        <v>0</v>
      </c>
      <c r="BD211" t="b">
        <v>1</v>
      </c>
      <c r="BE211" t="b">
        <v>0</v>
      </c>
      <c r="BF211" t="s">
        <v>5137</v>
      </c>
      <c r="BG211" s="45" t="s">
        <v>2319</v>
      </c>
      <c r="BH211" s="45" t="s">
        <v>2319</v>
      </c>
      <c r="BN211" s="232">
        <v>999</v>
      </c>
    </row>
    <row r="212" spans="1:66">
      <c r="A212">
        <v>211</v>
      </c>
      <c r="B212" s="161" t="str">
        <f>IFERROR(TEXT(AM212,"00"),"99")&amp;IFERROR(TEXT(X212,"00"),"99")&amp;IFERROR(TEXT(T212,"00"),"99")&amp;IFERROR(TEXT(BN212,"000"),"999")</f>
        <v>012537999</v>
      </c>
      <c r="C212" s="161" t="str">
        <f>IFERROR(TEXT(AM212,"00"),"99")&amp;IFERROR(TEXT(W212,"00"),"99")&amp;IFERROR(TEXT(S212,"000"),"999")</f>
        <v>0125019</v>
      </c>
      <c r="D212" s="112">
        <v>1</v>
      </c>
      <c r="E212" s="29">
        <v>0</v>
      </c>
      <c r="F212" s="29">
        <v>1</v>
      </c>
      <c r="G212" s="66">
        <v>1</v>
      </c>
      <c r="H212" s="65" t="s">
        <v>3141</v>
      </c>
      <c r="I212" s="379" t="str">
        <f>IF(ISBLANK(H212), IF(OR(NOT(ISBLANK(M212)),NOT(ISBLANK(J212)), NOT(ISBLANK(O212))),"no oldname but should be",""),IF(H212=J212,"api",IF(H212=O212,"csv","no match or acsbgname")))</f>
        <v>no match or acsbgname</v>
      </c>
      <c r="J212" s="123" t="s">
        <v>4908</v>
      </c>
      <c r="K212" s="123" t="s">
        <v>4908</v>
      </c>
      <c r="L212" s="65"/>
      <c r="M212" s="246" t="s">
        <v>3141</v>
      </c>
      <c r="N212" s="24"/>
      <c r="O212" s="24"/>
      <c r="P212" s="24"/>
      <c r="Q212" s="125" t="s">
        <v>2307</v>
      </c>
      <c r="R212" s="247" t="s">
        <v>2307</v>
      </c>
      <c r="S212" s="150">
        <f>IFERROR(_xlfn.XLOOKUP(U212,sortorder!$E$62:$E$134,sortorder!$F$62:$F$134),999)</f>
        <v>19</v>
      </c>
      <c r="T212" s="150">
        <f>IFERROR(_xlfn.XLOOKUP(U212,sortorder!$E$62:$E$134,sortorder!$D$62:$D$134),99)</f>
        <v>37</v>
      </c>
      <c r="U212" s="129" t="s">
        <v>2307</v>
      </c>
      <c r="V212" s="59" t="s">
        <v>2307</v>
      </c>
      <c r="W212" s="155">
        <f>IFERROR(_xlfn.XLOOKUP(Y212,sortorder!$E$4:$E$55,sortorder!$D$4:$D$55),99)</f>
        <v>25</v>
      </c>
      <c r="X212" s="155">
        <f>IFERROR(_xlfn.XLOOKUP(Y212,sortorder!$E$4:$E$55,sortorder!$D$4:$D$55),99)</f>
        <v>25</v>
      </c>
      <c r="Y212" s="142" t="s">
        <v>2945</v>
      </c>
      <c r="Z212" s="144">
        <f>IF(ISERROR(SEARCH(Z$1,$Q212)),0,1)</f>
        <v>0</v>
      </c>
      <c r="AA212" s="144">
        <f>IF(ISERROR(SEARCH(AA$1,$Q212)),0,1)</f>
        <v>0</v>
      </c>
      <c r="AB212" s="144">
        <f>IF(ISERROR(SEARCH(AB$1,$Q212)),0,1)</f>
        <v>0</v>
      </c>
      <c r="AC212" s="144">
        <f>IF(ISERROR(SEARCH(AC$1,$Q212)),0,1)</f>
        <v>0</v>
      </c>
      <c r="AD212" s="144">
        <f>IF(ISERROR(SEARCH(AD$1,$Q212)),0,1)</f>
        <v>0</v>
      </c>
      <c r="AE212" s="144">
        <f>IF(ISERROR(SEARCH(AE$1,$Q212)),0,1)</f>
        <v>0</v>
      </c>
      <c r="AF212" s="144">
        <f>IF(ISERROR(SEARCH(AF$1,$Q212)),0,1)</f>
        <v>0</v>
      </c>
      <c r="AG212" s="144">
        <f>IF(ISERROR(SEARCH(AG$1,$Q212)),0,1)</f>
        <v>0</v>
      </c>
      <c r="AH212" s="144">
        <f>IF(ISERROR(SEARCH(AH$1,$Q212)),0,1)</f>
        <v>0</v>
      </c>
      <c r="AI212" t="s">
        <v>1083</v>
      </c>
      <c r="AJ212" s="124" t="s">
        <v>2303</v>
      </c>
      <c r="AK212" t="s">
        <v>44</v>
      </c>
      <c r="AL212" s="41" t="s">
        <v>44</v>
      </c>
      <c r="AM212" s="216">
        <f>_xlfn.XLOOKUP(AL212,sortorder!$I$15:$I$20,sortorder!$J$15:$J$20)</f>
        <v>1</v>
      </c>
      <c r="AQ212" s="30">
        <v>0</v>
      </c>
      <c r="AR212" t="s">
        <v>43</v>
      </c>
      <c r="AS212" t="s">
        <v>43</v>
      </c>
      <c r="AT212" t="s">
        <v>286</v>
      </c>
      <c r="AU212" t="s">
        <v>43</v>
      </c>
      <c r="AV212">
        <v>1</v>
      </c>
      <c r="AW212" s="39" t="str">
        <f>IFERROR(_xlfn.XLOOKUP(Q212,wtd!$B:$B,wtd!$C:$C),"")</f>
        <v>pop</v>
      </c>
      <c r="AX212" s="144" t="b">
        <f>IFERROR(Q212=_xlfn.XLOOKUP(Q212,wtd!$B:$B,wtd!$B:$B),FALSE)</f>
        <v>1</v>
      </c>
      <c r="AY212" s="243" t="s">
        <v>1624</v>
      </c>
      <c r="AZ212">
        <v>2</v>
      </c>
      <c r="BA212">
        <v>0</v>
      </c>
      <c r="BC212" t="b">
        <v>0</v>
      </c>
      <c r="BD212" t="b">
        <v>1</v>
      </c>
      <c r="BE212" t="b">
        <v>0</v>
      </c>
      <c r="BF212" t="s">
        <v>5138</v>
      </c>
      <c r="BG212" s="45" t="s">
        <v>2309</v>
      </c>
      <c r="BH212" s="45" t="s">
        <v>2309</v>
      </c>
      <c r="BN212" s="232">
        <v>999</v>
      </c>
    </row>
    <row r="213" spans="1:66">
      <c r="A213">
        <v>212</v>
      </c>
      <c r="B213" s="161" t="str">
        <f>IFERROR(TEXT(AM213,"00"),"99")&amp;IFERROR(TEXT(X213,"00"),"99")&amp;IFERROR(TEXT(T213,"00"),"99")&amp;IFERROR(TEXT(BN213,"000"),"999")</f>
        <v>012538999</v>
      </c>
      <c r="C213" s="161" t="str">
        <f>IFERROR(TEXT(AM213,"00"),"99")&amp;IFERROR(TEXT(W213,"00"),"99")&amp;IFERROR(TEXT(S213,"000"),"999")</f>
        <v>0125020</v>
      </c>
      <c r="D213" s="112">
        <v>1</v>
      </c>
      <c r="E213" s="29">
        <v>0</v>
      </c>
      <c r="F213" s="29">
        <v>1</v>
      </c>
      <c r="G213" s="66">
        <v>1</v>
      </c>
      <c r="H213" s="65" t="s">
        <v>3142</v>
      </c>
      <c r="I213" s="379" t="str">
        <f>IF(ISBLANK(H213), IF(OR(NOT(ISBLANK(M213)),NOT(ISBLANK(J213)), NOT(ISBLANK(O213))),"no oldname but should be",""),IF(H213=J213,"api",IF(H213=O213,"csv","no match or acsbgname")))</f>
        <v>no match or acsbgname</v>
      </c>
      <c r="J213" s="123" t="s">
        <v>4907</v>
      </c>
      <c r="K213" s="123" t="s">
        <v>4907</v>
      </c>
      <c r="L213" s="65"/>
      <c r="M213" s="246" t="s">
        <v>3142</v>
      </c>
      <c r="N213" s="24"/>
      <c r="O213" s="24"/>
      <c r="P213" s="24"/>
      <c r="Q213" s="125" t="s">
        <v>2312</v>
      </c>
      <c r="R213" s="247" t="s">
        <v>2312</v>
      </c>
      <c r="S213" s="150">
        <f>IFERROR(_xlfn.XLOOKUP(U213,sortorder!$E$62:$E$134,sortorder!$F$62:$F$134),999)</f>
        <v>20</v>
      </c>
      <c r="T213" s="150">
        <f>IFERROR(_xlfn.XLOOKUP(U213,sortorder!$E$62:$E$134,sortorder!$D$62:$D$134),99)</f>
        <v>38</v>
      </c>
      <c r="U213" s="129" t="s">
        <v>2312</v>
      </c>
      <c r="V213" s="59" t="s">
        <v>2312</v>
      </c>
      <c r="W213" s="155">
        <f>IFERROR(_xlfn.XLOOKUP(Y213,sortorder!$E$4:$E$55,sortorder!$D$4:$D$55),99)</f>
        <v>25</v>
      </c>
      <c r="X213" s="155">
        <f>IFERROR(_xlfn.XLOOKUP(Y213,sortorder!$E$4:$E$55,sortorder!$D$4:$D$55),99)</f>
        <v>25</v>
      </c>
      <c r="Y213" s="142" t="s">
        <v>2945</v>
      </c>
      <c r="Z213" s="144">
        <f>IF(ISERROR(SEARCH(Z$1,$Q213)),0,1)</f>
        <v>0</v>
      </c>
      <c r="AA213" s="144">
        <f>IF(ISERROR(SEARCH(AA$1,$Q213)),0,1)</f>
        <v>0</v>
      </c>
      <c r="AB213" s="144">
        <f>IF(ISERROR(SEARCH(AB$1,$Q213)),0,1)</f>
        <v>0</v>
      </c>
      <c r="AC213" s="144">
        <f>IF(ISERROR(SEARCH(AC$1,$Q213)),0,1)</f>
        <v>0</v>
      </c>
      <c r="AD213" s="144">
        <f>IF(ISERROR(SEARCH(AD$1,$Q213)),0,1)</f>
        <v>0</v>
      </c>
      <c r="AE213" s="144">
        <f>IF(ISERROR(SEARCH(AE$1,$Q213)),0,1)</f>
        <v>0</v>
      </c>
      <c r="AF213" s="144">
        <f>IF(ISERROR(SEARCH(AF$1,$Q213)),0,1)</f>
        <v>0</v>
      </c>
      <c r="AG213" s="144">
        <f>IF(ISERROR(SEARCH(AG$1,$Q213)),0,1)</f>
        <v>0</v>
      </c>
      <c r="AH213" s="144">
        <f>IF(ISERROR(SEARCH(AH$1,$Q213)),0,1)</f>
        <v>0</v>
      </c>
      <c r="AI213" t="s">
        <v>1083</v>
      </c>
      <c r="AJ213" s="124" t="s">
        <v>2303</v>
      </c>
      <c r="AK213" t="s">
        <v>44</v>
      </c>
      <c r="AL213" s="41" t="s">
        <v>44</v>
      </c>
      <c r="AM213" s="216">
        <f>_xlfn.XLOOKUP(AL213,sortorder!$I$15:$I$20,sortorder!$J$15:$J$20)</f>
        <v>1</v>
      </c>
      <c r="AQ213" s="30">
        <v>0</v>
      </c>
      <c r="AR213" t="s">
        <v>43</v>
      </c>
      <c r="AS213" t="s">
        <v>43</v>
      </c>
      <c r="AT213" t="s">
        <v>286</v>
      </c>
      <c r="AU213" t="s">
        <v>43</v>
      </c>
      <c r="AV213">
        <v>1</v>
      </c>
      <c r="AW213" s="39" t="str">
        <f>IFERROR(_xlfn.XLOOKUP(Q213,wtd!$B:$B,wtd!$C:$C),"")</f>
        <v>pop</v>
      </c>
      <c r="AX213" s="144" t="b">
        <f>IFERROR(Q213=_xlfn.XLOOKUP(Q213,wtd!$B:$B,wtd!$B:$B),FALSE)</f>
        <v>1</v>
      </c>
      <c r="AY213" s="243" t="s">
        <v>1624</v>
      </c>
      <c r="AZ213">
        <v>2</v>
      </c>
      <c r="BA213">
        <v>0</v>
      </c>
      <c r="BC213" t="b">
        <v>0</v>
      </c>
      <c r="BD213" t="b">
        <v>1</v>
      </c>
      <c r="BE213" t="b">
        <v>0</v>
      </c>
      <c r="BF213" t="s">
        <v>5139</v>
      </c>
      <c r="BG213" s="45" t="s">
        <v>2314</v>
      </c>
      <c r="BH213" s="45" t="s">
        <v>2314</v>
      </c>
      <c r="BN213" s="232">
        <v>999</v>
      </c>
    </row>
    <row r="214" spans="1:66">
      <c r="A214">
        <v>213</v>
      </c>
      <c r="B214" s="161" t="str">
        <f>IFERROR(TEXT(AM214,"00"),"99")&amp;IFERROR(TEXT(X214,"00"),"99")&amp;IFERROR(TEXT(T214,"00"),"99")&amp;IFERROR(TEXT(BN214,"000"),"999")</f>
        <v>012539999</v>
      </c>
      <c r="C214" s="161" t="str">
        <f>IFERROR(TEXT(AM214,"00"),"99")&amp;IFERROR(TEXT(W214,"00"),"99")&amp;IFERROR(TEXT(S214,"000"),"999")</f>
        <v>0125022</v>
      </c>
      <c r="D214" s="112">
        <v>1</v>
      </c>
      <c r="E214" s="29">
        <v>0</v>
      </c>
      <c r="F214" s="29">
        <v>1</v>
      </c>
      <c r="G214" s="66">
        <v>1</v>
      </c>
      <c r="H214" s="65" t="s">
        <v>3143</v>
      </c>
      <c r="I214" s="379" t="str">
        <f>IF(ISBLANK(H214), IF(OR(NOT(ISBLANK(M214)),NOT(ISBLANK(J214)), NOT(ISBLANK(O214))),"no oldname but should be",""),IF(H214=J214,"api",IF(H214=O214,"csv","no match or acsbgname")))</f>
        <v>no match or acsbgname</v>
      </c>
      <c r="J214" s="123" t="s">
        <v>4909</v>
      </c>
      <c r="K214" s="123" t="s">
        <v>4909</v>
      </c>
      <c r="L214" s="65"/>
      <c r="M214" s="246" t="s">
        <v>3143</v>
      </c>
      <c r="N214" s="24"/>
      <c r="O214" s="24"/>
      <c r="P214" s="24"/>
      <c r="Q214" s="125" t="s">
        <v>2322</v>
      </c>
      <c r="R214" s="247" t="s">
        <v>2322</v>
      </c>
      <c r="S214" s="150">
        <f>IFERROR(_xlfn.XLOOKUP(U214,sortorder!$E$62:$E$134,sortorder!$F$62:$F$134),999)</f>
        <v>22</v>
      </c>
      <c r="T214" s="150">
        <f>IFERROR(_xlfn.XLOOKUP(U214,sortorder!$E$62:$E$134,sortorder!$D$62:$D$134),99)</f>
        <v>39</v>
      </c>
      <c r="U214" s="129" t="s">
        <v>2322</v>
      </c>
      <c r="V214" s="59" t="s">
        <v>2322</v>
      </c>
      <c r="W214" s="155">
        <f>IFERROR(_xlfn.XLOOKUP(Y214,sortorder!$E$4:$E$55,sortorder!$D$4:$D$55),99)</f>
        <v>25</v>
      </c>
      <c r="X214" s="155">
        <f>IFERROR(_xlfn.XLOOKUP(Y214,sortorder!$E$4:$E$55,sortorder!$D$4:$D$55),99)</f>
        <v>25</v>
      </c>
      <c r="Y214" s="142" t="s">
        <v>2945</v>
      </c>
      <c r="Z214" s="144">
        <f>IF(ISERROR(SEARCH(Z$1,$Q214)),0,1)</f>
        <v>0</v>
      </c>
      <c r="AA214" s="144">
        <f>IF(ISERROR(SEARCH(AA$1,$Q214)),0,1)</f>
        <v>0</v>
      </c>
      <c r="AB214" s="144">
        <f>IF(ISERROR(SEARCH(AB$1,$Q214)),0,1)</f>
        <v>0</v>
      </c>
      <c r="AC214" s="144">
        <f>IF(ISERROR(SEARCH(AC$1,$Q214)),0,1)</f>
        <v>0</v>
      </c>
      <c r="AD214" s="144">
        <f>IF(ISERROR(SEARCH(AD$1,$Q214)),0,1)</f>
        <v>0</v>
      </c>
      <c r="AE214" s="144">
        <f>IF(ISERROR(SEARCH(AE$1,$Q214)),0,1)</f>
        <v>0</v>
      </c>
      <c r="AF214" s="144">
        <f>IF(ISERROR(SEARCH(AF$1,$Q214)),0,1)</f>
        <v>0</v>
      </c>
      <c r="AG214" s="144">
        <f>IF(ISERROR(SEARCH(AG$1,$Q214)),0,1)</f>
        <v>0</v>
      </c>
      <c r="AH214" s="144">
        <f>IF(ISERROR(SEARCH(AH$1,$Q214)),0,1)</f>
        <v>0</v>
      </c>
      <c r="AI214" t="s">
        <v>1083</v>
      </c>
      <c r="AJ214" s="124" t="s">
        <v>2303</v>
      </c>
      <c r="AK214" t="s">
        <v>44</v>
      </c>
      <c r="AL214" s="41" t="s">
        <v>44</v>
      </c>
      <c r="AM214" s="216">
        <f>_xlfn.XLOOKUP(AL214,sortorder!$I$15:$I$20,sortorder!$J$15:$J$20)</f>
        <v>1</v>
      </c>
      <c r="AQ214" s="30">
        <v>0</v>
      </c>
      <c r="AR214" t="s">
        <v>43</v>
      </c>
      <c r="AS214" t="s">
        <v>43</v>
      </c>
      <c r="AT214" t="s">
        <v>286</v>
      </c>
      <c r="AU214" t="s">
        <v>43</v>
      </c>
      <c r="AV214">
        <v>1</v>
      </c>
      <c r="AW214" s="39" t="str">
        <f>IFERROR(_xlfn.XLOOKUP(Q214,wtd!$B:$B,wtd!$C:$C),"")</f>
        <v>pop</v>
      </c>
      <c r="AX214" s="144" t="b">
        <f>IFERROR(Q214=_xlfn.XLOOKUP(Q214,wtd!$B:$B,wtd!$B:$B),FALSE)</f>
        <v>1</v>
      </c>
      <c r="AY214" s="243" t="s">
        <v>1624</v>
      </c>
      <c r="AZ214">
        <v>2</v>
      </c>
      <c r="BA214">
        <v>0</v>
      </c>
      <c r="BC214" t="b">
        <v>0</v>
      </c>
      <c r="BD214" t="b">
        <v>1</v>
      </c>
      <c r="BE214" t="b">
        <v>0</v>
      </c>
      <c r="BF214" t="s">
        <v>5210</v>
      </c>
      <c r="BG214" s="45" t="s">
        <v>2324</v>
      </c>
      <c r="BH214" s="45" t="s">
        <v>2324</v>
      </c>
      <c r="BN214" s="232">
        <v>999</v>
      </c>
    </row>
    <row r="215" spans="1:66">
      <c r="A215">
        <v>214</v>
      </c>
      <c r="B215" s="161" t="str">
        <f>IFERROR(TEXT(AM215,"00"),"99")&amp;IFERROR(TEXT(X215,"00"),"99")&amp;IFERROR(TEXT(T215,"00"),"99")&amp;IFERROR(TEXT(BN215,"000"),"999")</f>
        <v>012540999</v>
      </c>
      <c r="C215" s="161" t="str">
        <f>IFERROR(TEXT(AM215,"00"),"99")&amp;IFERROR(TEXT(W215,"00"),"99")&amp;IFERROR(TEXT(S215,"000"),"999")</f>
        <v>0125023</v>
      </c>
      <c r="D215" s="112">
        <v>1</v>
      </c>
      <c r="E215" s="29">
        <v>0</v>
      </c>
      <c r="F215" s="29">
        <v>1</v>
      </c>
      <c r="G215" s="66">
        <v>1</v>
      </c>
      <c r="H215" s="65" t="s">
        <v>3144</v>
      </c>
      <c r="I215" s="379" t="str">
        <f>IF(ISBLANK(H215), IF(OR(NOT(ISBLANK(M215)),NOT(ISBLANK(J215)), NOT(ISBLANK(O215))),"no oldname but should be",""),IF(H215=J215,"api",IF(H215=O215,"csv","no match or acsbgname")))</f>
        <v>no match or acsbgname</v>
      </c>
      <c r="J215" s="123" t="s">
        <v>4910</v>
      </c>
      <c r="K215" s="123" t="s">
        <v>4910</v>
      </c>
      <c r="L215" s="65"/>
      <c r="M215" s="246" t="s">
        <v>3144</v>
      </c>
      <c r="N215" s="24"/>
      <c r="O215" s="24"/>
      <c r="P215" s="24"/>
      <c r="Q215" s="125" t="s">
        <v>2327</v>
      </c>
      <c r="R215" s="247" t="s">
        <v>2327</v>
      </c>
      <c r="S215" s="150">
        <f>IFERROR(_xlfn.XLOOKUP(U215,sortorder!$E$62:$E$134,sortorder!$F$62:$F$134),999)</f>
        <v>23</v>
      </c>
      <c r="T215" s="150">
        <f>IFERROR(_xlfn.XLOOKUP(U215,sortorder!$E$62:$E$134,sortorder!$D$62:$D$134),99)</f>
        <v>40</v>
      </c>
      <c r="U215" s="129" t="s">
        <v>2327</v>
      </c>
      <c r="V215" s="59" t="s">
        <v>2327</v>
      </c>
      <c r="W215" s="155">
        <f>IFERROR(_xlfn.XLOOKUP(Y215,sortorder!$E$4:$E$55,sortorder!$D$4:$D$55),99)</f>
        <v>25</v>
      </c>
      <c r="X215" s="155">
        <f>IFERROR(_xlfn.XLOOKUP(Y215,sortorder!$E$4:$E$55,sortorder!$D$4:$D$55),99)</f>
        <v>25</v>
      </c>
      <c r="Y215" s="142" t="s">
        <v>2945</v>
      </c>
      <c r="Z215" s="144">
        <f>IF(ISERROR(SEARCH(Z$1,$Q215)),0,1)</f>
        <v>0</v>
      </c>
      <c r="AA215" s="144">
        <f>IF(ISERROR(SEARCH(AA$1,$Q215)),0,1)</f>
        <v>0</v>
      </c>
      <c r="AB215" s="144">
        <f>IF(ISERROR(SEARCH(AB$1,$Q215)),0,1)</f>
        <v>0</v>
      </c>
      <c r="AC215" s="144">
        <f>IF(ISERROR(SEARCH(AC$1,$Q215)),0,1)</f>
        <v>0</v>
      </c>
      <c r="AD215" s="144">
        <f>IF(ISERROR(SEARCH(AD$1,$Q215)),0,1)</f>
        <v>0</v>
      </c>
      <c r="AE215" s="144">
        <f>IF(ISERROR(SEARCH(AE$1,$Q215)),0,1)</f>
        <v>0</v>
      </c>
      <c r="AF215" s="144">
        <f>IF(ISERROR(SEARCH(AF$1,$Q215)),0,1)</f>
        <v>0</v>
      </c>
      <c r="AG215" s="144">
        <f>IF(ISERROR(SEARCH(AG$1,$Q215)),0,1)</f>
        <v>0</v>
      </c>
      <c r="AH215" s="144">
        <f>IF(ISERROR(SEARCH(AH$1,$Q215)),0,1)</f>
        <v>0</v>
      </c>
      <c r="AI215" t="s">
        <v>1083</v>
      </c>
      <c r="AJ215" s="124" t="s">
        <v>2303</v>
      </c>
      <c r="AK215" t="s">
        <v>44</v>
      </c>
      <c r="AL215" s="41" t="s">
        <v>44</v>
      </c>
      <c r="AM215" s="216">
        <f>_xlfn.XLOOKUP(AL215,sortorder!$I$15:$I$20,sortorder!$J$15:$J$20)</f>
        <v>1</v>
      </c>
      <c r="AQ215" s="30">
        <v>0</v>
      </c>
      <c r="AR215" t="s">
        <v>43</v>
      </c>
      <c r="AS215" t="s">
        <v>43</v>
      </c>
      <c r="AT215" t="s">
        <v>286</v>
      </c>
      <c r="AU215" t="s">
        <v>43</v>
      </c>
      <c r="AV215">
        <v>1</v>
      </c>
      <c r="AW215" s="39" t="str">
        <f>IFERROR(_xlfn.XLOOKUP(Q215,wtd!$B:$B,wtd!$C:$C),"")</f>
        <v>pop</v>
      </c>
      <c r="AX215" s="144" t="b">
        <f>IFERROR(Q215=_xlfn.XLOOKUP(Q215,wtd!$B:$B,wtd!$B:$B),FALSE)</f>
        <v>1</v>
      </c>
      <c r="AY215" s="243" t="s">
        <v>1624</v>
      </c>
      <c r="AZ215">
        <v>2</v>
      </c>
      <c r="BA215">
        <v>0</v>
      </c>
      <c r="BC215" t="b">
        <v>0</v>
      </c>
      <c r="BD215" t="b">
        <v>1</v>
      </c>
      <c r="BE215" t="b">
        <v>0</v>
      </c>
      <c r="BF215" t="s">
        <v>5312</v>
      </c>
      <c r="BG215" s="45" t="s">
        <v>2329</v>
      </c>
      <c r="BH215" s="45" t="s">
        <v>2329</v>
      </c>
      <c r="BN215" s="232">
        <v>999</v>
      </c>
    </row>
    <row r="216" spans="1:66">
      <c r="A216">
        <v>215</v>
      </c>
      <c r="B216" s="161" t="str">
        <f>IFERROR(TEXT(AM216,"00"),"99")&amp;IFERROR(TEXT(X216,"00"),"99")&amp;IFERROR(TEXT(T216,"00"),"99")&amp;IFERROR(TEXT(BN216,"000"),"999")</f>
        <v>012541999</v>
      </c>
      <c r="C216" s="161" t="str">
        <f>IFERROR(TEXT(AM216,"00"),"99")&amp;IFERROR(TEXT(W216,"00"),"99")&amp;IFERROR(TEXT(S216,"000"),"999")</f>
        <v>0125024</v>
      </c>
      <c r="D216" s="112">
        <v>1</v>
      </c>
      <c r="E216" s="29">
        <v>0</v>
      </c>
      <c r="F216" s="29">
        <v>1</v>
      </c>
      <c r="G216" s="66">
        <v>1</v>
      </c>
      <c r="H216" s="65" t="s">
        <v>3145</v>
      </c>
      <c r="I216" s="379" t="str">
        <f>IF(ISBLANK(H216), IF(OR(NOT(ISBLANK(M216)),NOT(ISBLANK(J216)), NOT(ISBLANK(O216))),"no oldname but should be",""),IF(H216=J216,"api",IF(H216=O216,"csv","no match or acsbgname")))</f>
        <v>no match or acsbgname</v>
      </c>
      <c r="J216" s="123" t="s">
        <v>4911</v>
      </c>
      <c r="K216" s="123" t="s">
        <v>4911</v>
      </c>
      <c r="L216" s="65"/>
      <c r="M216" s="246" t="s">
        <v>3145</v>
      </c>
      <c r="N216" s="24"/>
      <c r="O216" s="24"/>
      <c r="P216" s="24"/>
      <c r="Q216" s="125" t="s">
        <v>2332</v>
      </c>
      <c r="R216" s="247" t="s">
        <v>2332</v>
      </c>
      <c r="S216" s="150">
        <f>IFERROR(_xlfn.XLOOKUP(U216,sortorder!$E$62:$E$134,sortorder!$F$62:$F$134),999)</f>
        <v>24</v>
      </c>
      <c r="T216" s="150">
        <f>IFERROR(_xlfn.XLOOKUP(U216,sortorder!$E$62:$E$134,sortorder!$D$62:$D$134),99)</f>
        <v>41</v>
      </c>
      <c r="U216" s="129" t="s">
        <v>2332</v>
      </c>
      <c r="V216" s="59" t="s">
        <v>2332</v>
      </c>
      <c r="W216" s="155">
        <f>IFERROR(_xlfn.XLOOKUP(Y216,sortorder!$E$4:$E$55,sortorder!$D$4:$D$55),99)</f>
        <v>25</v>
      </c>
      <c r="X216" s="155">
        <f>IFERROR(_xlfn.XLOOKUP(Y216,sortorder!$E$4:$E$55,sortorder!$D$4:$D$55),99)</f>
        <v>25</v>
      </c>
      <c r="Y216" s="142" t="s">
        <v>2945</v>
      </c>
      <c r="Z216" s="144">
        <f>IF(ISERROR(SEARCH(Z$1,$Q216)),0,1)</f>
        <v>0</v>
      </c>
      <c r="AA216" s="144">
        <f>IF(ISERROR(SEARCH(AA$1,$Q216)),0,1)</f>
        <v>0</v>
      </c>
      <c r="AB216" s="144">
        <f>IF(ISERROR(SEARCH(AB$1,$Q216)),0,1)</f>
        <v>0</v>
      </c>
      <c r="AC216" s="144">
        <f>IF(ISERROR(SEARCH(AC$1,$Q216)),0,1)</f>
        <v>0</v>
      </c>
      <c r="AD216" s="144">
        <f>IF(ISERROR(SEARCH(AD$1,$Q216)),0,1)</f>
        <v>0</v>
      </c>
      <c r="AE216" s="144">
        <f>IF(ISERROR(SEARCH(AE$1,$Q216)),0,1)</f>
        <v>0</v>
      </c>
      <c r="AF216" s="144">
        <f>IF(ISERROR(SEARCH(AF$1,$Q216)),0,1)</f>
        <v>0</v>
      </c>
      <c r="AG216" s="144">
        <f>IF(ISERROR(SEARCH(AG$1,$Q216)),0,1)</f>
        <v>0</v>
      </c>
      <c r="AH216" s="144">
        <f>IF(ISERROR(SEARCH(AH$1,$Q216)),0,1)</f>
        <v>0</v>
      </c>
      <c r="AI216" t="s">
        <v>1083</v>
      </c>
      <c r="AJ216" s="124" t="s">
        <v>2303</v>
      </c>
      <c r="AK216" t="s">
        <v>44</v>
      </c>
      <c r="AL216" s="41" t="s">
        <v>44</v>
      </c>
      <c r="AM216" s="216">
        <f>_xlfn.XLOOKUP(AL216,sortorder!$I$15:$I$20,sortorder!$J$15:$J$20)</f>
        <v>1</v>
      </c>
      <c r="AQ216" s="30">
        <v>0</v>
      </c>
      <c r="AR216" t="s">
        <v>43</v>
      </c>
      <c r="AS216" t="s">
        <v>43</v>
      </c>
      <c r="AT216" t="s">
        <v>286</v>
      </c>
      <c r="AU216" t="s">
        <v>43</v>
      </c>
      <c r="AV216">
        <v>1</v>
      </c>
      <c r="AW216" s="39" t="str">
        <f>IFERROR(_xlfn.XLOOKUP(Q216,wtd!$B:$B,wtd!$C:$C),"")</f>
        <v>pop</v>
      </c>
      <c r="AX216" s="144" t="b">
        <f>IFERROR(Q216=_xlfn.XLOOKUP(Q216,wtd!$B:$B,wtd!$B:$B),FALSE)</f>
        <v>1</v>
      </c>
      <c r="AY216" s="243" t="s">
        <v>1624</v>
      </c>
      <c r="AZ216">
        <v>2</v>
      </c>
      <c r="BA216">
        <v>0</v>
      </c>
      <c r="BC216" t="b">
        <v>0</v>
      </c>
      <c r="BD216" t="b">
        <v>1</v>
      </c>
      <c r="BE216" t="b">
        <v>0</v>
      </c>
      <c r="BF216" t="s">
        <v>5140</v>
      </c>
      <c r="BG216" s="45" t="s">
        <v>2334</v>
      </c>
      <c r="BH216" s="45" t="s">
        <v>2334</v>
      </c>
      <c r="BN216" s="232">
        <v>999</v>
      </c>
    </row>
    <row r="217" spans="1:66">
      <c r="A217">
        <v>216</v>
      </c>
      <c r="B217" s="161" t="str">
        <f>IFERROR(TEXT(AM217,"00"),"99")&amp;IFERROR(TEXT(X217,"00"),"99")&amp;IFERROR(TEXT(T217,"00"),"99")&amp;IFERROR(TEXT(BN217,"000"),"999")</f>
        <v>012542999</v>
      </c>
      <c r="C217" s="161" t="str">
        <f>IFERROR(TEXT(AM217,"00"),"99")&amp;IFERROR(TEXT(W217,"00"),"99")&amp;IFERROR(TEXT(S217,"000"),"999")</f>
        <v>0125025</v>
      </c>
      <c r="D217" s="112">
        <v>1</v>
      </c>
      <c r="E217" s="29">
        <v>0</v>
      </c>
      <c r="F217" s="29">
        <v>1</v>
      </c>
      <c r="G217" s="66">
        <v>1</v>
      </c>
      <c r="H217" s="65" t="s">
        <v>3146</v>
      </c>
      <c r="I217" s="379" t="str">
        <f>IF(ISBLANK(H217), IF(OR(NOT(ISBLANK(M217)),NOT(ISBLANK(J217)), NOT(ISBLANK(O217))),"no oldname but should be",""),IF(H217=J217,"api",IF(H217=O217,"csv","no match or acsbgname")))</f>
        <v>no match or acsbgname</v>
      </c>
      <c r="J217" s="123" t="s">
        <v>4912</v>
      </c>
      <c r="K217" s="123" t="s">
        <v>4912</v>
      </c>
      <c r="L217" s="65"/>
      <c r="M217" s="246" t="s">
        <v>3146</v>
      </c>
      <c r="N217" s="24"/>
      <c r="O217" s="24"/>
      <c r="P217" s="24"/>
      <c r="Q217" s="125" t="s">
        <v>2337</v>
      </c>
      <c r="R217" s="247" t="s">
        <v>2337</v>
      </c>
      <c r="S217" s="150">
        <f>IFERROR(_xlfn.XLOOKUP(U217,sortorder!$E$62:$E$134,sortorder!$F$62:$F$134),999)</f>
        <v>25</v>
      </c>
      <c r="T217" s="150">
        <f>IFERROR(_xlfn.XLOOKUP(U217,sortorder!$E$62:$E$134,sortorder!$D$62:$D$134),99)</f>
        <v>42</v>
      </c>
      <c r="U217" s="129" t="s">
        <v>2337</v>
      </c>
      <c r="V217" s="59" t="s">
        <v>2337</v>
      </c>
      <c r="W217" s="155">
        <f>IFERROR(_xlfn.XLOOKUP(Y217,sortorder!$E$4:$E$55,sortorder!$D$4:$D$55),99)</f>
        <v>25</v>
      </c>
      <c r="X217" s="155">
        <f>IFERROR(_xlfn.XLOOKUP(Y217,sortorder!$E$4:$E$55,sortorder!$D$4:$D$55),99)</f>
        <v>25</v>
      </c>
      <c r="Y217" s="142" t="s">
        <v>2945</v>
      </c>
      <c r="Z217" s="144">
        <f>IF(ISERROR(SEARCH(Z$1,$Q217)),0,1)</f>
        <v>0</v>
      </c>
      <c r="AA217" s="144">
        <f>IF(ISERROR(SEARCH(AA$1,$Q217)),0,1)</f>
        <v>0</v>
      </c>
      <c r="AB217" s="144">
        <f>IF(ISERROR(SEARCH(AB$1,$Q217)),0,1)</f>
        <v>0</v>
      </c>
      <c r="AC217" s="144">
        <f>IF(ISERROR(SEARCH(AC$1,$Q217)),0,1)</f>
        <v>0</v>
      </c>
      <c r="AD217" s="144">
        <f>IF(ISERROR(SEARCH(AD$1,$Q217)),0,1)</f>
        <v>0</v>
      </c>
      <c r="AE217" s="144">
        <f>IF(ISERROR(SEARCH(AE$1,$Q217)),0,1)</f>
        <v>0</v>
      </c>
      <c r="AF217" s="144">
        <f>IF(ISERROR(SEARCH(AF$1,$Q217)),0,1)</f>
        <v>0</v>
      </c>
      <c r="AG217" s="144">
        <f>IF(ISERROR(SEARCH(AG$1,$Q217)),0,1)</f>
        <v>0</v>
      </c>
      <c r="AH217" s="144">
        <f>IF(ISERROR(SEARCH(AH$1,$Q217)),0,1)</f>
        <v>0</v>
      </c>
      <c r="AI217" t="s">
        <v>1083</v>
      </c>
      <c r="AJ217" s="124" t="s">
        <v>2303</v>
      </c>
      <c r="AK217" t="s">
        <v>44</v>
      </c>
      <c r="AL217" s="41" t="s">
        <v>44</v>
      </c>
      <c r="AM217" s="216">
        <f>_xlfn.XLOOKUP(AL217,sortorder!$I$15:$I$20,sortorder!$J$15:$J$20)</f>
        <v>1</v>
      </c>
      <c r="AQ217" s="30">
        <v>0</v>
      </c>
      <c r="AR217" t="s">
        <v>43</v>
      </c>
      <c r="AS217" t="s">
        <v>43</v>
      </c>
      <c r="AT217" t="s">
        <v>286</v>
      </c>
      <c r="AU217" t="s">
        <v>43</v>
      </c>
      <c r="AV217">
        <v>1</v>
      </c>
      <c r="AW217" s="39" t="str">
        <f>IFERROR(_xlfn.XLOOKUP(Q217,wtd!$B:$B,wtd!$C:$C),"")</f>
        <v>pop</v>
      </c>
      <c r="AX217" s="144" t="b">
        <f>IFERROR(Q217=_xlfn.XLOOKUP(Q217,wtd!$B:$B,wtd!$B:$B),FALSE)</f>
        <v>1</v>
      </c>
      <c r="AY217" s="243" t="s">
        <v>1624</v>
      </c>
      <c r="AZ217">
        <v>2</v>
      </c>
      <c r="BA217">
        <v>0</v>
      </c>
      <c r="BC217" t="b">
        <v>0</v>
      </c>
      <c r="BD217" t="b">
        <v>1</v>
      </c>
      <c r="BE217" t="b">
        <v>0</v>
      </c>
      <c r="BF217" t="s">
        <v>5399</v>
      </c>
      <c r="BG217" s="45" t="s">
        <v>2339</v>
      </c>
      <c r="BH217" s="45" t="s">
        <v>2339</v>
      </c>
      <c r="BN217" s="232">
        <v>999</v>
      </c>
    </row>
    <row r="218" spans="1:66">
      <c r="A218">
        <v>217</v>
      </c>
      <c r="B218" s="161" t="str">
        <f>IFERROR(TEXT(AM218,"00"),"99")&amp;IFERROR(TEXT(X218,"00"),"99")&amp;IFERROR(TEXT(T218,"00"),"99")&amp;IFERROR(TEXT(BN218,"000"),"999")</f>
        <v>012543999</v>
      </c>
      <c r="C218" s="161" t="str">
        <f>IFERROR(TEXT(AM218,"00"),"99")&amp;IFERROR(TEXT(W218,"00"),"99")&amp;IFERROR(TEXT(S218,"000"),"999")</f>
        <v>0125018</v>
      </c>
      <c r="D218" s="112">
        <v>1</v>
      </c>
      <c r="E218" s="29">
        <v>0</v>
      </c>
      <c r="F218" s="29">
        <v>1</v>
      </c>
      <c r="G218" s="66">
        <v>1</v>
      </c>
      <c r="H218" s="65" t="s">
        <v>3147</v>
      </c>
      <c r="I218" s="379" t="str">
        <f>IF(ISBLANK(H218), IF(OR(NOT(ISBLANK(M218)),NOT(ISBLANK(J218)), NOT(ISBLANK(O218))),"no oldname but should be",""),IF(H218=J218,"api",IF(H218=O218,"csv","no match or acsbgname")))</f>
        <v>no match or acsbgname</v>
      </c>
      <c r="J218" s="123" t="s">
        <v>4906</v>
      </c>
      <c r="K218" s="123" t="s">
        <v>4906</v>
      </c>
      <c r="L218" s="65"/>
      <c r="M218" s="246" t="s">
        <v>3147</v>
      </c>
      <c r="N218" s="24"/>
      <c r="O218" s="24"/>
      <c r="P218" s="24"/>
      <c r="Q218" s="125" t="s">
        <v>2300</v>
      </c>
      <c r="R218" s="247" t="s">
        <v>2300</v>
      </c>
      <c r="S218" s="150">
        <f>IFERROR(_xlfn.XLOOKUP(U218,sortorder!$E$62:$E$134,sortorder!$F$62:$F$134),999)</f>
        <v>18</v>
      </c>
      <c r="T218" s="150">
        <f>IFERROR(_xlfn.XLOOKUP(U218,sortorder!$E$62:$E$134,sortorder!$D$62:$D$134),99)</f>
        <v>43</v>
      </c>
      <c r="U218" s="129" t="s">
        <v>2300</v>
      </c>
      <c r="V218" s="59" t="s">
        <v>2300</v>
      </c>
      <c r="W218" s="155">
        <f>IFERROR(_xlfn.XLOOKUP(Y218,sortorder!$E$4:$E$55,sortorder!$D$4:$D$55),99)</f>
        <v>25</v>
      </c>
      <c r="X218" s="155">
        <f>IFERROR(_xlfn.XLOOKUP(Y218,sortorder!$E$4:$E$55,sortorder!$D$4:$D$55),99)</f>
        <v>25</v>
      </c>
      <c r="Y218" s="142" t="s">
        <v>2945</v>
      </c>
      <c r="Z218" s="144">
        <f>IF(ISERROR(SEARCH(Z$1,$Q218)),0,1)</f>
        <v>0</v>
      </c>
      <c r="AA218" s="144">
        <f>IF(ISERROR(SEARCH(AA$1,$Q218)),0,1)</f>
        <v>0</v>
      </c>
      <c r="AB218" s="144">
        <f>IF(ISERROR(SEARCH(AB$1,$Q218)),0,1)</f>
        <v>0</v>
      </c>
      <c r="AC218" s="144">
        <f>IF(ISERROR(SEARCH(AC$1,$Q218)),0,1)</f>
        <v>0</v>
      </c>
      <c r="AD218" s="144">
        <f>IF(ISERROR(SEARCH(AD$1,$Q218)),0,1)</f>
        <v>0</v>
      </c>
      <c r="AE218" s="144">
        <f>IF(ISERROR(SEARCH(AE$1,$Q218)),0,1)</f>
        <v>0</v>
      </c>
      <c r="AF218" s="144">
        <f>IF(ISERROR(SEARCH(AF$1,$Q218)),0,1)</f>
        <v>0</v>
      </c>
      <c r="AG218" s="144">
        <f>IF(ISERROR(SEARCH(AG$1,$Q218)),0,1)</f>
        <v>0</v>
      </c>
      <c r="AH218" s="144">
        <f>IF(ISERROR(SEARCH(AH$1,$Q218)),0,1)</f>
        <v>0</v>
      </c>
      <c r="AI218" t="s">
        <v>1083</v>
      </c>
      <c r="AJ218" s="124" t="s">
        <v>2303</v>
      </c>
      <c r="AK218" t="s">
        <v>44</v>
      </c>
      <c r="AL218" s="41" t="s">
        <v>44</v>
      </c>
      <c r="AM218" s="216">
        <f>_xlfn.XLOOKUP(AL218,sortorder!$I$15:$I$20,sortorder!$J$15:$J$20)</f>
        <v>1</v>
      </c>
      <c r="AQ218" s="30">
        <v>0</v>
      </c>
      <c r="AR218" t="s">
        <v>43</v>
      </c>
      <c r="AS218" t="s">
        <v>43</v>
      </c>
      <c r="AT218" t="s">
        <v>286</v>
      </c>
      <c r="AU218" t="s">
        <v>43</v>
      </c>
      <c r="AV218">
        <v>1</v>
      </c>
      <c r="AW218" s="39" t="str">
        <f>IFERROR(_xlfn.XLOOKUP(Q218,wtd!$B:$B,wtd!$C:$C),"")</f>
        <v>pop</v>
      </c>
      <c r="AX218" s="144" t="b">
        <f>IFERROR(Q218=_xlfn.XLOOKUP(Q218,wtd!$B:$B,wtd!$B:$B),FALSE)</f>
        <v>1</v>
      </c>
      <c r="AY218" s="243" t="s">
        <v>1624</v>
      </c>
      <c r="AZ218">
        <v>2</v>
      </c>
      <c r="BA218">
        <v>0</v>
      </c>
      <c r="BC218" t="b">
        <v>0</v>
      </c>
      <c r="BD218" t="b">
        <v>1</v>
      </c>
      <c r="BE218" t="b">
        <v>0</v>
      </c>
      <c r="BF218" t="s">
        <v>5141</v>
      </c>
      <c r="BG218" s="45" t="s">
        <v>2304</v>
      </c>
      <c r="BH218" s="45" t="s">
        <v>2304</v>
      </c>
      <c r="BN218" s="232">
        <v>999</v>
      </c>
    </row>
    <row r="219" spans="1:66">
      <c r="A219">
        <v>218</v>
      </c>
      <c r="B219" s="161" t="str">
        <f>IFERROR(TEXT(AM219,"00"),"99")&amp;IFERROR(TEXT(X219,"00"),"99")&amp;IFERROR(TEXT(T219,"00"),"99")&amp;IFERROR(TEXT(BN219,"000"),"999")</f>
        <v>012636999</v>
      </c>
      <c r="C219" s="161" t="str">
        <f>IFERROR(TEXT(AM219,"00"),"99")&amp;IFERROR(TEXT(W219,"00"),"99")&amp;IFERROR(TEXT(S219,"000"),"999")</f>
        <v>0126021</v>
      </c>
      <c r="D219" s="29">
        <v>0</v>
      </c>
      <c r="E219" s="29">
        <v>0</v>
      </c>
      <c r="F219" s="29">
        <v>0</v>
      </c>
      <c r="I219" s="379" t="str">
        <f>IF(ISBLANK(H219), IF(OR(NOT(ISBLANK(M219)),NOT(ISBLANK(J219)), NOT(ISBLANK(O219))),"no oldname but should be",""),IF(H219=J219,"api",IF(H219=O219,"csv","no match or acsbgname")))</f>
        <v/>
      </c>
      <c r="Q219" s="64" t="s">
        <v>2473</v>
      </c>
      <c r="R219" s="19" t="s">
        <v>2473</v>
      </c>
      <c r="S219" s="150">
        <f>IFERROR(_xlfn.XLOOKUP(U219,sortorder!$E$62:$E$134,sortorder!$F$62:$F$134),999)</f>
        <v>21</v>
      </c>
      <c r="T219" s="150">
        <f>IFERROR(_xlfn.XLOOKUP(U219,sortorder!$E$62:$E$134,sortorder!$D$62:$D$134),99)</f>
        <v>36</v>
      </c>
      <c r="U219" s="129" t="s">
        <v>2317</v>
      </c>
      <c r="V219" s="59" t="s">
        <v>2317</v>
      </c>
      <c r="W219" s="155">
        <f>IFERROR(_xlfn.XLOOKUP(Y219,sortorder!$E$4:$E$55,sortorder!$D$4:$D$55),99)</f>
        <v>26</v>
      </c>
      <c r="X219" s="155">
        <f>IFERROR(_xlfn.XLOOKUP(Y219,sortorder!$E$4:$E$55,sortorder!$D$4:$D$55),99)</f>
        <v>26</v>
      </c>
      <c r="Y219" s="142" t="s">
        <v>2946</v>
      </c>
      <c r="Z219" s="144">
        <f>IF(ISERROR(SEARCH(Z$1,$Q219)),0,1)</f>
        <v>1</v>
      </c>
      <c r="AA219" s="144">
        <f>IF(ISERROR(SEARCH(AA$1,$Q219)),0,1)</f>
        <v>0</v>
      </c>
      <c r="AB219" s="144">
        <f>IF(ISERROR(SEARCH(AB$1,$Q219)),0,1)</f>
        <v>0</v>
      </c>
      <c r="AC219" s="144">
        <f>IF(ISERROR(SEARCH(AC$1,$Q219)),0,1)</f>
        <v>0</v>
      </c>
      <c r="AD219" s="144">
        <f>IF(ISERROR(SEARCH(AD$1,$Q219)),0,1)</f>
        <v>1</v>
      </c>
      <c r="AE219" s="144">
        <f>IF(ISERROR(SEARCH(AE$1,$Q219)),0,1)</f>
        <v>0</v>
      </c>
      <c r="AF219" s="144">
        <f>IF(ISERROR(SEARCH(AF$1,$Q219)),0,1)</f>
        <v>0</v>
      </c>
      <c r="AG219" s="144">
        <f>IF(ISERROR(SEARCH(AG$1,$Q219)),0,1)</f>
        <v>0</v>
      </c>
      <c r="AH219" s="144">
        <f>IF(ISERROR(SEARCH(AH$1,$Q219)),0,1)</f>
        <v>0</v>
      </c>
      <c r="AK219" t="s">
        <v>44</v>
      </c>
      <c r="AL219" s="41" t="s">
        <v>44</v>
      </c>
      <c r="AM219" s="216">
        <f>_xlfn.XLOOKUP(AL219,sortorder!$I$15:$I$20,sortorder!$J$15:$J$20)</f>
        <v>1</v>
      </c>
      <c r="AN219" t="s">
        <v>423</v>
      </c>
      <c r="AO219" t="s">
        <v>423</v>
      </c>
      <c r="AP219" t="s">
        <v>424</v>
      </c>
      <c r="AQ219" s="32">
        <v>1</v>
      </c>
      <c r="AR219" t="s">
        <v>2453</v>
      </c>
      <c r="AS219" t="s">
        <v>1758</v>
      </c>
      <c r="AT219" t="s">
        <v>1758</v>
      </c>
      <c r="AU219" t="s">
        <v>1758</v>
      </c>
      <c r="AW219" s="39" t="str">
        <f>IFERROR(_xlfn.XLOOKUP(Q219,wtd!$B:$B,wtd!$C:$C),"")</f>
        <v/>
      </c>
      <c r="AX219" s="144" t="b">
        <f>IFERROR(Q219=_xlfn.XLOOKUP(Q219,wtd!$B:$B,wtd!$B:$B),FALSE)</f>
        <v>0</v>
      </c>
      <c r="AY219" t="s">
        <v>3070</v>
      </c>
      <c r="AZ219">
        <v>2</v>
      </c>
      <c r="BA219">
        <v>1</v>
      </c>
      <c r="BC219" t="b">
        <v>0</v>
      </c>
      <c r="BD219" t="b">
        <v>0</v>
      </c>
      <c r="BE219" t="b">
        <v>0</v>
      </c>
      <c r="BF219" t="s">
        <v>5142</v>
      </c>
      <c r="BG219" s="19" t="s">
        <v>2475</v>
      </c>
      <c r="BH219" s="19" t="s">
        <v>2475</v>
      </c>
      <c r="BN219" s="232">
        <v>999</v>
      </c>
    </row>
    <row r="220" spans="1:66">
      <c r="A220">
        <v>219</v>
      </c>
      <c r="B220" s="161" t="str">
        <f>IFERROR(TEXT(AM220,"00"),"99")&amp;IFERROR(TEXT(X220,"00"),"99")&amp;IFERROR(TEXT(T220,"00"),"99")&amp;IFERROR(TEXT(BN220,"000"),"999")</f>
        <v>012637999</v>
      </c>
      <c r="C220" s="161" t="str">
        <f>IFERROR(TEXT(AM220,"00"),"99")&amp;IFERROR(TEXT(W220,"00"),"99")&amp;IFERROR(TEXT(S220,"000"),"999")</f>
        <v>0126019</v>
      </c>
      <c r="D220" s="29">
        <v>0</v>
      </c>
      <c r="E220" s="29">
        <v>0</v>
      </c>
      <c r="F220" s="29">
        <v>0</v>
      </c>
      <c r="I220" s="379" t="str">
        <f>IF(ISBLANK(H220), IF(OR(NOT(ISBLANK(M220)),NOT(ISBLANK(J220)), NOT(ISBLANK(O220))),"no oldname but should be",""),IF(H220=J220,"api",IF(H220=O220,"csv","no match or acsbgname")))</f>
        <v/>
      </c>
      <c r="Q220" s="64" t="s">
        <v>2476</v>
      </c>
      <c r="R220" s="19" t="s">
        <v>2476</v>
      </c>
      <c r="S220" s="150">
        <f>IFERROR(_xlfn.XLOOKUP(U220,sortorder!$E$62:$E$134,sortorder!$F$62:$F$134),999)</f>
        <v>19</v>
      </c>
      <c r="T220" s="150">
        <f>IFERROR(_xlfn.XLOOKUP(U220,sortorder!$E$62:$E$134,sortorder!$D$62:$D$134),99)</f>
        <v>37</v>
      </c>
      <c r="U220" s="129" t="s">
        <v>2307</v>
      </c>
      <c r="V220" s="59" t="s">
        <v>2307</v>
      </c>
      <c r="W220" s="155">
        <f>IFERROR(_xlfn.XLOOKUP(Y220,sortorder!$E$4:$E$55,sortorder!$D$4:$D$55),99)</f>
        <v>26</v>
      </c>
      <c r="X220" s="155">
        <f>IFERROR(_xlfn.XLOOKUP(Y220,sortorder!$E$4:$E$55,sortorder!$D$4:$D$55),99)</f>
        <v>26</v>
      </c>
      <c r="Y220" s="142" t="s">
        <v>2946</v>
      </c>
      <c r="Z220" s="144">
        <f>IF(ISERROR(SEARCH(Z$1,$Q220)),0,1)</f>
        <v>1</v>
      </c>
      <c r="AA220" s="144">
        <f>IF(ISERROR(SEARCH(AA$1,$Q220)),0,1)</f>
        <v>0</v>
      </c>
      <c r="AB220" s="144">
        <f>IF(ISERROR(SEARCH(AB$1,$Q220)),0,1)</f>
        <v>0</v>
      </c>
      <c r="AC220" s="144">
        <f>IF(ISERROR(SEARCH(AC$1,$Q220)),0,1)</f>
        <v>0</v>
      </c>
      <c r="AD220" s="144">
        <f>IF(ISERROR(SEARCH(AD$1,$Q220)),0,1)</f>
        <v>1</v>
      </c>
      <c r="AE220" s="144">
        <f>IF(ISERROR(SEARCH(AE$1,$Q220)),0,1)</f>
        <v>0</v>
      </c>
      <c r="AF220" s="144">
        <f>IF(ISERROR(SEARCH(AF$1,$Q220)),0,1)</f>
        <v>0</v>
      </c>
      <c r="AG220" s="144">
        <f>IF(ISERROR(SEARCH(AG$1,$Q220)),0,1)</f>
        <v>0</v>
      </c>
      <c r="AH220" s="144">
        <f>IF(ISERROR(SEARCH(AH$1,$Q220)),0,1)</f>
        <v>0</v>
      </c>
      <c r="AK220" t="s">
        <v>44</v>
      </c>
      <c r="AL220" s="41" t="s">
        <v>44</v>
      </c>
      <c r="AM220" s="216">
        <f>_xlfn.XLOOKUP(AL220,sortorder!$I$15:$I$20,sortorder!$J$15:$J$20)</f>
        <v>1</v>
      </c>
      <c r="AN220" t="s">
        <v>423</v>
      </c>
      <c r="AO220" t="s">
        <v>423</v>
      </c>
      <c r="AP220" t="s">
        <v>424</v>
      </c>
      <c r="AQ220" s="32">
        <v>1</v>
      </c>
      <c r="AR220" t="s">
        <v>2453</v>
      </c>
      <c r="AS220" t="s">
        <v>1758</v>
      </c>
      <c r="AT220" t="s">
        <v>1758</v>
      </c>
      <c r="AU220" t="s">
        <v>1758</v>
      </c>
      <c r="AW220" s="39" t="str">
        <f>IFERROR(_xlfn.XLOOKUP(Q220,wtd!$B:$B,wtd!$C:$C),"")</f>
        <v/>
      </c>
      <c r="AX220" s="144" t="b">
        <f>IFERROR(Q220=_xlfn.XLOOKUP(Q220,wtd!$B:$B,wtd!$B:$B),FALSE)</f>
        <v>0</v>
      </c>
      <c r="AY220" t="s">
        <v>3070</v>
      </c>
      <c r="AZ220">
        <v>2</v>
      </c>
      <c r="BA220">
        <v>1</v>
      </c>
      <c r="BC220" t="b">
        <v>0</v>
      </c>
      <c r="BD220" t="b">
        <v>0</v>
      </c>
      <c r="BE220" t="b">
        <v>0</v>
      </c>
      <c r="BF220" t="s">
        <v>5143</v>
      </c>
      <c r="BG220" s="19" t="s">
        <v>2932</v>
      </c>
      <c r="BH220" s="19" t="s">
        <v>2932</v>
      </c>
      <c r="BN220" s="232">
        <v>999</v>
      </c>
    </row>
    <row r="221" spans="1:66">
      <c r="A221">
        <v>220</v>
      </c>
      <c r="B221" s="161" t="str">
        <f>IFERROR(TEXT(AM221,"00"),"99")&amp;IFERROR(TEXT(X221,"00"),"99")&amp;IFERROR(TEXT(T221,"00"),"99")&amp;IFERROR(TEXT(BN221,"000"),"999")</f>
        <v>012638999</v>
      </c>
      <c r="C221" s="161" t="str">
        <f>IFERROR(TEXT(AM221,"00"),"99")&amp;IFERROR(TEXT(W221,"00"),"99")&amp;IFERROR(TEXT(S221,"000"),"999")</f>
        <v>0126020</v>
      </c>
      <c r="D221" s="29">
        <v>0</v>
      </c>
      <c r="E221" s="29">
        <v>0</v>
      </c>
      <c r="F221" s="29">
        <v>0</v>
      </c>
      <c r="I221" s="379" t="str">
        <f>IF(ISBLANK(H221), IF(OR(NOT(ISBLANK(M221)),NOT(ISBLANK(J221)), NOT(ISBLANK(O221))),"no oldname but should be",""),IF(H221=J221,"api",IF(H221=O221,"csv","no match or acsbgname")))</f>
        <v/>
      </c>
      <c r="Q221" s="64" t="s">
        <v>2477</v>
      </c>
      <c r="R221" s="19" t="s">
        <v>2477</v>
      </c>
      <c r="S221" s="150">
        <f>IFERROR(_xlfn.XLOOKUP(U221,sortorder!$E$62:$E$134,sortorder!$F$62:$F$134),999)</f>
        <v>20</v>
      </c>
      <c r="T221" s="150">
        <f>IFERROR(_xlfn.XLOOKUP(U221,sortorder!$E$62:$E$134,sortorder!$D$62:$D$134),99)</f>
        <v>38</v>
      </c>
      <c r="U221" s="129" t="s">
        <v>2312</v>
      </c>
      <c r="V221" s="59" t="s">
        <v>2312</v>
      </c>
      <c r="W221" s="155">
        <f>IFERROR(_xlfn.XLOOKUP(Y221,sortorder!$E$4:$E$55,sortorder!$D$4:$D$55),99)</f>
        <v>26</v>
      </c>
      <c r="X221" s="155">
        <f>IFERROR(_xlfn.XLOOKUP(Y221,sortorder!$E$4:$E$55,sortorder!$D$4:$D$55),99)</f>
        <v>26</v>
      </c>
      <c r="Y221" s="142" t="s">
        <v>2946</v>
      </c>
      <c r="Z221" s="144">
        <f>IF(ISERROR(SEARCH(Z$1,$Q221)),0,1)</f>
        <v>1</v>
      </c>
      <c r="AA221" s="144">
        <f>IF(ISERROR(SEARCH(AA$1,$Q221)),0,1)</f>
        <v>0</v>
      </c>
      <c r="AB221" s="144">
        <f>IF(ISERROR(SEARCH(AB$1,$Q221)),0,1)</f>
        <v>0</v>
      </c>
      <c r="AC221" s="144">
        <f>IF(ISERROR(SEARCH(AC$1,$Q221)),0,1)</f>
        <v>0</v>
      </c>
      <c r="AD221" s="144">
        <f>IF(ISERROR(SEARCH(AD$1,$Q221)),0,1)</f>
        <v>1</v>
      </c>
      <c r="AE221" s="144">
        <f>IF(ISERROR(SEARCH(AE$1,$Q221)),0,1)</f>
        <v>0</v>
      </c>
      <c r="AF221" s="144">
        <f>IF(ISERROR(SEARCH(AF$1,$Q221)),0,1)</f>
        <v>0</v>
      </c>
      <c r="AG221" s="144">
        <f>IF(ISERROR(SEARCH(AG$1,$Q221)),0,1)</f>
        <v>0</v>
      </c>
      <c r="AH221" s="144">
        <f>IF(ISERROR(SEARCH(AH$1,$Q221)),0,1)</f>
        <v>0</v>
      </c>
      <c r="AK221" t="s">
        <v>44</v>
      </c>
      <c r="AL221" s="41" t="s">
        <v>44</v>
      </c>
      <c r="AM221" s="216">
        <f>_xlfn.XLOOKUP(AL221,sortorder!$I$15:$I$20,sortorder!$J$15:$J$20)</f>
        <v>1</v>
      </c>
      <c r="AN221" t="s">
        <v>423</v>
      </c>
      <c r="AO221" t="s">
        <v>423</v>
      </c>
      <c r="AP221" t="s">
        <v>424</v>
      </c>
      <c r="AQ221" s="32">
        <v>1</v>
      </c>
      <c r="AR221" t="s">
        <v>2453</v>
      </c>
      <c r="AS221" t="s">
        <v>1758</v>
      </c>
      <c r="AT221" t="s">
        <v>1758</v>
      </c>
      <c r="AU221" t="s">
        <v>1758</v>
      </c>
      <c r="AW221" s="39" t="str">
        <f>IFERROR(_xlfn.XLOOKUP(Q221,wtd!$B:$B,wtd!$C:$C),"")</f>
        <v/>
      </c>
      <c r="AX221" s="144" t="b">
        <f>IFERROR(Q221=_xlfn.XLOOKUP(Q221,wtd!$B:$B,wtd!$B:$B),FALSE)</f>
        <v>0</v>
      </c>
      <c r="AY221" t="s">
        <v>3070</v>
      </c>
      <c r="AZ221">
        <v>2</v>
      </c>
      <c r="BA221">
        <v>1</v>
      </c>
      <c r="BC221" t="b">
        <v>0</v>
      </c>
      <c r="BD221" t="b">
        <v>0</v>
      </c>
      <c r="BE221" t="b">
        <v>0</v>
      </c>
      <c r="BF221" t="s">
        <v>5144</v>
      </c>
      <c r="BG221" s="19" t="s">
        <v>2933</v>
      </c>
      <c r="BH221" s="19" t="s">
        <v>2933</v>
      </c>
      <c r="BN221" s="232">
        <v>999</v>
      </c>
    </row>
    <row r="222" spans="1:66">
      <c r="A222">
        <v>221</v>
      </c>
      <c r="B222" s="161" t="str">
        <f>IFERROR(TEXT(AM222,"00"),"99")&amp;IFERROR(TEXT(X222,"00"),"99")&amp;IFERROR(TEXT(T222,"00"),"99")&amp;IFERROR(TEXT(BN222,"000"),"999")</f>
        <v>012639999</v>
      </c>
      <c r="C222" s="161" t="str">
        <f>IFERROR(TEXT(AM222,"00"),"99")&amp;IFERROR(TEXT(W222,"00"),"99")&amp;IFERROR(TEXT(S222,"000"),"999")</f>
        <v>0126022</v>
      </c>
      <c r="D222" s="29">
        <v>0</v>
      </c>
      <c r="E222" s="29">
        <v>0</v>
      </c>
      <c r="F222" s="29">
        <v>0</v>
      </c>
      <c r="I222" s="379" t="str">
        <f>IF(ISBLANK(H222), IF(OR(NOT(ISBLANK(M222)),NOT(ISBLANK(J222)), NOT(ISBLANK(O222))),"no oldname but should be",""),IF(H222=J222,"api",IF(H222=O222,"csv","no match or acsbgname")))</f>
        <v/>
      </c>
      <c r="Q222" s="64" t="s">
        <v>2478</v>
      </c>
      <c r="R222" s="19" t="s">
        <v>2478</v>
      </c>
      <c r="S222" s="150">
        <f>IFERROR(_xlfn.XLOOKUP(U222,sortorder!$E$62:$E$134,sortorder!$F$62:$F$134),999)</f>
        <v>22</v>
      </c>
      <c r="T222" s="150">
        <f>IFERROR(_xlfn.XLOOKUP(U222,sortorder!$E$62:$E$134,sortorder!$D$62:$D$134),99)</f>
        <v>39</v>
      </c>
      <c r="U222" s="129" t="s">
        <v>2322</v>
      </c>
      <c r="V222" s="59" t="s">
        <v>2322</v>
      </c>
      <c r="W222" s="155">
        <f>IFERROR(_xlfn.XLOOKUP(Y222,sortorder!$E$4:$E$55,sortorder!$D$4:$D$55),99)</f>
        <v>26</v>
      </c>
      <c r="X222" s="155">
        <f>IFERROR(_xlfn.XLOOKUP(Y222,sortorder!$E$4:$E$55,sortorder!$D$4:$D$55),99)</f>
        <v>26</v>
      </c>
      <c r="Y222" s="142" t="s">
        <v>2946</v>
      </c>
      <c r="Z222" s="144">
        <f>IF(ISERROR(SEARCH(Z$1,$Q222)),0,1)</f>
        <v>1</v>
      </c>
      <c r="AA222" s="144">
        <f>IF(ISERROR(SEARCH(AA$1,$Q222)),0,1)</f>
        <v>0</v>
      </c>
      <c r="AB222" s="144">
        <f>IF(ISERROR(SEARCH(AB$1,$Q222)),0,1)</f>
        <v>0</v>
      </c>
      <c r="AC222" s="144">
        <f>IF(ISERROR(SEARCH(AC$1,$Q222)),0,1)</f>
        <v>0</v>
      </c>
      <c r="AD222" s="144">
        <f>IF(ISERROR(SEARCH(AD$1,$Q222)),0,1)</f>
        <v>1</v>
      </c>
      <c r="AE222" s="144">
        <f>IF(ISERROR(SEARCH(AE$1,$Q222)),0,1)</f>
        <v>0</v>
      </c>
      <c r="AF222" s="144">
        <f>IF(ISERROR(SEARCH(AF$1,$Q222)),0,1)</f>
        <v>0</v>
      </c>
      <c r="AG222" s="144">
        <f>IF(ISERROR(SEARCH(AG$1,$Q222)),0,1)</f>
        <v>0</v>
      </c>
      <c r="AH222" s="144">
        <f>IF(ISERROR(SEARCH(AH$1,$Q222)),0,1)</f>
        <v>0</v>
      </c>
      <c r="AK222" t="s">
        <v>44</v>
      </c>
      <c r="AL222" s="41" t="s">
        <v>44</v>
      </c>
      <c r="AM222" s="216">
        <f>_xlfn.XLOOKUP(AL222,sortorder!$I$15:$I$20,sortorder!$J$15:$J$20)</f>
        <v>1</v>
      </c>
      <c r="AN222" t="s">
        <v>423</v>
      </c>
      <c r="AO222" t="s">
        <v>423</v>
      </c>
      <c r="AP222" t="s">
        <v>424</v>
      </c>
      <c r="AQ222" s="32">
        <v>1</v>
      </c>
      <c r="AR222" t="s">
        <v>2453</v>
      </c>
      <c r="AS222" t="s">
        <v>1758</v>
      </c>
      <c r="AT222" t="s">
        <v>1758</v>
      </c>
      <c r="AU222" t="s">
        <v>1758</v>
      </c>
      <c r="AW222" s="39" t="str">
        <f>IFERROR(_xlfn.XLOOKUP(Q222,wtd!$B:$B,wtd!$C:$C),"")</f>
        <v/>
      </c>
      <c r="AX222" s="144" t="b">
        <f>IFERROR(Q222=_xlfn.XLOOKUP(Q222,wtd!$B:$B,wtd!$B:$B),FALSE)</f>
        <v>0</v>
      </c>
      <c r="AY222" t="s">
        <v>3070</v>
      </c>
      <c r="AZ222">
        <v>2</v>
      </c>
      <c r="BA222">
        <v>1</v>
      </c>
      <c r="BC222" t="b">
        <v>0</v>
      </c>
      <c r="BD222" t="b">
        <v>0</v>
      </c>
      <c r="BE222" t="b">
        <v>0</v>
      </c>
      <c r="BF222" t="s">
        <v>5208</v>
      </c>
      <c r="BG222" s="19" t="s">
        <v>2934</v>
      </c>
      <c r="BH222" s="19" t="s">
        <v>2934</v>
      </c>
      <c r="BN222" s="232">
        <v>999</v>
      </c>
    </row>
    <row r="223" spans="1:66">
      <c r="A223">
        <v>222</v>
      </c>
      <c r="B223" s="161" t="str">
        <f>IFERROR(TEXT(AM223,"00"),"99")&amp;IFERROR(TEXT(X223,"00"),"99")&amp;IFERROR(TEXT(T223,"00"),"99")&amp;IFERROR(TEXT(BN223,"000"),"999")</f>
        <v>012640999</v>
      </c>
      <c r="C223" s="161" t="str">
        <f>IFERROR(TEXT(AM223,"00"),"99")&amp;IFERROR(TEXT(W223,"00"),"99")&amp;IFERROR(TEXT(S223,"000"),"999")</f>
        <v>0126023</v>
      </c>
      <c r="D223" s="29">
        <v>0</v>
      </c>
      <c r="E223" s="29">
        <v>0</v>
      </c>
      <c r="F223" s="29">
        <v>0</v>
      </c>
      <c r="I223" s="379" t="str">
        <f>IF(ISBLANK(H223), IF(OR(NOT(ISBLANK(M223)),NOT(ISBLANK(J223)), NOT(ISBLANK(O223))),"no oldname but should be",""),IF(H223=J223,"api",IF(H223=O223,"csv","no match or acsbgname")))</f>
        <v/>
      </c>
      <c r="Q223" s="64" t="s">
        <v>2479</v>
      </c>
      <c r="R223" s="19" t="s">
        <v>2479</v>
      </c>
      <c r="S223" s="150">
        <f>IFERROR(_xlfn.XLOOKUP(U223,sortorder!$E$62:$E$134,sortorder!$F$62:$F$134),999)</f>
        <v>23</v>
      </c>
      <c r="T223" s="150">
        <f>IFERROR(_xlfn.XLOOKUP(U223,sortorder!$E$62:$E$134,sortorder!$D$62:$D$134),99)</f>
        <v>40</v>
      </c>
      <c r="U223" s="129" t="s">
        <v>2327</v>
      </c>
      <c r="V223" s="59" t="s">
        <v>2327</v>
      </c>
      <c r="W223" s="155">
        <f>IFERROR(_xlfn.XLOOKUP(Y223,sortorder!$E$4:$E$55,sortorder!$D$4:$D$55),99)</f>
        <v>26</v>
      </c>
      <c r="X223" s="155">
        <f>IFERROR(_xlfn.XLOOKUP(Y223,sortorder!$E$4:$E$55,sortorder!$D$4:$D$55),99)</f>
        <v>26</v>
      </c>
      <c r="Y223" s="142" t="s">
        <v>2946</v>
      </c>
      <c r="Z223" s="144">
        <f>IF(ISERROR(SEARCH(Z$1,$Q223)),0,1)</f>
        <v>1</v>
      </c>
      <c r="AA223" s="144">
        <f>IF(ISERROR(SEARCH(AA$1,$Q223)),0,1)</f>
        <v>0</v>
      </c>
      <c r="AB223" s="144">
        <f>IF(ISERROR(SEARCH(AB$1,$Q223)),0,1)</f>
        <v>0</v>
      </c>
      <c r="AC223" s="144">
        <f>IF(ISERROR(SEARCH(AC$1,$Q223)),0,1)</f>
        <v>0</v>
      </c>
      <c r="AD223" s="144">
        <f>IF(ISERROR(SEARCH(AD$1,$Q223)),0,1)</f>
        <v>1</v>
      </c>
      <c r="AE223" s="144">
        <f>IF(ISERROR(SEARCH(AE$1,$Q223)),0,1)</f>
        <v>0</v>
      </c>
      <c r="AF223" s="144">
        <f>IF(ISERROR(SEARCH(AF$1,$Q223)),0,1)</f>
        <v>0</v>
      </c>
      <c r="AG223" s="144">
        <f>IF(ISERROR(SEARCH(AG$1,$Q223)),0,1)</f>
        <v>0</v>
      </c>
      <c r="AH223" s="144">
        <f>IF(ISERROR(SEARCH(AH$1,$Q223)),0,1)</f>
        <v>0</v>
      </c>
      <c r="AK223" t="s">
        <v>44</v>
      </c>
      <c r="AL223" s="41" t="s">
        <v>44</v>
      </c>
      <c r="AM223" s="216">
        <f>_xlfn.XLOOKUP(AL223,sortorder!$I$15:$I$20,sortorder!$J$15:$J$20)</f>
        <v>1</v>
      </c>
      <c r="AN223" t="s">
        <v>423</v>
      </c>
      <c r="AO223" t="s">
        <v>423</v>
      </c>
      <c r="AP223" t="s">
        <v>424</v>
      </c>
      <c r="AQ223" s="32">
        <v>1</v>
      </c>
      <c r="AR223" t="s">
        <v>2453</v>
      </c>
      <c r="AS223" t="s">
        <v>1758</v>
      </c>
      <c r="AT223" t="s">
        <v>1758</v>
      </c>
      <c r="AU223" t="s">
        <v>1758</v>
      </c>
      <c r="AW223" s="39" t="str">
        <f>IFERROR(_xlfn.XLOOKUP(Q223,wtd!$B:$B,wtd!$C:$C),"")</f>
        <v/>
      </c>
      <c r="AX223" s="144" t="b">
        <f>IFERROR(Q223=_xlfn.XLOOKUP(Q223,wtd!$B:$B,wtd!$B:$B),FALSE)</f>
        <v>0</v>
      </c>
      <c r="AY223" t="s">
        <v>3070</v>
      </c>
      <c r="AZ223">
        <v>2</v>
      </c>
      <c r="BA223">
        <v>1</v>
      </c>
      <c r="BC223" t="b">
        <v>0</v>
      </c>
      <c r="BD223" t="b">
        <v>0</v>
      </c>
      <c r="BE223" t="b">
        <v>0</v>
      </c>
      <c r="BF223" t="s">
        <v>5313</v>
      </c>
      <c r="BG223" s="19" t="s">
        <v>2935</v>
      </c>
      <c r="BH223" s="19" t="s">
        <v>2935</v>
      </c>
      <c r="BN223" s="232">
        <v>999</v>
      </c>
    </row>
    <row r="224" spans="1:66">
      <c r="A224">
        <v>223</v>
      </c>
      <c r="B224" s="161" t="str">
        <f>IFERROR(TEXT(AM224,"00"),"99")&amp;IFERROR(TEXT(X224,"00"),"99")&amp;IFERROR(TEXT(T224,"00"),"99")&amp;IFERROR(TEXT(BN224,"000"),"999")</f>
        <v>012641999</v>
      </c>
      <c r="C224" s="161" t="str">
        <f>IFERROR(TEXT(AM224,"00"),"99")&amp;IFERROR(TEXT(W224,"00"),"99")&amp;IFERROR(TEXT(S224,"000"),"999")</f>
        <v>0126024</v>
      </c>
      <c r="D224" s="29">
        <v>0</v>
      </c>
      <c r="E224" s="29">
        <v>0</v>
      </c>
      <c r="F224" s="29">
        <v>0</v>
      </c>
      <c r="I224" s="379" t="str">
        <f>IF(ISBLANK(H224), IF(OR(NOT(ISBLANK(M224)),NOT(ISBLANK(J224)), NOT(ISBLANK(O224))),"no oldname but should be",""),IF(H224=J224,"api",IF(H224=O224,"csv","no match or acsbgname")))</f>
        <v/>
      </c>
      <c r="Q224" s="64" t="s">
        <v>2480</v>
      </c>
      <c r="R224" s="19" t="s">
        <v>2480</v>
      </c>
      <c r="S224" s="150">
        <f>IFERROR(_xlfn.XLOOKUP(U224,sortorder!$E$62:$E$134,sortorder!$F$62:$F$134),999)</f>
        <v>24</v>
      </c>
      <c r="T224" s="150">
        <f>IFERROR(_xlfn.XLOOKUP(U224,sortorder!$E$62:$E$134,sortorder!$D$62:$D$134),99)</f>
        <v>41</v>
      </c>
      <c r="U224" s="129" t="s">
        <v>2332</v>
      </c>
      <c r="V224" s="59" t="s">
        <v>2332</v>
      </c>
      <c r="W224" s="155">
        <f>IFERROR(_xlfn.XLOOKUP(Y224,sortorder!$E$4:$E$55,sortorder!$D$4:$D$55),99)</f>
        <v>26</v>
      </c>
      <c r="X224" s="155">
        <f>IFERROR(_xlfn.XLOOKUP(Y224,sortorder!$E$4:$E$55,sortorder!$D$4:$D$55),99)</f>
        <v>26</v>
      </c>
      <c r="Y224" s="142" t="s">
        <v>2946</v>
      </c>
      <c r="Z224" s="144">
        <f>IF(ISERROR(SEARCH(Z$1,$Q224)),0,1)</f>
        <v>1</v>
      </c>
      <c r="AA224" s="144">
        <f>IF(ISERROR(SEARCH(AA$1,$Q224)),0,1)</f>
        <v>0</v>
      </c>
      <c r="AB224" s="144">
        <f>IF(ISERROR(SEARCH(AB$1,$Q224)),0,1)</f>
        <v>0</v>
      </c>
      <c r="AC224" s="144">
        <f>IF(ISERROR(SEARCH(AC$1,$Q224)),0,1)</f>
        <v>0</v>
      </c>
      <c r="AD224" s="144">
        <f>IF(ISERROR(SEARCH(AD$1,$Q224)),0,1)</f>
        <v>1</v>
      </c>
      <c r="AE224" s="144">
        <f>IF(ISERROR(SEARCH(AE$1,$Q224)),0,1)</f>
        <v>0</v>
      </c>
      <c r="AF224" s="144">
        <f>IF(ISERROR(SEARCH(AF$1,$Q224)),0,1)</f>
        <v>0</v>
      </c>
      <c r="AG224" s="144">
        <f>IF(ISERROR(SEARCH(AG$1,$Q224)),0,1)</f>
        <v>0</v>
      </c>
      <c r="AH224" s="144">
        <f>IF(ISERROR(SEARCH(AH$1,$Q224)),0,1)</f>
        <v>0</v>
      </c>
      <c r="AK224" t="s">
        <v>44</v>
      </c>
      <c r="AL224" s="41" t="s">
        <v>44</v>
      </c>
      <c r="AM224" s="216">
        <f>_xlfn.XLOOKUP(AL224,sortorder!$I$15:$I$20,sortorder!$J$15:$J$20)</f>
        <v>1</v>
      </c>
      <c r="AN224" t="s">
        <v>423</v>
      </c>
      <c r="AO224" t="s">
        <v>423</v>
      </c>
      <c r="AP224" t="s">
        <v>424</v>
      </c>
      <c r="AQ224" s="32">
        <v>1</v>
      </c>
      <c r="AR224" t="s">
        <v>2453</v>
      </c>
      <c r="AS224" t="s">
        <v>1758</v>
      </c>
      <c r="AT224" t="s">
        <v>1758</v>
      </c>
      <c r="AU224" t="s">
        <v>1758</v>
      </c>
      <c r="AW224" s="39" t="str">
        <f>IFERROR(_xlfn.XLOOKUP(Q224,wtd!$B:$B,wtd!$C:$C),"")</f>
        <v/>
      </c>
      <c r="AX224" s="144" t="b">
        <f>IFERROR(Q224=_xlfn.XLOOKUP(Q224,wtd!$B:$B,wtd!$B:$B),FALSE)</f>
        <v>0</v>
      </c>
      <c r="AY224" t="s">
        <v>3070</v>
      </c>
      <c r="AZ224">
        <v>2</v>
      </c>
      <c r="BA224">
        <v>1</v>
      </c>
      <c r="BC224" t="b">
        <v>0</v>
      </c>
      <c r="BD224" t="b">
        <v>0</v>
      </c>
      <c r="BE224" t="b">
        <v>0</v>
      </c>
      <c r="BF224" t="s">
        <v>5396</v>
      </c>
      <c r="BG224" s="19" t="s">
        <v>2936</v>
      </c>
      <c r="BH224" s="19" t="s">
        <v>2936</v>
      </c>
      <c r="BN224" s="232">
        <v>999</v>
      </c>
    </row>
    <row r="225" spans="1:66">
      <c r="A225">
        <v>224</v>
      </c>
      <c r="B225" s="161" t="str">
        <f>IFERROR(TEXT(AM225,"00"),"99")&amp;IFERROR(TEXT(X225,"00"),"99")&amp;IFERROR(TEXT(T225,"00"),"99")&amp;IFERROR(TEXT(BN225,"000"),"999")</f>
        <v>012642999</v>
      </c>
      <c r="C225" s="161" t="str">
        <f>IFERROR(TEXT(AM225,"00"),"99")&amp;IFERROR(TEXT(W225,"00"),"99")&amp;IFERROR(TEXT(S225,"000"),"999")</f>
        <v>0126025</v>
      </c>
      <c r="D225" s="29">
        <v>0</v>
      </c>
      <c r="E225" s="29">
        <v>0</v>
      </c>
      <c r="F225" s="29">
        <v>0</v>
      </c>
      <c r="I225" s="379" t="str">
        <f>IF(ISBLANK(H225), IF(OR(NOT(ISBLANK(M225)),NOT(ISBLANK(J225)), NOT(ISBLANK(O225))),"no oldname but should be",""),IF(H225=J225,"api",IF(H225=O225,"csv","no match or acsbgname")))</f>
        <v/>
      </c>
      <c r="Q225" s="64" t="s">
        <v>2481</v>
      </c>
      <c r="R225" s="19" t="s">
        <v>2481</v>
      </c>
      <c r="S225" s="150">
        <f>IFERROR(_xlfn.XLOOKUP(U225,sortorder!$E$62:$E$134,sortorder!$F$62:$F$134),999)</f>
        <v>25</v>
      </c>
      <c r="T225" s="150">
        <f>IFERROR(_xlfn.XLOOKUP(U225,sortorder!$E$62:$E$134,sortorder!$D$62:$D$134),99)</f>
        <v>42</v>
      </c>
      <c r="U225" s="129" t="s">
        <v>2337</v>
      </c>
      <c r="V225" s="59" t="s">
        <v>2337</v>
      </c>
      <c r="W225" s="155">
        <f>IFERROR(_xlfn.XLOOKUP(Y225,sortorder!$E$4:$E$55,sortorder!$D$4:$D$55),99)</f>
        <v>26</v>
      </c>
      <c r="X225" s="155">
        <f>IFERROR(_xlfn.XLOOKUP(Y225,sortorder!$E$4:$E$55,sortorder!$D$4:$D$55),99)</f>
        <v>26</v>
      </c>
      <c r="Y225" s="142" t="s">
        <v>2946</v>
      </c>
      <c r="Z225" s="144">
        <f>IF(ISERROR(SEARCH(Z$1,$Q225)),0,1)</f>
        <v>1</v>
      </c>
      <c r="AA225" s="144">
        <f>IF(ISERROR(SEARCH(AA$1,$Q225)),0,1)</f>
        <v>0</v>
      </c>
      <c r="AB225" s="144">
        <f>IF(ISERROR(SEARCH(AB$1,$Q225)),0,1)</f>
        <v>0</v>
      </c>
      <c r="AC225" s="144">
        <f>IF(ISERROR(SEARCH(AC$1,$Q225)),0,1)</f>
        <v>0</v>
      </c>
      <c r="AD225" s="144">
        <f>IF(ISERROR(SEARCH(AD$1,$Q225)),0,1)</f>
        <v>1</v>
      </c>
      <c r="AE225" s="144">
        <f>IF(ISERROR(SEARCH(AE$1,$Q225)),0,1)</f>
        <v>0</v>
      </c>
      <c r="AF225" s="144">
        <f>IF(ISERROR(SEARCH(AF$1,$Q225)),0,1)</f>
        <v>0</v>
      </c>
      <c r="AG225" s="144">
        <f>IF(ISERROR(SEARCH(AG$1,$Q225)),0,1)</f>
        <v>0</v>
      </c>
      <c r="AH225" s="144">
        <f>IF(ISERROR(SEARCH(AH$1,$Q225)),0,1)</f>
        <v>0</v>
      </c>
      <c r="AK225" t="s">
        <v>44</v>
      </c>
      <c r="AL225" s="41" t="s">
        <v>44</v>
      </c>
      <c r="AM225" s="216">
        <f>_xlfn.XLOOKUP(AL225,sortorder!$I$15:$I$20,sortorder!$J$15:$J$20)</f>
        <v>1</v>
      </c>
      <c r="AN225" t="s">
        <v>423</v>
      </c>
      <c r="AO225" t="s">
        <v>423</v>
      </c>
      <c r="AP225" t="s">
        <v>424</v>
      </c>
      <c r="AQ225" s="32">
        <v>1</v>
      </c>
      <c r="AR225" t="s">
        <v>2453</v>
      </c>
      <c r="AS225" t="s">
        <v>1758</v>
      </c>
      <c r="AT225" t="s">
        <v>1758</v>
      </c>
      <c r="AU225" t="s">
        <v>1758</v>
      </c>
      <c r="AW225" s="39" t="str">
        <f>IFERROR(_xlfn.XLOOKUP(Q225,wtd!$B:$B,wtd!$C:$C),"")</f>
        <v/>
      </c>
      <c r="AX225" s="144" t="b">
        <f>IFERROR(Q225=_xlfn.XLOOKUP(Q225,wtd!$B:$B,wtd!$B:$B),FALSE)</f>
        <v>0</v>
      </c>
      <c r="AY225" t="s">
        <v>3070</v>
      </c>
      <c r="AZ225">
        <v>2</v>
      </c>
      <c r="BA225">
        <v>1</v>
      </c>
      <c r="BC225" t="b">
        <v>0</v>
      </c>
      <c r="BD225" t="b">
        <v>0</v>
      </c>
      <c r="BE225" t="b">
        <v>0</v>
      </c>
      <c r="BF225" t="s">
        <v>5280</v>
      </c>
      <c r="BG225" s="19" t="s">
        <v>2944</v>
      </c>
      <c r="BH225" s="19" t="s">
        <v>2944</v>
      </c>
      <c r="BN225" s="232">
        <v>999</v>
      </c>
    </row>
    <row r="226" spans="1:66">
      <c r="A226">
        <v>225</v>
      </c>
      <c r="B226" s="161" t="str">
        <f>IFERROR(TEXT(AM226,"00"),"99")&amp;IFERROR(TEXT(X226,"00"),"99")&amp;IFERROR(TEXT(T226,"00"),"99")&amp;IFERROR(TEXT(BN226,"000"),"999")</f>
        <v>012643999</v>
      </c>
      <c r="C226" s="161" t="str">
        <f>IFERROR(TEXT(AM226,"00"),"99")&amp;IFERROR(TEXT(W226,"00"),"99")&amp;IFERROR(TEXT(S226,"000"),"999")</f>
        <v>0126018</v>
      </c>
      <c r="D226" s="29">
        <v>0</v>
      </c>
      <c r="E226" s="29">
        <v>0</v>
      </c>
      <c r="F226" s="29">
        <v>0</v>
      </c>
      <c r="I226" s="379" t="str">
        <f>IF(ISBLANK(H226), IF(OR(NOT(ISBLANK(M226)),NOT(ISBLANK(J226)), NOT(ISBLANK(O226))),"no oldname but should be",""),IF(H226=J226,"api",IF(H226=O226,"csv","no match or acsbgname")))</f>
        <v/>
      </c>
      <c r="Q226" s="64" t="s">
        <v>2482</v>
      </c>
      <c r="R226" s="19" t="s">
        <v>2482</v>
      </c>
      <c r="S226" s="150">
        <f>IFERROR(_xlfn.XLOOKUP(U226,sortorder!$E$62:$E$134,sortorder!$F$62:$F$134),999)</f>
        <v>18</v>
      </c>
      <c r="T226" s="150">
        <f>IFERROR(_xlfn.XLOOKUP(U226,sortorder!$E$62:$E$134,sortorder!$D$62:$D$134),99)</f>
        <v>43</v>
      </c>
      <c r="U226" s="129" t="s">
        <v>2300</v>
      </c>
      <c r="V226" s="59" t="s">
        <v>2300</v>
      </c>
      <c r="W226" s="155">
        <f>IFERROR(_xlfn.XLOOKUP(Y226,sortorder!$E$4:$E$55,sortorder!$D$4:$D$55),99)</f>
        <v>26</v>
      </c>
      <c r="X226" s="155">
        <f>IFERROR(_xlfn.XLOOKUP(Y226,sortorder!$E$4:$E$55,sortorder!$D$4:$D$55),99)</f>
        <v>26</v>
      </c>
      <c r="Y226" s="142" t="s">
        <v>2946</v>
      </c>
      <c r="Z226" s="144">
        <f>IF(ISERROR(SEARCH(Z$1,$Q226)),0,1)</f>
        <v>1</v>
      </c>
      <c r="AA226" s="144">
        <f>IF(ISERROR(SEARCH(AA$1,$Q226)),0,1)</f>
        <v>0</v>
      </c>
      <c r="AB226" s="144">
        <f>IF(ISERROR(SEARCH(AB$1,$Q226)),0,1)</f>
        <v>0</v>
      </c>
      <c r="AC226" s="144">
        <f>IF(ISERROR(SEARCH(AC$1,$Q226)),0,1)</f>
        <v>0</v>
      </c>
      <c r="AD226" s="144">
        <f>IF(ISERROR(SEARCH(AD$1,$Q226)),0,1)</f>
        <v>1</v>
      </c>
      <c r="AE226" s="144">
        <f>IF(ISERROR(SEARCH(AE$1,$Q226)),0,1)</f>
        <v>0</v>
      </c>
      <c r="AF226" s="144">
        <f>IF(ISERROR(SEARCH(AF$1,$Q226)),0,1)</f>
        <v>0</v>
      </c>
      <c r="AG226" s="144">
        <f>IF(ISERROR(SEARCH(AG$1,$Q226)),0,1)</f>
        <v>0</v>
      </c>
      <c r="AH226" s="144">
        <f>IF(ISERROR(SEARCH(AH$1,$Q226)),0,1)</f>
        <v>0</v>
      </c>
      <c r="AK226" t="s">
        <v>44</v>
      </c>
      <c r="AL226" s="41" t="s">
        <v>44</v>
      </c>
      <c r="AM226" s="216">
        <f>_xlfn.XLOOKUP(AL226,sortorder!$I$15:$I$20,sortorder!$J$15:$J$20)</f>
        <v>1</v>
      </c>
      <c r="AN226" t="s">
        <v>423</v>
      </c>
      <c r="AO226" t="s">
        <v>423</v>
      </c>
      <c r="AP226" t="s">
        <v>424</v>
      </c>
      <c r="AQ226" s="32">
        <v>1</v>
      </c>
      <c r="AR226" t="s">
        <v>2453</v>
      </c>
      <c r="AS226" t="s">
        <v>1758</v>
      </c>
      <c r="AT226" t="s">
        <v>1758</v>
      </c>
      <c r="AU226" t="s">
        <v>1758</v>
      </c>
      <c r="AW226" s="39" t="str">
        <f>IFERROR(_xlfn.XLOOKUP(Q226,wtd!$B:$B,wtd!$C:$C),"")</f>
        <v/>
      </c>
      <c r="AX226" s="144" t="b">
        <f>IFERROR(Q226=_xlfn.XLOOKUP(Q226,wtd!$B:$B,wtd!$B:$B),FALSE)</f>
        <v>0</v>
      </c>
      <c r="AY226" t="s">
        <v>3070</v>
      </c>
      <c r="AZ226">
        <v>2</v>
      </c>
      <c r="BA226">
        <v>1</v>
      </c>
      <c r="BC226" t="b">
        <v>0</v>
      </c>
      <c r="BD226" t="b">
        <v>0</v>
      </c>
      <c r="BE226" t="b">
        <v>0</v>
      </c>
      <c r="BF226" t="s">
        <v>5277</v>
      </c>
      <c r="BG226" s="19" t="s">
        <v>2937</v>
      </c>
      <c r="BH226" s="19" t="s">
        <v>2937</v>
      </c>
      <c r="BN226" s="232">
        <v>999</v>
      </c>
    </row>
    <row r="227" spans="1:66">
      <c r="A227">
        <v>226</v>
      </c>
      <c r="B227" s="161" t="str">
        <f>IFERROR(TEXT(AM227,"00"),"99")&amp;IFERROR(TEXT(X227,"00"),"99")&amp;IFERROR(TEXT(T227,"00"),"99")&amp;IFERROR(TEXT(BN227,"000"),"999")</f>
        <v>012736999</v>
      </c>
      <c r="C227" s="161" t="str">
        <f>IFERROR(TEXT(AM227,"00"),"99")&amp;IFERROR(TEXT(W227,"00"),"99")&amp;IFERROR(TEXT(S227,"000"),"999")</f>
        <v>0127021</v>
      </c>
      <c r="D227" s="29">
        <v>0</v>
      </c>
      <c r="E227" s="29">
        <v>0</v>
      </c>
      <c r="F227" s="29">
        <v>0</v>
      </c>
      <c r="I227" s="379" t="str">
        <f>IF(ISBLANK(H227), IF(OR(NOT(ISBLANK(M227)),NOT(ISBLANK(J227)), NOT(ISBLANK(O227))),"no oldname but should be",""),IF(H227=J227,"api",IF(H227=O227,"csv","no match or acsbgname")))</f>
        <v/>
      </c>
      <c r="Q227" s="64" t="s">
        <v>2531</v>
      </c>
      <c r="R227" s="1" t="s">
        <v>2531</v>
      </c>
      <c r="S227" s="150">
        <f>IFERROR(_xlfn.XLOOKUP(U227,sortorder!$E$62:$E$134,sortorder!$F$62:$F$134),999)</f>
        <v>21</v>
      </c>
      <c r="T227" s="150">
        <f>IFERROR(_xlfn.XLOOKUP(U227,sortorder!$E$62:$E$134,sortorder!$D$62:$D$134),99)</f>
        <v>36</v>
      </c>
      <c r="U227" s="129" t="s">
        <v>2317</v>
      </c>
      <c r="V227" s="59" t="s">
        <v>2317</v>
      </c>
      <c r="W227" s="155">
        <f>IFERROR(_xlfn.XLOOKUP(Y227,sortorder!$E$4:$E$55,sortorder!$D$4:$D$55),99)</f>
        <v>27</v>
      </c>
      <c r="X227" s="155">
        <f>IFERROR(_xlfn.XLOOKUP(Y227,sortorder!$E$4:$E$55,sortorder!$D$4:$D$55),99)</f>
        <v>27</v>
      </c>
      <c r="Y227" s="142" t="s">
        <v>2947</v>
      </c>
      <c r="Z227" s="144">
        <f>IF(ISERROR(SEARCH(Z$1,$Q227)),0,1)</f>
        <v>1</v>
      </c>
      <c r="AA227" s="144">
        <f>IF(ISERROR(SEARCH(AA$1,$Q227)),0,1)</f>
        <v>1</v>
      </c>
      <c r="AB227" s="144">
        <f>IF(ISERROR(SEARCH(AB$1,$Q227)),0,1)</f>
        <v>0</v>
      </c>
      <c r="AC227" s="144">
        <f>IF(ISERROR(SEARCH(AC$1,$Q227)),0,1)</f>
        <v>0</v>
      </c>
      <c r="AD227" s="144">
        <f>IF(ISERROR(SEARCH(AD$1,$Q227)),0,1)</f>
        <v>1</v>
      </c>
      <c r="AE227" s="144">
        <f>IF(ISERROR(SEARCH(AE$1,$Q227)),0,1)</f>
        <v>0</v>
      </c>
      <c r="AF227" s="144">
        <f>IF(ISERROR(SEARCH(AF$1,$Q227)),0,1)</f>
        <v>0</v>
      </c>
      <c r="AG227" s="144">
        <f>IF(ISERROR(SEARCH(AG$1,$Q227)),0,1)</f>
        <v>0</v>
      </c>
      <c r="AH227" s="144">
        <f>IF(ISERROR(SEARCH(AH$1,$Q227)),0,1)</f>
        <v>0</v>
      </c>
      <c r="AK227" t="s">
        <v>44</v>
      </c>
      <c r="AL227" s="41" t="s">
        <v>44</v>
      </c>
      <c r="AM227" s="216">
        <f>_xlfn.XLOOKUP(AL227,sortorder!$I$15:$I$20,sortorder!$J$15:$J$20)</f>
        <v>1</v>
      </c>
      <c r="AN227" t="s">
        <v>1804</v>
      </c>
      <c r="AO227" t="s">
        <v>1804</v>
      </c>
      <c r="AP227" t="s">
        <v>1805</v>
      </c>
      <c r="AQ227" s="32">
        <v>3</v>
      </c>
      <c r="AR227" t="s">
        <v>2511</v>
      </c>
      <c r="AS227" t="s">
        <v>1758</v>
      </c>
      <c r="AT227" t="s">
        <v>1758</v>
      </c>
      <c r="AU227" t="s">
        <v>1758</v>
      </c>
      <c r="AW227" s="39" t="str">
        <f>IFERROR(_xlfn.XLOOKUP(Q227,wtd!$B:$B,wtd!$C:$C),"")</f>
        <v/>
      </c>
      <c r="AX227" s="144" t="b">
        <f>IFERROR(Q227=_xlfn.XLOOKUP(Q227,wtd!$B:$B,wtd!$B:$B),FALSE)</f>
        <v>0</v>
      </c>
      <c r="AY227" t="s">
        <v>3070</v>
      </c>
      <c r="AZ227">
        <v>2</v>
      </c>
      <c r="BA227">
        <v>1</v>
      </c>
      <c r="BC227" t="b">
        <v>0</v>
      </c>
      <c r="BD227" t="b">
        <v>0</v>
      </c>
      <c r="BE227" t="b">
        <v>0</v>
      </c>
      <c r="BF227" s="45" t="s">
        <v>5145</v>
      </c>
      <c r="BG227" s="45" t="s">
        <v>2533</v>
      </c>
      <c r="BH227" s="45" t="s">
        <v>2533</v>
      </c>
      <c r="BN227" s="232">
        <v>999</v>
      </c>
    </row>
    <row r="228" spans="1:66">
      <c r="A228">
        <v>227</v>
      </c>
      <c r="B228" s="161" t="str">
        <f>IFERROR(TEXT(AM228,"00"),"99")&amp;IFERROR(TEXT(X228,"00"),"99")&amp;IFERROR(TEXT(T228,"00"),"99")&amp;IFERROR(TEXT(BN228,"000"),"999")</f>
        <v>012737999</v>
      </c>
      <c r="C228" s="161" t="str">
        <f>IFERROR(TEXT(AM228,"00"),"99")&amp;IFERROR(TEXT(W228,"00"),"99")&amp;IFERROR(TEXT(S228,"000"),"999")</f>
        <v>0127019</v>
      </c>
      <c r="D228" s="29">
        <v>0</v>
      </c>
      <c r="E228" s="29">
        <v>0</v>
      </c>
      <c r="F228" s="29">
        <v>0</v>
      </c>
      <c r="I228" s="379" t="str">
        <f>IF(ISBLANK(H228), IF(OR(NOT(ISBLANK(M228)),NOT(ISBLANK(J228)), NOT(ISBLANK(O228))),"no oldname but should be",""),IF(H228=J228,"api",IF(H228=O228,"csv","no match or acsbgname")))</f>
        <v/>
      </c>
      <c r="Q228" s="64" t="s">
        <v>2534</v>
      </c>
      <c r="R228" s="1" t="s">
        <v>2534</v>
      </c>
      <c r="S228" s="150">
        <f>IFERROR(_xlfn.XLOOKUP(U228,sortorder!$E$62:$E$134,sortorder!$F$62:$F$134),999)</f>
        <v>19</v>
      </c>
      <c r="T228" s="150">
        <f>IFERROR(_xlfn.XLOOKUP(U228,sortorder!$E$62:$E$134,sortorder!$D$62:$D$134),99)</f>
        <v>37</v>
      </c>
      <c r="U228" s="129" t="s">
        <v>2307</v>
      </c>
      <c r="V228" s="59" t="s">
        <v>2307</v>
      </c>
      <c r="W228" s="155">
        <f>IFERROR(_xlfn.XLOOKUP(Y228,sortorder!$E$4:$E$55,sortorder!$D$4:$D$55),99)</f>
        <v>27</v>
      </c>
      <c r="X228" s="155">
        <f>IFERROR(_xlfn.XLOOKUP(Y228,sortorder!$E$4:$E$55,sortorder!$D$4:$D$55),99)</f>
        <v>27</v>
      </c>
      <c r="Y228" s="142" t="s">
        <v>2947</v>
      </c>
      <c r="Z228" s="144">
        <f>IF(ISERROR(SEARCH(Z$1,$Q228)),0,1)</f>
        <v>1</v>
      </c>
      <c r="AA228" s="144">
        <f>IF(ISERROR(SEARCH(AA$1,$Q228)),0,1)</f>
        <v>1</v>
      </c>
      <c r="AB228" s="144">
        <f>IF(ISERROR(SEARCH(AB$1,$Q228)),0,1)</f>
        <v>0</v>
      </c>
      <c r="AC228" s="144">
        <f>IF(ISERROR(SEARCH(AC$1,$Q228)),0,1)</f>
        <v>0</v>
      </c>
      <c r="AD228" s="144">
        <f>IF(ISERROR(SEARCH(AD$1,$Q228)),0,1)</f>
        <v>1</v>
      </c>
      <c r="AE228" s="144">
        <f>IF(ISERROR(SEARCH(AE$1,$Q228)),0,1)</f>
        <v>0</v>
      </c>
      <c r="AF228" s="144">
        <f>IF(ISERROR(SEARCH(AF$1,$Q228)),0,1)</f>
        <v>0</v>
      </c>
      <c r="AG228" s="144">
        <f>IF(ISERROR(SEARCH(AG$1,$Q228)),0,1)</f>
        <v>0</v>
      </c>
      <c r="AH228" s="144">
        <f>IF(ISERROR(SEARCH(AH$1,$Q228)),0,1)</f>
        <v>0</v>
      </c>
      <c r="AK228" t="s">
        <v>44</v>
      </c>
      <c r="AL228" s="41" t="s">
        <v>44</v>
      </c>
      <c r="AM228" s="216">
        <f>_xlfn.XLOOKUP(AL228,sortorder!$I$15:$I$20,sortorder!$J$15:$J$20)</f>
        <v>1</v>
      </c>
      <c r="AN228" t="s">
        <v>1804</v>
      </c>
      <c r="AO228" t="s">
        <v>1804</v>
      </c>
      <c r="AP228" t="s">
        <v>1805</v>
      </c>
      <c r="AQ228" s="32">
        <v>3</v>
      </c>
      <c r="AR228" t="s">
        <v>2511</v>
      </c>
      <c r="AS228" t="s">
        <v>1758</v>
      </c>
      <c r="AT228" t="s">
        <v>1758</v>
      </c>
      <c r="AU228" t="s">
        <v>1758</v>
      </c>
      <c r="AW228" s="39" t="str">
        <f>IFERROR(_xlfn.XLOOKUP(Q228,wtd!$B:$B,wtd!$C:$C),"")</f>
        <v/>
      </c>
      <c r="AX228" s="144" t="b">
        <f>IFERROR(Q228=_xlfn.XLOOKUP(Q228,wtd!$B:$B,wtd!$B:$B),FALSE)</f>
        <v>0</v>
      </c>
      <c r="AY228" t="s">
        <v>3070</v>
      </c>
      <c r="AZ228">
        <v>2</v>
      </c>
      <c r="BA228">
        <v>1</v>
      </c>
      <c r="BC228" t="b">
        <v>0</v>
      </c>
      <c r="BD228" t="b">
        <v>0</v>
      </c>
      <c r="BE228" t="b">
        <v>0</v>
      </c>
      <c r="BF228" s="45" t="s">
        <v>5146</v>
      </c>
      <c r="BG228" s="45" t="s">
        <v>2938</v>
      </c>
      <c r="BH228" s="45" t="s">
        <v>2938</v>
      </c>
      <c r="BN228" s="232">
        <v>999</v>
      </c>
    </row>
    <row r="229" spans="1:66">
      <c r="A229">
        <v>228</v>
      </c>
      <c r="B229" s="161" t="str">
        <f>IFERROR(TEXT(AM229,"00"),"99")&amp;IFERROR(TEXT(X229,"00"),"99")&amp;IFERROR(TEXT(T229,"00"),"99")&amp;IFERROR(TEXT(BN229,"000"),"999")</f>
        <v>012738999</v>
      </c>
      <c r="C229" s="161" t="str">
        <f>IFERROR(TEXT(AM229,"00"),"99")&amp;IFERROR(TEXT(W229,"00"),"99")&amp;IFERROR(TEXT(S229,"000"),"999")</f>
        <v>0127020</v>
      </c>
      <c r="D229" s="29">
        <v>0</v>
      </c>
      <c r="E229" s="29">
        <v>0</v>
      </c>
      <c r="F229" s="29">
        <v>0</v>
      </c>
      <c r="I229" s="379" t="str">
        <f>IF(ISBLANK(H229), IF(OR(NOT(ISBLANK(M229)),NOT(ISBLANK(J229)), NOT(ISBLANK(O229))),"no oldname but should be",""),IF(H229=J229,"api",IF(H229=O229,"csv","no match or acsbgname")))</f>
        <v/>
      </c>
      <c r="Q229" s="64" t="s">
        <v>2535</v>
      </c>
      <c r="R229" s="1" t="s">
        <v>2535</v>
      </c>
      <c r="S229" s="150">
        <f>IFERROR(_xlfn.XLOOKUP(U229,sortorder!$E$62:$E$134,sortorder!$F$62:$F$134),999)</f>
        <v>20</v>
      </c>
      <c r="T229" s="150">
        <f>IFERROR(_xlfn.XLOOKUP(U229,sortorder!$E$62:$E$134,sortorder!$D$62:$D$134),99)</f>
        <v>38</v>
      </c>
      <c r="U229" s="129" t="s">
        <v>2312</v>
      </c>
      <c r="V229" s="59" t="s">
        <v>2312</v>
      </c>
      <c r="W229" s="155">
        <f>IFERROR(_xlfn.XLOOKUP(Y229,sortorder!$E$4:$E$55,sortorder!$D$4:$D$55),99)</f>
        <v>27</v>
      </c>
      <c r="X229" s="155">
        <f>IFERROR(_xlfn.XLOOKUP(Y229,sortorder!$E$4:$E$55,sortorder!$D$4:$D$55),99)</f>
        <v>27</v>
      </c>
      <c r="Y229" s="142" t="s">
        <v>2947</v>
      </c>
      <c r="Z229" s="144">
        <f>IF(ISERROR(SEARCH(Z$1,$Q229)),0,1)</f>
        <v>1</v>
      </c>
      <c r="AA229" s="144">
        <f>IF(ISERROR(SEARCH(AA$1,$Q229)),0,1)</f>
        <v>1</v>
      </c>
      <c r="AB229" s="144">
        <f>IF(ISERROR(SEARCH(AB$1,$Q229)),0,1)</f>
        <v>0</v>
      </c>
      <c r="AC229" s="144">
        <f>IF(ISERROR(SEARCH(AC$1,$Q229)),0,1)</f>
        <v>0</v>
      </c>
      <c r="AD229" s="144">
        <f>IF(ISERROR(SEARCH(AD$1,$Q229)),0,1)</f>
        <v>1</v>
      </c>
      <c r="AE229" s="144">
        <f>IF(ISERROR(SEARCH(AE$1,$Q229)),0,1)</f>
        <v>0</v>
      </c>
      <c r="AF229" s="144">
        <f>IF(ISERROR(SEARCH(AF$1,$Q229)),0,1)</f>
        <v>0</v>
      </c>
      <c r="AG229" s="144">
        <f>IF(ISERROR(SEARCH(AG$1,$Q229)),0,1)</f>
        <v>0</v>
      </c>
      <c r="AH229" s="144">
        <f>IF(ISERROR(SEARCH(AH$1,$Q229)),0,1)</f>
        <v>0</v>
      </c>
      <c r="AK229" t="s">
        <v>44</v>
      </c>
      <c r="AL229" s="41" t="s">
        <v>44</v>
      </c>
      <c r="AM229" s="216">
        <f>_xlfn.XLOOKUP(AL229,sortorder!$I$15:$I$20,sortorder!$J$15:$J$20)</f>
        <v>1</v>
      </c>
      <c r="AN229" t="s">
        <v>1804</v>
      </c>
      <c r="AO229" t="s">
        <v>1804</v>
      </c>
      <c r="AP229" t="s">
        <v>1805</v>
      </c>
      <c r="AQ229" s="32">
        <v>3</v>
      </c>
      <c r="AR229" t="s">
        <v>2511</v>
      </c>
      <c r="AS229" t="s">
        <v>1758</v>
      </c>
      <c r="AT229" t="s">
        <v>1758</v>
      </c>
      <c r="AU229" t="s">
        <v>1758</v>
      </c>
      <c r="AW229" s="39" t="str">
        <f>IFERROR(_xlfn.XLOOKUP(Q229,wtd!$B:$B,wtd!$C:$C),"")</f>
        <v/>
      </c>
      <c r="AX229" s="144" t="b">
        <f>IFERROR(Q229=_xlfn.XLOOKUP(Q229,wtd!$B:$B,wtd!$B:$B),FALSE)</f>
        <v>0</v>
      </c>
      <c r="AY229" t="s">
        <v>3070</v>
      </c>
      <c r="AZ229">
        <v>2</v>
      </c>
      <c r="BA229">
        <v>1</v>
      </c>
      <c r="BC229" t="b">
        <v>0</v>
      </c>
      <c r="BD229" t="b">
        <v>0</v>
      </c>
      <c r="BE229" t="b">
        <v>0</v>
      </c>
      <c r="BF229" s="45" t="s">
        <v>5147</v>
      </c>
      <c r="BG229" s="45" t="s">
        <v>2939</v>
      </c>
      <c r="BH229" s="45" t="s">
        <v>2939</v>
      </c>
      <c r="BN229" s="232">
        <v>999</v>
      </c>
    </row>
    <row r="230" spans="1:66">
      <c r="A230">
        <v>229</v>
      </c>
      <c r="B230" s="161" t="str">
        <f>IFERROR(TEXT(AM230,"00"),"99")&amp;IFERROR(TEXT(X230,"00"),"99")&amp;IFERROR(TEXT(T230,"00"),"99")&amp;IFERROR(TEXT(BN230,"000"),"999")</f>
        <v>012739999</v>
      </c>
      <c r="C230" s="161" t="str">
        <f>IFERROR(TEXT(AM230,"00"),"99")&amp;IFERROR(TEXT(W230,"00"),"99")&amp;IFERROR(TEXT(S230,"000"),"999")</f>
        <v>0127022</v>
      </c>
      <c r="D230" s="29">
        <v>0</v>
      </c>
      <c r="E230" s="29">
        <v>0</v>
      </c>
      <c r="F230" s="29">
        <v>0</v>
      </c>
      <c r="I230" s="379" t="str">
        <f>IF(ISBLANK(H230), IF(OR(NOT(ISBLANK(M230)),NOT(ISBLANK(J230)), NOT(ISBLANK(O230))),"no oldname but should be",""),IF(H230=J230,"api",IF(H230=O230,"csv","no match or acsbgname")))</f>
        <v/>
      </c>
      <c r="Q230" s="64" t="s">
        <v>2536</v>
      </c>
      <c r="R230" s="1" t="s">
        <v>2536</v>
      </c>
      <c r="S230" s="150">
        <f>IFERROR(_xlfn.XLOOKUP(U230,sortorder!$E$62:$E$134,sortorder!$F$62:$F$134),999)</f>
        <v>22</v>
      </c>
      <c r="T230" s="150">
        <f>IFERROR(_xlfn.XLOOKUP(U230,sortorder!$E$62:$E$134,sortorder!$D$62:$D$134),99)</f>
        <v>39</v>
      </c>
      <c r="U230" s="129" t="s">
        <v>2322</v>
      </c>
      <c r="V230" s="59" t="s">
        <v>2322</v>
      </c>
      <c r="W230" s="155">
        <f>IFERROR(_xlfn.XLOOKUP(Y230,sortorder!$E$4:$E$55,sortorder!$D$4:$D$55),99)</f>
        <v>27</v>
      </c>
      <c r="X230" s="155">
        <f>IFERROR(_xlfn.XLOOKUP(Y230,sortorder!$E$4:$E$55,sortorder!$D$4:$D$55),99)</f>
        <v>27</v>
      </c>
      <c r="Y230" s="142" t="s">
        <v>2947</v>
      </c>
      <c r="Z230" s="144">
        <f>IF(ISERROR(SEARCH(Z$1,$Q230)),0,1)</f>
        <v>1</v>
      </c>
      <c r="AA230" s="144">
        <f>IF(ISERROR(SEARCH(AA$1,$Q230)),0,1)</f>
        <v>1</v>
      </c>
      <c r="AB230" s="144">
        <f>IF(ISERROR(SEARCH(AB$1,$Q230)),0,1)</f>
        <v>0</v>
      </c>
      <c r="AC230" s="144">
        <f>IF(ISERROR(SEARCH(AC$1,$Q230)),0,1)</f>
        <v>0</v>
      </c>
      <c r="AD230" s="144">
        <f>IF(ISERROR(SEARCH(AD$1,$Q230)),0,1)</f>
        <v>1</v>
      </c>
      <c r="AE230" s="144">
        <f>IF(ISERROR(SEARCH(AE$1,$Q230)),0,1)</f>
        <v>0</v>
      </c>
      <c r="AF230" s="144">
        <f>IF(ISERROR(SEARCH(AF$1,$Q230)),0,1)</f>
        <v>0</v>
      </c>
      <c r="AG230" s="144">
        <f>IF(ISERROR(SEARCH(AG$1,$Q230)),0,1)</f>
        <v>0</v>
      </c>
      <c r="AH230" s="144">
        <f>IF(ISERROR(SEARCH(AH$1,$Q230)),0,1)</f>
        <v>0</v>
      </c>
      <c r="AK230" t="s">
        <v>44</v>
      </c>
      <c r="AL230" s="41" t="s">
        <v>44</v>
      </c>
      <c r="AM230" s="216">
        <f>_xlfn.XLOOKUP(AL230,sortorder!$I$15:$I$20,sortorder!$J$15:$J$20)</f>
        <v>1</v>
      </c>
      <c r="AN230" t="s">
        <v>1804</v>
      </c>
      <c r="AO230" t="s">
        <v>1804</v>
      </c>
      <c r="AP230" t="s">
        <v>1805</v>
      </c>
      <c r="AQ230" s="32">
        <v>3</v>
      </c>
      <c r="AR230" t="s">
        <v>2511</v>
      </c>
      <c r="AS230" t="s">
        <v>1758</v>
      </c>
      <c r="AT230" t="s">
        <v>1758</v>
      </c>
      <c r="AU230" t="s">
        <v>1758</v>
      </c>
      <c r="AW230" s="39" t="str">
        <f>IFERROR(_xlfn.XLOOKUP(Q230,wtd!$B:$B,wtd!$C:$C),"")</f>
        <v/>
      </c>
      <c r="AX230" s="144" t="b">
        <f>IFERROR(Q230=_xlfn.XLOOKUP(Q230,wtd!$B:$B,wtd!$B:$B),FALSE)</f>
        <v>0</v>
      </c>
      <c r="AY230" t="s">
        <v>3070</v>
      </c>
      <c r="AZ230">
        <v>2</v>
      </c>
      <c r="BA230">
        <v>1</v>
      </c>
      <c r="BC230" t="b">
        <v>0</v>
      </c>
      <c r="BD230" t="b">
        <v>0</v>
      </c>
      <c r="BE230" t="b">
        <v>0</v>
      </c>
      <c r="BF230" s="45" t="s">
        <v>5209</v>
      </c>
      <c r="BG230" s="45" t="s">
        <v>2940</v>
      </c>
      <c r="BH230" s="45" t="s">
        <v>2940</v>
      </c>
      <c r="BN230" s="232">
        <v>999</v>
      </c>
    </row>
    <row r="231" spans="1:66">
      <c r="A231">
        <v>230</v>
      </c>
      <c r="B231" s="161" t="str">
        <f>IFERROR(TEXT(AM231,"00"),"99")&amp;IFERROR(TEXT(X231,"00"),"99")&amp;IFERROR(TEXT(T231,"00"),"99")&amp;IFERROR(TEXT(BN231,"000"),"999")</f>
        <v>012740999</v>
      </c>
      <c r="C231" s="161" t="str">
        <f>IFERROR(TEXT(AM231,"00"),"99")&amp;IFERROR(TEXT(W231,"00"),"99")&amp;IFERROR(TEXT(S231,"000"),"999")</f>
        <v>0127023</v>
      </c>
      <c r="D231" s="29">
        <v>0</v>
      </c>
      <c r="E231" s="29">
        <v>0</v>
      </c>
      <c r="F231" s="29">
        <v>0</v>
      </c>
      <c r="I231" s="379" t="str">
        <f>IF(ISBLANK(H231), IF(OR(NOT(ISBLANK(M231)),NOT(ISBLANK(J231)), NOT(ISBLANK(O231))),"no oldname but should be",""),IF(H231=J231,"api",IF(H231=O231,"csv","no match or acsbgname")))</f>
        <v/>
      </c>
      <c r="Q231" s="64" t="s">
        <v>2537</v>
      </c>
      <c r="R231" s="1" t="s">
        <v>2537</v>
      </c>
      <c r="S231" s="150">
        <f>IFERROR(_xlfn.XLOOKUP(U231,sortorder!$E$62:$E$134,sortorder!$F$62:$F$134),999)</f>
        <v>23</v>
      </c>
      <c r="T231" s="150">
        <f>IFERROR(_xlfn.XLOOKUP(U231,sortorder!$E$62:$E$134,sortorder!$D$62:$D$134),99)</f>
        <v>40</v>
      </c>
      <c r="U231" s="129" t="s">
        <v>2327</v>
      </c>
      <c r="V231" s="59" t="s">
        <v>2327</v>
      </c>
      <c r="W231" s="155">
        <f>IFERROR(_xlfn.XLOOKUP(Y231,sortorder!$E$4:$E$55,sortorder!$D$4:$D$55),99)</f>
        <v>27</v>
      </c>
      <c r="X231" s="155">
        <f>IFERROR(_xlfn.XLOOKUP(Y231,sortorder!$E$4:$E$55,sortorder!$D$4:$D$55),99)</f>
        <v>27</v>
      </c>
      <c r="Y231" s="142" t="s">
        <v>2947</v>
      </c>
      <c r="Z231" s="144">
        <f>IF(ISERROR(SEARCH(Z$1,$Q231)),0,1)</f>
        <v>1</v>
      </c>
      <c r="AA231" s="144">
        <f>IF(ISERROR(SEARCH(AA$1,$Q231)),0,1)</f>
        <v>1</v>
      </c>
      <c r="AB231" s="144">
        <f>IF(ISERROR(SEARCH(AB$1,$Q231)),0,1)</f>
        <v>0</v>
      </c>
      <c r="AC231" s="144">
        <f>IF(ISERROR(SEARCH(AC$1,$Q231)),0,1)</f>
        <v>0</v>
      </c>
      <c r="AD231" s="144">
        <f>IF(ISERROR(SEARCH(AD$1,$Q231)),0,1)</f>
        <v>1</v>
      </c>
      <c r="AE231" s="144">
        <f>IF(ISERROR(SEARCH(AE$1,$Q231)),0,1)</f>
        <v>0</v>
      </c>
      <c r="AF231" s="144">
        <f>IF(ISERROR(SEARCH(AF$1,$Q231)),0,1)</f>
        <v>0</v>
      </c>
      <c r="AG231" s="144">
        <f>IF(ISERROR(SEARCH(AG$1,$Q231)),0,1)</f>
        <v>0</v>
      </c>
      <c r="AH231" s="144">
        <f>IF(ISERROR(SEARCH(AH$1,$Q231)),0,1)</f>
        <v>0</v>
      </c>
      <c r="AK231" t="s">
        <v>44</v>
      </c>
      <c r="AL231" s="41" t="s">
        <v>44</v>
      </c>
      <c r="AM231" s="216">
        <f>_xlfn.XLOOKUP(AL231,sortorder!$I$15:$I$20,sortorder!$J$15:$J$20)</f>
        <v>1</v>
      </c>
      <c r="AN231" t="s">
        <v>1804</v>
      </c>
      <c r="AO231" t="s">
        <v>1804</v>
      </c>
      <c r="AP231" t="s">
        <v>1805</v>
      </c>
      <c r="AQ231" s="32">
        <v>3</v>
      </c>
      <c r="AR231" t="s">
        <v>2511</v>
      </c>
      <c r="AS231" t="s">
        <v>1758</v>
      </c>
      <c r="AT231" t="s">
        <v>1758</v>
      </c>
      <c r="AU231" t="s">
        <v>1758</v>
      </c>
      <c r="AW231" s="39" t="str">
        <f>IFERROR(_xlfn.XLOOKUP(Q231,wtd!$B:$B,wtd!$C:$C),"")</f>
        <v/>
      </c>
      <c r="AX231" s="144" t="b">
        <f>IFERROR(Q231=_xlfn.XLOOKUP(Q231,wtd!$B:$B,wtd!$B:$B),FALSE)</f>
        <v>0</v>
      </c>
      <c r="AY231" t="s">
        <v>3070</v>
      </c>
      <c r="AZ231">
        <v>2</v>
      </c>
      <c r="BA231">
        <v>1</v>
      </c>
      <c r="BC231" t="b">
        <v>0</v>
      </c>
      <c r="BD231" t="b">
        <v>0</v>
      </c>
      <c r="BE231" t="b">
        <v>0</v>
      </c>
      <c r="BF231" s="45" t="s">
        <v>5314</v>
      </c>
      <c r="BG231" s="45" t="s">
        <v>2941</v>
      </c>
      <c r="BH231" s="45" t="s">
        <v>2941</v>
      </c>
      <c r="BN231" s="232">
        <v>999</v>
      </c>
    </row>
    <row r="232" spans="1:66">
      <c r="A232">
        <v>231</v>
      </c>
      <c r="B232" s="161" t="str">
        <f>IFERROR(TEXT(AM232,"00"),"99")&amp;IFERROR(TEXT(X232,"00"),"99")&amp;IFERROR(TEXT(T232,"00"),"99")&amp;IFERROR(TEXT(BN232,"000"),"999")</f>
        <v>012741999</v>
      </c>
      <c r="C232" s="161" t="str">
        <f>IFERROR(TEXT(AM232,"00"),"99")&amp;IFERROR(TEXT(W232,"00"),"99")&amp;IFERROR(TEXT(S232,"000"),"999")</f>
        <v>0127024</v>
      </c>
      <c r="D232" s="29">
        <v>0</v>
      </c>
      <c r="E232" s="29">
        <v>0</v>
      </c>
      <c r="F232" s="29">
        <v>0</v>
      </c>
      <c r="I232" s="379" t="str">
        <f>IF(ISBLANK(H232), IF(OR(NOT(ISBLANK(M232)),NOT(ISBLANK(J232)), NOT(ISBLANK(O232))),"no oldname but should be",""),IF(H232=J232,"api",IF(H232=O232,"csv","no match or acsbgname")))</f>
        <v/>
      </c>
      <c r="Q232" s="64" t="s">
        <v>2538</v>
      </c>
      <c r="R232" s="1" t="s">
        <v>2538</v>
      </c>
      <c r="S232" s="150">
        <f>IFERROR(_xlfn.XLOOKUP(U232,sortorder!$E$62:$E$134,sortorder!$F$62:$F$134),999)</f>
        <v>24</v>
      </c>
      <c r="T232" s="150">
        <f>IFERROR(_xlfn.XLOOKUP(U232,sortorder!$E$62:$E$134,sortorder!$D$62:$D$134),99)</f>
        <v>41</v>
      </c>
      <c r="U232" s="129" t="s">
        <v>2332</v>
      </c>
      <c r="V232" s="59" t="s">
        <v>2332</v>
      </c>
      <c r="W232" s="155">
        <f>IFERROR(_xlfn.XLOOKUP(Y232,sortorder!$E$4:$E$55,sortorder!$D$4:$D$55),99)</f>
        <v>27</v>
      </c>
      <c r="X232" s="155">
        <f>IFERROR(_xlfn.XLOOKUP(Y232,sortorder!$E$4:$E$55,sortorder!$D$4:$D$55),99)</f>
        <v>27</v>
      </c>
      <c r="Y232" s="142" t="s">
        <v>2947</v>
      </c>
      <c r="Z232" s="144">
        <f>IF(ISERROR(SEARCH(Z$1,$Q232)),0,1)</f>
        <v>1</v>
      </c>
      <c r="AA232" s="144">
        <f>IF(ISERROR(SEARCH(AA$1,$Q232)),0,1)</f>
        <v>1</v>
      </c>
      <c r="AB232" s="144">
        <f>IF(ISERROR(SEARCH(AB$1,$Q232)),0,1)</f>
        <v>0</v>
      </c>
      <c r="AC232" s="144">
        <f>IF(ISERROR(SEARCH(AC$1,$Q232)),0,1)</f>
        <v>0</v>
      </c>
      <c r="AD232" s="144">
        <f>IF(ISERROR(SEARCH(AD$1,$Q232)),0,1)</f>
        <v>1</v>
      </c>
      <c r="AE232" s="144">
        <f>IF(ISERROR(SEARCH(AE$1,$Q232)),0,1)</f>
        <v>0</v>
      </c>
      <c r="AF232" s="144">
        <f>IF(ISERROR(SEARCH(AF$1,$Q232)),0,1)</f>
        <v>0</v>
      </c>
      <c r="AG232" s="144">
        <f>IF(ISERROR(SEARCH(AG$1,$Q232)),0,1)</f>
        <v>0</v>
      </c>
      <c r="AH232" s="144">
        <f>IF(ISERROR(SEARCH(AH$1,$Q232)),0,1)</f>
        <v>0</v>
      </c>
      <c r="AK232" t="s">
        <v>44</v>
      </c>
      <c r="AL232" s="41" t="s">
        <v>44</v>
      </c>
      <c r="AM232" s="216">
        <f>_xlfn.XLOOKUP(AL232,sortorder!$I$15:$I$20,sortorder!$J$15:$J$20)</f>
        <v>1</v>
      </c>
      <c r="AN232" t="s">
        <v>1804</v>
      </c>
      <c r="AO232" t="s">
        <v>1804</v>
      </c>
      <c r="AP232" t="s">
        <v>1805</v>
      </c>
      <c r="AQ232" s="32">
        <v>3</v>
      </c>
      <c r="AR232" t="s">
        <v>2511</v>
      </c>
      <c r="AS232" t="s">
        <v>1758</v>
      </c>
      <c r="AT232" t="s">
        <v>1758</v>
      </c>
      <c r="AU232" t="s">
        <v>1758</v>
      </c>
      <c r="AW232" s="39" t="str">
        <f>IFERROR(_xlfn.XLOOKUP(Q232,wtd!$B:$B,wtd!$C:$C),"")</f>
        <v/>
      </c>
      <c r="AX232" s="144" t="b">
        <f>IFERROR(Q232=_xlfn.XLOOKUP(Q232,wtd!$B:$B,wtd!$B:$B),FALSE)</f>
        <v>0</v>
      </c>
      <c r="AY232" t="s">
        <v>3070</v>
      </c>
      <c r="AZ232">
        <v>2</v>
      </c>
      <c r="BA232">
        <v>1</v>
      </c>
      <c r="BC232" t="b">
        <v>0</v>
      </c>
      <c r="BD232" t="b">
        <v>0</v>
      </c>
      <c r="BE232" t="b">
        <v>0</v>
      </c>
      <c r="BF232" s="45" t="s">
        <v>5397</v>
      </c>
      <c r="BG232" s="45" t="s">
        <v>2942</v>
      </c>
      <c r="BH232" s="45" t="s">
        <v>2942</v>
      </c>
      <c r="BN232" s="232">
        <v>999</v>
      </c>
    </row>
    <row r="233" spans="1:66">
      <c r="A233">
        <v>232</v>
      </c>
      <c r="B233" s="161" t="str">
        <f>IFERROR(TEXT(AM233,"00"),"99")&amp;IFERROR(TEXT(X233,"00"),"99")&amp;IFERROR(TEXT(T233,"00"),"99")&amp;IFERROR(TEXT(BN233,"000"),"999")</f>
        <v>012742999</v>
      </c>
      <c r="C233" s="161" t="str">
        <f>IFERROR(TEXT(AM233,"00"),"99")&amp;IFERROR(TEXT(W233,"00"),"99")&amp;IFERROR(TEXT(S233,"000"),"999")</f>
        <v>0127025</v>
      </c>
      <c r="D233" s="29">
        <v>0</v>
      </c>
      <c r="E233" s="29">
        <v>0</v>
      </c>
      <c r="F233" s="29">
        <v>0</v>
      </c>
      <c r="I233" s="379" t="str">
        <f>IF(ISBLANK(H233), IF(OR(NOT(ISBLANK(M233)),NOT(ISBLANK(J233)), NOT(ISBLANK(O233))),"no oldname but should be",""),IF(H233=J233,"api",IF(H233=O233,"csv","no match or acsbgname")))</f>
        <v/>
      </c>
      <c r="Q233" s="64" t="s">
        <v>2539</v>
      </c>
      <c r="R233" s="1" t="s">
        <v>2539</v>
      </c>
      <c r="S233" s="150">
        <f>IFERROR(_xlfn.XLOOKUP(U233,sortorder!$E$62:$E$134,sortorder!$F$62:$F$134),999)</f>
        <v>25</v>
      </c>
      <c r="T233" s="150">
        <f>IFERROR(_xlfn.XLOOKUP(U233,sortorder!$E$62:$E$134,sortorder!$D$62:$D$134),99)</f>
        <v>42</v>
      </c>
      <c r="U233" s="129" t="s">
        <v>2337</v>
      </c>
      <c r="V233" s="59" t="s">
        <v>2337</v>
      </c>
      <c r="W233" s="155">
        <f>IFERROR(_xlfn.XLOOKUP(Y233,sortorder!$E$4:$E$55,sortorder!$D$4:$D$55),99)</f>
        <v>27</v>
      </c>
      <c r="X233" s="155">
        <f>IFERROR(_xlfn.XLOOKUP(Y233,sortorder!$E$4:$E$55,sortorder!$D$4:$D$55),99)</f>
        <v>27</v>
      </c>
      <c r="Y233" s="142" t="s">
        <v>2947</v>
      </c>
      <c r="Z233" s="144">
        <f>IF(ISERROR(SEARCH(Z$1,$Q233)),0,1)</f>
        <v>1</v>
      </c>
      <c r="AA233" s="144">
        <f>IF(ISERROR(SEARCH(AA$1,$Q233)),0,1)</f>
        <v>1</v>
      </c>
      <c r="AB233" s="144">
        <f>IF(ISERROR(SEARCH(AB$1,$Q233)),0,1)</f>
        <v>0</v>
      </c>
      <c r="AC233" s="144">
        <f>IF(ISERROR(SEARCH(AC$1,$Q233)),0,1)</f>
        <v>0</v>
      </c>
      <c r="AD233" s="144">
        <f>IF(ISERROR(SEARCH(AD$1,$Q233)),0,1)</f>
        <v>1</v>
      </c>
      <c r="AE233" s="144">
        <f>IF(ISERROR(SEARCH(AE$1,$Q233)),0,1)</f>
        <v>0</v>
      </c>
      <c r="AF233" s="144">
        <f>IF(ISERROR(SEARCH(AF$1,$Q233)),0,1)</f>
        <v>0</v>
      </c>
      <c r="AG233" s="144">
        <f>IF(ISERROR(SEARCH(AG$1,$Q233)),0,1)</f>
        <v>0</v>
      </c>
      <c r="AH233" s="144">
        <f>IF(ISERROR(SEARCH(AH$1,$Q233)),0,1)</f>
        <v>0</v>
      </c>
      <c r="AK233" t="s">
        <v>44</v>
      </c>
      <c r="AL233" s="41" t="s">
        <v>44</v>
      </c>
      <c r="AM233" s="216">
        <f>_xlfn.XLOOKUP(AL233,sortorder!$I$15:$I$20,sortorder!$J$15:$J$20)</f>
        <v>1</v>
      </c>
      <c r="AN233" t="s">
        <v>1804</v>
      </c>
      <c r="AO233" t="s">
        <v>1804</v>
      </c>
      <c r="AP233" t="s">
        <v>1805</v>
      </c>
      <c r="AQ233" s="32">
        <v>3</v>
      </c>
      <c r="AR233" t="s">
        <v>2511</v>
      </c>
      <c r="AS233" t="s">
        <v>1758</v>
      </c>
      <c r="AT233" t="s">
        <v>1758</v>
      </c>
      <c r="AU233" t="s">
        <v>1758</v>
      </c>
      <c r="AW233" s="39" t="str">
        <f>IFERROR(_xlfn.XLOOKUP(Q233,wtd!$B:$B,wtd!$C:$C),"")</f>
        <v/>
      </c>
      <c r="AX233" s="144" t="b">
        <f>IFERROR(Q233=_xlfn.XLOOKUP(Q233,wtd!$B:$B,wtd!$B:$B),FALSE)</f>
        <v>0</v>
      </c>
      <c r="AY233" t="s">
        <v>3070</v>
      </c>
      <c r="AZ233">
        <v>2</v>
      </c>
      <c r="BA233">
        <v>1</v>
      </c>
      <c r="BC233" t="b">
        <v>0</v>
      </c>
      <c r="BD233" t="b">
        <v>0</v>
      </c>
      <c r="BE233" t="b">
        <v>0</v>
      </c>
      <c r="BF233" s="45" t="s">
        <v>5281</v>
      </c>
      <c r="BG233" s="45" t="s">
        <v>2943</v>
      </c>
      <c r="BH233" s="45" t="s">
        <v>2943</v>
      </c>
      <c r="BN233" s="232">
        <v>999</v>
      </c>
    </row>
    <row r="234" spans="1:66">
      <c r="A234">
        <v>233</v>
      </c>
      <c r="B234" s="161" t="str">
        <f>IFERROR(TEXT(AM234,"00"),"99")&amp;IFERROR(TEXT(X234,"00"),"99")&amp;IFERROR(TEXT(T234,"00"),"99")&amp;IFERROR(TEXT(BN234,"000"),"999")</f>
        <v>012743999</v>
      </c>
      <c r="C234" s="161" t="str">
        <f>IFERROR(TEXT(AM234,"00"),"99")&amp;IFERROR(TEXT(W234,"00"),"99")&amp;IFERROR(TEXT(S234,"000"),"999")</f>
        <v>0127018</v>
      </c>
      <c r="D234" s="29">
        <v>0</v>
      </c>
      <c r="E234" s="29">
        <v>0</v>
      </c>
      <c r="F234" s="29">
        <v>0</v>
      </c>
      <c r="I234" s="379" t="str">
        <f>IF(ISBLANK(H234), IF(OR(NOT(ISBLANK(M234)),NOT(ISBLANK(J234)), NOT(ISBLANK(O234))),"no oldname but should be",""),IF(H234=J234,"api",IF(H234=O234,"csv","no match or acsbgname")))</f>
        <v/>
      </c>
      <c r="Q234" s="64" t="s">
        <v>2540</v>
      </c>
      <c r="R234" s="1" t="s">
        <v>2540</v>
      </c>
      <c r="S234" s="150">
        <f>IFERROR(_xlfn.XLOOKUP(U234,sortorder!$E$62:$E$134,sortorder!$F$62:$F$134),999)</f>
        <v>18</v>
      </c>
      <c r="T234" s="150">
        <f>IFERROR(_xlfn.XLOOKUP(U234,sortorder!$E$62:$E$134,sortorder!$D$62:$D$134),99)</f>
        <v>43</v>
      </c>
      <c r="U234" s="129" t="s">
        <v>2300</v>
      </c>
      <c r="V234" s="59" t="s">
        <v>2300</v>
      </c>
      <c r="W234" s="155">
        <f>IFERROR(_xlfn.XLOOKUP(Y234,sortorder!$E$4:$E$55,sortorder!$D$4:$D$55),99)</f>
        <v>27</v>
      </c>
      <c r="X234" s="155">
        <f>IFERROR(_xlfn.XLOOKUP(Y234,sortorder!$E$4:$E$55,sortorder!$D$4:$D$55),99)</f>
        <v>27</v>
      </c>
      <c r="Y234" s="142" t="s">
        <v>2947</v>
      </c>
      <c r="Z234" s="144">
        <f>IF(ISERROR(SEARCH(Z$1,$Q234)),0,1)</f>
        <v>1</v>
      </c>
      <c r="AA234" s="144">
        <f>IF(ISERROR(SEARCH(AA$1,$Q234)),0,1)</f>
        <v>1</v>
      </c>
      <c r="AB234" s="144">
        <f>IF(ISERROR(SEARCH(AB$1,$Q234)),0,1)</f>
        <v>0</v>
      </c>
      <c r="AC234" s="144">
        <f>IF(ISERROR(SEARCH(AC$1,$Q234)),0,1)</f>
        <v>0</v>
      </c>
      <c r="AD234" s="144">
        <f>IF(ISERROR(SEARCH(AD$1,$Q234)),0,1)</f>
        <v>1</v>
      </c>
      <c r="AE234" s="144">
        <f>IF(ISERROR(SEARCH(AE$1,$Q234)),0,1)</f>
        <v>0</v>
      </c>
      <c r="AF234" s="144">
        <f>IF(ISERROR(SEARCH(AF$1,$Q234)),0,1)</f>
        <v>0</v>
      </c>
      <c r="AG234" s="144">
        <f>IF(ISERROR(SEARCH(AG$1,$Q234)),0,1)</f>
        <v>0</v>
      </c>
      <c r="AH234" s="144">
        <f>IF(ISERROR(SEARCH(AH$1,$Q234)),0,1)</f>
        <v>0</v>
      </c>
      <c r="AK234" t="s">
        <v>44</v>
      </c>
      <c r="AL234" s="41" t="s">
        <v>44</v>
      </c>
      <c r="AM234" s="216">
        <f>_xlfn.XLOOKUP(AL234,sortorder!$I$15:$I$20,sortorder!$J$15:$J$20)</f>
        <v>1</v>
      </c>
      <c r="AN234" t="s">
        <v>1804</v>
      </c>
      <c r="AO234" t="s">
        <v>1804</v>
      </c>
      <c r="AP234" t="s">
        <v>1805</v>
      </c>
      <c r="AQ234" s="32">
        <v>3</v>
      </c>
      <c r="AR234" t="s">
        <v>2511</v>
      </c>
      <c r="AS234" t="s">
        <v>1758</v>
      </c>
      <c r="AT234" t="s">
        <v>1758</v>
      </c>
      <c r="AU234" t="s">
        <v>1758</v>
      </c>
      <c r="AW234" s="39" t="str">
        <f>IFERROR(_xlfn.XLOOKUP(Q234,wtd!$B:$B,wtd!$C:$C),"")</f>
        <v/>
      </c>
      <c r="AX234" s="144" t="b">
        <f>IFERROR(Q234=_xlfn.XLOOKUP(Q234,wtd!$B:$B,wtd!$B:$B),FALSE)</f>
        <v>0</v>
      </c>
      <c r="AY234" t="s">
        <v>3070</v>
      </c>
      <c r="AZ234">
        <v>2</v>
      </c>
      <c r="BA234">
        <v>1</v>
      </c>
      <c r="BC234" t="b">
        <v>0</v>
      </c>
      <c r="BD234" t="b">
        <v>0</v>
      </c>
      <c r="BE234" t="b">
        <v>0</v>
      </c>
      <c r="BF234" s="45" t="s">
        <v>5282</v>
      </c>
      <c r="BG234" s="45" t="s">
        <v>2541</v>
      </c>
      <c r="BH234" s="45" t="s">
        <v>2541</v>
      </c>
      <c r="BN234" s="232">
        <v>999</v>
      </c>
    </row>
    <row r="235" spans="1:66">
      <c r="A235">
        <v>234</v>
      </c>
      <c r="B235" s="161" t="str">
        <f>IFERROR(TEXT(AM235,"00"),"99")&amp;IFERROR(TEXT(X235,"00"),"99")&amp;IFERROR(TEXT(T235,"00"),"99")&amp;IFERROR(TEXT(BN235,"000"),"999")</f>
        <v>012836999</v>
      </c>
      <c r="C235" s="161" t="str">
        <f>IFERROR(TEXT(AM235,"00"),"99")&amp;IFERROR(TEXT(W235,"00"),"99")&amp;IFERROR(TEXT(S235,"000"),"999")</f>
        <v>0128021</v>
      </c>
      <c r="D235" s="29">
        <v>0</v>
      </c>
      <c r="E235" s="29">
        <v>0</v>
      </c>
      <c r="F235" s="29">
        <v>0</v>
      </c>
      <c r="I235" s="379" t="str">
        <f>IF(ISBLANK(H235), IF(OR(NOT(ISBLANK(M235)),NOT(ISBLANK(J235)), NOT(ISBLANK(O235))),"no oldname but should be",""),IF(H235=J235,"api",IF(H235=O235,"csv","no match or acsbgname")))</f>
        <v/>
      </c>
      <c r="Q235" s="64" t="s">
        <v>2417</v>
      </c>
      <c r="R235" s="19" t="s">
        <v>2417</v>
      </c>
      <c r="S235" s="150">
        <f>IFERROR(_xlfn.XLOOKUP(U235,sortorder!$E$62:$E$134,sortorder!$F$62:$F$134),999)</f>
        <v>21</v>
      </c>
      <c r="T235" s="150">
        <f>IFERROR(_xlfn.XLOOKUP(U235,sortorder!$E$62:$E$134,sortorder!$D$62:$D$134),99)</f>
        <v>36</v>
      </c>
      <c r="U235" s="129" t="s">
        <v>2317</v>
      </c>
      <c r="V235" s="59" t="s">
        <v>2317</v>
      </c>
      <c r="W235" s="155">
        <f>IFERROR(_xlfn.XLOOKUP(Y235,sortorder!$E$4:$E$55,sortorder!$D$4:$D$55),99)</f>
        <v>28</v>
      </c>
      <c r="X235" s="155">
        <f>IFERROR(_xlfn.XLOOKUP(Y235,sortorder!$E$4:$E$55,sortorder!$D$4:$D$55),99)</f>
        <v>28</v>
      </c>
      <c r="Y235" s="142" t="s">
        <v>2948</v>
      </c>
      <c r="Z235" s="144">
        <f>IF(ISERROR(SEARCH(Z$1,$Q235)),0,1)</f>
        <v>0</v>
      </c>
      <c r="AA235" s="144">
        <f>IF(ISERROR(SEARCH(AA$1,$Q235)),0,1)</f>
        <v>0</v>
      </c>
      <c r="AB235" s="144">
        <f>IF(ISERROR(SEARCH(AB$1,$Q235)),0,1)</f>
        <v>1</v>
      </c>
      <c r="AC235" s="144">
        <f>IF(ISERROR(SEARCH(AC$1,$Q235)),0,1)</f>
        <v>0</v>
      </c>
      <c r="AD235" s="144">
        <f>IF(ISERROR(SEARCH(AD$1,$Q235)),0,1)</f>
        <v>0</v>
      </c>
      <c r="AE235" s="144">
        <f>IF(ISERROR(SEARCH(AE$1,$Q235)),0,1)</f>
        <v>0</v>
      </c>
      <c r="AF235" s="144">
        <f>IF(ISERROR(SEARCH(AF$1,$Q235)),0,1)</f>
        <v>0</v>
      </c>
      <c r="AG235" s="144">
        <f>IF(ISERROR(SEARCH(AG$1,$Q235)),0,1)</f>
        <v>0</v>
      </c>
      <c r="AH235" s="144">
        <f>IF(ISERROR(SEARCH(AH$1,$Q235)),0,1)</f>
        <v>0</v>
      </c>
      <c r="AK235" t="s">
        <v>44</v>
      </c>
      <c r="AL235" s="41" t="s">
        <v>44</v>
      </c>
      <c r="AM235" s="216">
        <f>_xlfn.XLOOKUP(AL235,sortorder!$I$15:$I$20,sortorder!$J$15:$J$20)</f>
        <v>1</v>
      </c>
      <c r="AN235" t="s">
        <v>423</v>
      </c>
      <c r="AO235" t="s">
        <v>423</v>
      </c>
      <c r="AP235" t="s">
        <v>424</v>
      </c>
      <c r="AQ235" s="32">
        <v>1</v>
      </c>
      <c r="AR235" t="s">
        <v>1101</v>
      </c>
      <c r="AS235" t="s">
        <v>1111</v>
      </c>
      <c r="AT235" t="s">
        <v>1102</v>
      </c>
      <c r="AU235" t="s">
        <v>1111</v>
      </c>
      <c r="AW235" s="39" t="str">
        <f>IFERROR(_xlfn.XLOOKUP(Q235,wtd!$B:$B,wtd!$C:$C),"")</f>
        <v/>
      </c>
      <c r="AX235" s="144" t="b">
        <f>IFERROR(Q235=_xlfn.XLOOKUP(Q235,wtd!$B:$B,wtd!$B:$B),FALSE)</f>
        <v>0</v>
      </c>
      <c r="AY235" t="s">
        <v>1103</v>
      </c>
      <c r="AZ235">
        <v>2</v>
      </c>
      <c r="BA235">
        <v>0</v>
      </c>
      <c r="BC235" t="b">
        <v>0</v>
      </c>
      <c r="BD235" t="b">
        <v>0</v>
      </c>
      <c r="BE235" t="b">
        <v>0</v>
      </c>
      <c r="BF235" t="s">
        <v>5148</v>
      </c>
      <c r="BG235" s="45" t="s">
        <v>2419</v>
      </c>
      <c r="BH235" s="45" t="s">
        <v>2419</v>
      </c>
      <c r="BN235" s="232">
        <v>999</v>
      </c>
    </row>
    <row r="236" spans="1:66">
      <c r="A236">
        <v>235</v>
      </c>
      <c r="B236" s="161" t="str">
        <f>IFERROR(TEXT(AM236,"00"),"99")&amp;IFERROR(TEXT(X236,"00"),"99")&amp;IFERROR(TEXT(T236,"00"),"99")&amp;IFERROR(TEXT(BN236,"000"),"999")</f>
        <v>012837999</v>
      </c>
      <c r="C236" s="161" t="str">
        <f>IFERROR(TEXT(AM236,"00"),"99")&amp;IFERROR(TEXT(W236,"00"),"99")&amp;IFERROR(TEXT(S236,"000"),"999")</f>
        <v>0128019</v>
      </c>
      <c r="D236" s="29">
        <v>0</v>
      </c>
      <c r="E236" s="29">
        <v>0</v>
      </c>
      <c r="F236" s="29">
        <v>0</v>
      </c>
      <c r="I236" s="379" t="str">
        <f>IF(ISBLANK(H236), IF(OR(NOT(ISBLANK(M236)),NOT(ISBLANK(J236)), NOT(ISBLANK(O236))),"no oldname but should be",""),IF(H236=J236,"api",IF(H236=O236,"csv","no match or acsbgname")))</f>
        <v/>
      </c>
      <c r="Q236" s="64" t="s">
        <v>2420</v>
      </c>
      <c r="R236" s="19" t="s">
        <v>2420</v>
      </c>
      <c r="S236" s="150">
        <f>IFERROR(_xlfn.XLOOKUP(U236,sortorder!$E$62:$E$134,sortorder!$F$62:$F$134),999)</f>
        <v>19</v>
      </c>
      <c r="T236" s="150">
        <f>IFERROR(_xlfn.XLOOKUP(U236,sortorder!$E$62:$E$134,sortorder!$D$62:$D$134),99)</f>
        <v>37</v>
      </c>
      <c r="U236" s="129" t="s">
        <v>2307</v>
      </c>
      <c r="V236" s="59" t="s">
        <v>2307</v>
      </c>
      <c r="W236" s="155">
        <f>IFERROR(_xlfn.XLOOKUP(Y236,sortorder!$E$4:$E$55,sortorder!$D$4:$D$55),99)</f>
        <v>28</v>
      </c>
      <c r="X236" s="155">
        <f>IFERROR(_xlfn.XLOOKUP(Y236,sortorder!$E$4:$E$55,sortorder!$D$4:$D$55),99)</f>
        <v>28</v>
      </c>
      <c r="Y236" s="142" t="s">
        <v>2948</v>
      </c>
      <c r="Z236" s="144">
        <f>IF(ISERROR(SEARCH(Z$1,$Q236)),0,1)</f>
        <v>0</v>
      </c>
      <c r="AA236" s="144">
        <f>IF(ISERROR(SEARCH(AA$1,$Q236)),0,1)</f>
        <v>0</v>
      </c>
      <c r="AB236" s="144">
        <f>IF(ISERROR(SEARCH(AB$1,$Q236)),0,1)</f>
        <v>1</v>
      </c>
      <c r="AC236" s="144">
        <f>IF(ISERROR(SEARCH(AC$1,$Q236)),0,1)</f>
        <v>0</v>
      </c>
      <c r="AD236" s="144">
        <f>IF(ISERROR(SEARCH(AD$1,$Q236)),0,1)</f>
        <v>0</v>
      </c>
      <c r="AE236" s="144">
        <f>IF(ISERROR(SEARCH(AE$1,$Q236)),0,1)</f>
        <v>0</v>
      </c>
      <c r="AF236" s="144">
        <f>IF(ISERROR(SEARCH(AF$1,$Q236)),0,1)</f>
        <v>0</v>
      </c>
      <c r="AG236" s="144">
        <f>IF(ISERROR(SEARCH(AG$1,$Q236)),0,1)</f>
        <v>0</v>
      </c>
      <c r="AH236" s="144">
        <f>IF(ISERROR(SEARCH(AH$1,$Q236)),0,1)</f>
        <v>0</v>
      </c>
      <c r="AK236" t="s">
        <v>44</v>
      </c>
      <c r="AL236" s="41" t="s">
        <v>44</v>
      </c>
      <c r="AM236" s="216">
        <f>_xlfn.XLOOKUP(AL236,sortorder!$I$15:$I$20,sortorder!$J$15:$J$20)</f>
        <v>1</v>
      </c>
      <c r="AN236" t="s">
        <v>423</v>
      </c>
      <c r="AO236" t="s">
        <v>423</v>
      </c>
      <c r="AP236" t="s">
        <v>424</v>
      </c>
      <c r="AQ236" s="32">
        <v>1</v>
      </c>
      <c r="AR236" t="s">
        <v>1101</v>
      </c>
      <c r="AS236" t="s">
        <v>1111</v>
      </c>
      <c r="AT236" t="s">
        <v>1102</v>
      </c>
      <c r="AU236" t="s">
        <v>1111</v>
      </c>
      <c r="AW236" s="39" t="str">
        <f>IFERROR(_xlfn.XLOOKUP(Q236,wtd!$B:$B,wtd!$C:$C),"")</f>
        <v/>
      </c>
      <c r="AX236" s="144" t="b">
        <f>IFERROR(Q236=_xlfn.XLOOKUP(Q236,wtd!$B:$B,wtd!$B:$B),FALSE)</f>
        <v>0</v>
      </c>
      <c r="AY236" t="s">
        <v>1103</v>
      </c>
      <c r="AZ236">
        <v>2</v>
      </c>
      <c r="BA236">
        <v>0</v>
      </c>
      <c r="BC236" t="b">
        <v>0</v>
      </c>
      <c r="BD236" t="b">
        <v>0</v>
      </c>
      <c r="BE236" t="b">
        <v>0</v>
      </c>
      <c r="BF236" t="s">
        <v>5149</v>
      </c>
      <c r="BG236" s="45" t="s">
        <v>2421</v>
      </c>
      <c r="BH236" s="45" t="s">
        <v>2421</v>
      </c>
      <c r="BN236" s="232">
        <v>999</v>
      </c>
    </row>
    <row r="237" spans="1:66">
      <c r="A237">
        <v>236</v>
      </c>
      <c r="B237" s="161" t="str">
        <f>IFERROR(TEXT(AM237,"00"),"99")&amp;IFERROR(TEXT(X237,"00"),"99")&amp;IFERROR(TEXT(T237,"00"),"99")&amp;IFERROR(TEXT(BN237,"000"),"999")</f>
        <v>012838999</v>
      </c>
      <c r="C237" s="161" t="str">
        <f>IFERROR(TEXT(AM237,"00"),"99")&amp;IFERROR(TEXT(W237,"00"),"99")&amp;IFERROR(TEXT(S237,"000"),"999")</f>
        <v>0128020</v>
      </c>
      <c r="D237" s="29">
        <v>0</v>
      </c>
      <c r="E237" s="29">
        <v>0</v>
      </c>
      <c r="F237" s="29">
        <v>0</v>
      </c>
      <c r="I237" s="379" t="str">
        <f>IF(ISBLANK(H237), IF(OR(NOT(ISBLANK(M237)),NOT(ISBLANK(J237)), NOT(ISBLANK(O237))),"no oldname but should be",""),IF(H237=J237,"api",IF(H237=O237,"csv","no match or acsbgname")))</f>
        <v/>
      </c>
      <c r="Q237" s="64" t="s">
        <v>2422</v>
      </c>
      <c r="R237" s="19" t="s">
        <v>2422</v>
      </c>
      <c r="S237" s="150">
        <f>IFERROR(_xlfn.XLOOKUP(U237,sortorder!$E$62:$E$134,sortorder!$F$62:$F$134),999)</f>
        <v>20</v>
      </c>
      <c r="T237" s="150">
        <f>IFERROR(_xlfn.XLOOKUP(U237,sortorder!$E$62:$E$134,sortorder!$D$62:$D$134),99)</f>
        <v>38</v>
      </c>
      <c r="U237" s="129" t="s">
        <v>2312</v>
      </c>
      <c r="V237" s="59" t="s">
        <v>2312</v>
      </c>
      <c r="W237" s="155">
        <f>IFERROR(_xlfn.XLOOKUP(Y237,sortorder!$E$4:$E$55,sortorder!$D$4:$D$55),99)</f>
        <v>28</v>
      </c>
      <c r="X237" s="155">
        <f>IFERROR(_xlfn.XLOOKUP(Y237,sortorder!$E$4:$E$55,sortorder!$D$4:$D$55),99)</f>
        <v>28</v>
      </c>
      <c r="Y237" s="142" t="s">
        <v>2948</v>
      </c>
      <c r="Z237" s="144">
        <f>IF(ISERROR(SEARCH(Z$1,$Q237)),0,1)</f>
        <v>0</v>
      </c>
      <c r="AA237" s="144">
        <f>IF(ISERROR(SEARCH(AA$1,$Q237)),0,1)</f>
        <v>0</v>
      </c>
      <c r="AB237" s="144">
        <f>IF(ISERROR(SEARCH(AB$1,$Q237)),0,1)</f>
        <v>1</v>
      </c>
      <c r="AC237" s="144">
        <f>IF(ISERROR(SEARCH(AC$1,$Q237)),0,1)</f>
        <v>0</v>
      </c>
      <c r="AD237" s="144">
        <f>IF(ISERROR(SEARCH(AD$1,$Q237)),0,1)</f>
        <v>0</v>
      </c>
      <c r="AE237" s="144">
        <f>IF(ISERROR(SEARCH(AE$1,$Q237)),0,1)</f>
        <v>0</v>
      </c>
      <c r="AF237" s="144">
        <f>IF(ISERROR(SEARCH(AF$1,$Q237)),0,1)</f>
        <v>0</v>
      </c>
      <c r="AG237" s="144">
        <f>IF(ISERROR(SEARCH(AG$1,$Q237)),0,1)</f>
        <v>0</v>
      </c>
      <c r="AH237" s="144">
        <f>IF(ISERROR(SEARCH(AH$1,$Q237)),0,1)</f>
        <v>0</v>
      </c>
      <c r="AK237" t="s">
        <v>44</v>
      </c>
      <c r="AL237" s="41" t="s">
        <v>44</v>
      </c>
      <c r="AM237" s="216">
        <f>_xlfn.XLOOKUP(AL237,sortorder!$I$15:$I$20,sortorder!$J$15:$J$20)</f>
        <v>1</v>
      </c>
      <c r="AN237" t="s">
        <v>423</v>
      </c>
      <c r="AO237" t="s">
        <v>423</v>
      </c>
      <c r="AP237" t="s">
        <v>424</v>
      </c>
      <c r="AQ237" s="32">
        <v>1</v>
      </c>
      <c r="AR237" t="s">
        <v>1101</v>
      </c>
      <c r="AS237" t="s">
        <v>1111</v>
      </c>
      <c r="AT237" t="s">
        <v>1102</v>
      </c>
      <c r="AU237" t="s">
        <v>1111</v>
      </c>
      <c r="AW237" s="39" t="str">
        <f>IFERROR(_xlfn.XLOOKUP(Q237,wtd!$B:$B,wtd!$C:$C),"")</f>
        <v/>
      </c>
      <c r="AX237" s="144" t="b">
        <f>IFERROR(Q237=_xlfn.XLOOKUP(Q237,wtd!$B:$B,wtd!$B:$B),FALSE)</f>
        <v>0</v>
      </c>
      <c r="AY237" t="s">
        <v>1103</v>
      </c>
      <c r="AZ237">
        <v>2</v>
      </c>
      <c r="BA237">
        <v>0</v>
      </c>
      <c r="BC237" t="b">
        <v>0</v>
      </c>
      <c r="BD237" t="b">
        <v>0</v>
      </c>
      <c r="BE237" t="b">
        <v>0</v>
      </c>
      <c r="BF237" t="s">
        <v>5150</v>
      </c>
      <c r="BG237" s="45" t="s">
        <v>2423</v>
      </c>
      <c r="BH237" s="45" t="s">
        <v>2423</v>
      </c>
      <c r="BN237" s="232">
        <v>999</v>
      </c>
    </row>
    <row r="238" spans="1:66">
      <c r="A238">
        <v>237</v>
      </c>
      <c r="B238" s="161" t="str">
        <f>IFERROR(TEXT(AM238,"00"),"99")&amp;IFERROR(TEXT(X238,"00"),"99")&amp;IFERROR(TEXT(T238,"00"),"99")&amp;IFERROR(TEXT(BN238,"000"),"999")</f>
        <v>012839999</v>
      </c>
      <c r="C238" s="161" t="str">
        <f>IFERROR(TEXT(AM238,"00"),"99")&amp;IFERROR(TEXT(W238,"00"),"99")&amp;IFERROR(TEXT(S238,"000"),"999")</f>
        <v>0128022</v>
      </c>
      <c r="D238" s="29">
        <v>0</v>
      </c>
      <c r="E238" s="29">
        <v>0</v>
      </c>
      <c r="F238" s="29">
        <v>0</v>
      </c>
      <c r="I238" s="379" t="str">
        <f>IF(ISBLANK(H238), IF(OR(NOT(ISBLANK(M238)),NOT(ISBLANK(J238)), NOT(ISBLANK(O238))),"no oldname but should be",""),IF(H238=J238,"api",IF(H238=O238,"csv","no match or acsbgname")))</f>
        <v/>
      </c>
      <c r="Q238" s="64" t="s">
        <v>2424</v>
      </c>
      <c r="R238" s="19" t="s">
        <v>2424</v>
      </c>
      <c r="S238" s="150">
        <f>IFERROR(_xlfn.XLOOKUP(U238,sortorder!$E$62:$E$134,sortorder!$F$62:$F$134),999)</f>
        <v>22</v>
      </c>
      <c r="T238" s="150">
        <f>IFERROR(_xlfn.XLOOKUP(U238,sortorder!$E$62:$E$134,sortorder!$D$62:$D$134),99)</f>
        <v>39</v>
      </c>
      <c r="U238" s="129" t="s">
        <v>2322</v>
      </c>
      <c r="V238" s="59" t="s">
        <v>2322</v>
      </c>
      <c r="W238" s="155">
        <f>IFERROR(_xlfn.XLOOKUP(Y238,sortorder!$E$4:$E$55,sortorder!$D$4:$D$55),99)</f>
        <v>28</v>
      </c>
      <c r="X238" s="155">
        <f>IFERROR(_xlfn.XLOOKUP(Y238,sortorder!$E$4:$E$55,sortorder!$D$4:$D$55),99)</f>
        <v>28</v>
      </c>
      <c r="Y238" s="142" t="s">
        <v>2948</v>
      </c>
      <c r="Z238" s="144">
        <f>IF(ISERROR(SEARCH(Z$1,$Q238)),0,1)</f>
        <v>0</v>
      </c>
      <c r="AA238" s="144">
        <f>IF(ISERROR(SEARCH(AA$1,$Q238)),0,1)</f>
        <v>0</v>
      </c>
      <c r="AB238" s="144">
        <f>IF(ISERROR(SEARCH(AB$1,$Q238)),0,1)</f>
        <v>1</v>
      </c>
      <c r="AC238" s="144">
        <f>IF(ISERROR(SEARCH(AC$1,$Q238)),0,1)</f>
        <v>0</v>
      </c>
      <c r="AD238" s="144">
        <f>IF(ISERROR(SEARCH(AD$1,$Q238)),0,1)</f>
        <v>0</v>
      </c>
      <c r="AE238" s="144">
        <f>IF(ISERROR(SEARCH(AE$1,$Q238)),0,1)</f>
        <v>0</v>
      </c>
      <c r="AF238" s="144">
        <f>IF(ISERROR(SEARCH(AF$1,$Q238)),0,1)</f>
        <v>0</v>
      </c>
      <c r="AG238" s="144">
        <f>IF(ISERROR(SEARCH(AG$1,$Q238)),0,1)</f>
        <v>0</v>
      </c>
      <c r="AH238" s="144">
        <f>IF(ISERROR(SEARCH(AH$1,$Q238)),0,1)</f>
        <v>0</v>
      </c>
      <c r="AK238" t="s">
        <v>44</v>
      </c>
      <c r="AL238" s="41" t="s">
        <v>44</v>
      </c>
      <c r="AM238" s="216">
        <f>_xlfn.XLOOKUP(AL238,sortorder!$I$15:$I$20,sortorder!$J$15:$J$20)</f>
        <v>1</v>
      </c>
      <c r="AN238" t="s">
        <v>423</v>
      </c>
      <c r="AO238" t="s">
        <v>423</v>
      </c>
      <c r="AP238" t="s">
        <v>424</v>
      </c>
      <c r="AQ238" s="32">
        <v>1</v>
      </c>
      <c r="AR238" t="s">
        <v>1101</v>
      </c>
      <c r="AS238" t="s">
        <v>1111</v>
      </c>
      <c r="AT238" t="s">
        <v>1102</v>
      </c>
      <c r="AU238" t="s">
        <v>1111</v>
      </c>
      <c r="AW238" s="39" t="str">
        <f>IFERROR(_xlfn.XLOOKUP(Q238,wtd!$B:$B,wtd!$C:$C),"")</f>
        <v/>
      </c>
      <c r="AX238" s="144" t="b">
        <f>IFERROR(Q238=_xlfn.XLOOKUP(Q238,wtd!$B:$B,wtd!$B:$B),FALSE)</f>
        <v>0</v>
      </c>
      <c r="AY238" t="s">
        <v>1103</v>
      </c>
      <c r="AZ238">
        <v>2</v>
      </c>
      <c r="BA238">
        <v>0</v>
      </c>
      <c r="BC238" t="b">
        <v>0</v>
      </c>
      <c r="BD238" t="b">
        <v>0</v>
      </c>
      <c r="BE238" t="b">
        <v>0</v>
      </c>
      <c r="BF238" t="s">
        <v>5211</v>
      </c>
      <c r="BG238" s="45" t="s">
        <v>2425</v>
      </c>
      <c r="BH238" s="45" t="s">
        <v>2425</v>
      </c>
      <c r="BN238" s="232">
        <v>999</v>
      </c>
    </row>
    <row r="239" spans="1:66">
      <c r="A239">
        <v>238</v>
      </c>
      <c r="B239" s="161" t="str">
        <f>IFERROR(TEXT(AM239,"00"),"99")&amp;IFERROR(TEXT(X239,"00"),"99")&amp;IFERROR(TEXT(T239,"00"),"99")&amp;IFERROR(TEXT(BN239,"000"),"999")</f>
        <v>012840999</v>
      </c>
      <c r="C239" s="161" t="str">
        <f>IFERROR(TEXT(AM239,"00"),"99")&amp;IFERROR(TEXT(W239,"00"),"99")&amp;IFERROR(TEXT(S239,"000"),"999")</f>
        <v>0128023</v>
      </c>
      <c r="D239" s="29">
        <v>0</v>
      </c>
      <c r="E239" s="29">
        <v>0</v>
      </c>
      <c r="F239" s="29">
        <v>0</v>
      </c>
      <c r="I239" s="379" t="str">
        <f>IF(ISBLANK(H239), IF(OR(NOT(ISBLANK(M239)),NOT(ISBLANK(J239)), NOT(ISBLANK(O239))),"no oldname but should be",""),IF(H239=J239,"api",IF(H239=O239,"csv","no match or acsbgname")))</f>
        <v/>
      </c>
      <c r="Q239" s="64" t="s">
        <v>2426</v>
      </c>
      <c r="R239" s="19" t="s">
        <v>2426</v>
      </c>
      <c r="S239" s="150">
        <f>IFERROR(_xlfn.XLOOKUP(U239,sortorder!$E$62:$E$134,sortorder!$F$62:$F$134),999)</f>
        <v>23</v>
      </c>
      <c r="T239" s="150">
        <f>IFERROR(_xlfn.XLOOKUP(U239,sortorder!$E$62:$E$134,sortorder!$D$62:$D$134),99)</f>
        <v>40</v>
      </c>
      <c r="U239" s="129" t="s">
        <v>2327</v>
      </c>
      <c r="V239" s="59" t="s">
        <v>2327</v>
      </c>
      <c r="W239" s="155">
        <f>IFERROR(_xlfn.XLOOKUP(Y239,sortorder!$E$4:$E$55,sortorder!$D$4:$D$55),99)</f>
        <v>28</v>
      </c>
      <c r="X239" s="155">
        <f>IFERROR(_xlfn.XLOOKUP(Y239,sortorder!$E$4:$E$55,sortorder!$D$4:$D$55),99)</f>
        <v>28</v>
      </c>
      <c r="Y239" s="142" t="s">
        <v>2948</v>
      </c>
      <c r="Z239" s="144">
        <f>IF(ISERROR(SEARCH(Z$1,$Q239)),0,1)</f>
        <v>0</v>
      </c>
      <c r="AA239" s="144">
        <f>IF(ISERROR(SEARCH(AA$1,$Q239)),0,1)</f>
        <v>0</v>
      </c>
      <c r="AB239" s="144">
        <f>IF(ISERROR(SEARCH(AB$1,$Q239)),0,1)</f>
        <v>1</v>
      </c>
      <c r="AC239" s="144">
        <f>IF(ISERROR(SEARCH(AC$1,$Q239)),0,1)</f>
        <v>0</v>
      </c>
      <c r="AD239" s="144">
        <f>IF(ISERROR(SEARCH(AD$1,$Q239)),0,1)</f>
        <v>0</v>
      </c>
      <c r="AE239" s="144">
        <f>IF(ISERROR(SEARCH(AE$1,$Q239)),0,1)</f>
        <v>0</v>
      </c>
      <c r="AF239" s="144">
        <f>IF(ISERROR(SEARCH(AF$1,$Q239)),0,1)</f>
        <v>0</v>
      </c>
      <c r="AG239" s="144">
        <f>IF(ISERROR(SEARCH(AG$1,$Q239)),0,1)</f>
        <v>0</v>
      </c>
      <c r="AH239" s="144">
        <f>IF(ISERROR(SEARCH(AH$1,$Q239)),0,1)</f>
        <v>0</v>
      </c>
      <c r="AK239" t="s">
        <v>44</v>
      </c>
      <c r="AL239" s="41" t="s">
        <v>44</v>
      </c>
      <c r="AM239" s="216">
        <f>_xlfn.XLOOKUP(AL239,sortorder!$I$15:$I$20,sortorder!$J$15:$J$20)</f>
        <v>1</v>
      </c>
      <c r="AN239" t="s">
        <v>423</v>
      </c>
      <c r="AO239" t="s">
        <v>423</v>
      </c>
      <c r="AP239" t="s">
        <v>424</v>
      </c>
      <c r="AQ239" s="32">
        <v>1</v>
      </c>
      <c r="AR239" t="s">
        <v>1101</v>
      </c>
      <c r="AS239" t="s">
        <v>1111</v>
      </c>
      <c r="AT239" t="s">
        <v>1102</v>
      </c>
      <c r="AU239" t="s">
        <v>1111</v>
      </c>
      <c r="AW239" s="39" t="str">
        <f>IFERROR(_xlfn.XLOOKUP(Q239,wtd!$B:$B,wtd!$C:$C),"")</f>
        <v/>
      </c>
      <c r="AX239" s="144" t="b">
        <f>IFERROR(Q239=_xlfn.XLOOKUP(Q239,wtd!$B:$B,wtd!$B:$B),FALSE)</f>
        <v>0</v>
      </c>
      <c r="AY239" t="s">
        <v>1103</v>
      </c>
      <c r="AZ239">
        <v>2</v>
      </c>
      <c r="BA239">
        <v>0</v>
      </c>
      <c r="BC239" t="b">
        <v>0</v>
      </c>
      <c r="BD239" t="b">
        <v>0</v>
      </c>
      <c r="BE239" t="b">
        <v>0</v>
      </c>
      <c r="BF239" t="s">
        <v>5315</v>
      </c>
      <c r="BG239" s="45" t="s">
        <v>2427</v>
      </c>
      <c r="BH239" s="45" t="s">
        <v>2427</v>
      </c>
      <c r="BN239" s="232">
        <v>999</v>
      </c>
    </row>
    <row r="240" spans="1:66">
      <c r="A240">
        <v>239</v>
      </c>
      <c r="B240" s="161" t="str">
        <f>IFERROR(TEXT(AM240,"00"),"99")&amp;IFERROR(TEXT(X240,"00"),"99")&amp;IFERROR(TEXT(T240,"00"),"99")&amp;IFERROR(TEXT(BN240,"000"),"999")</f>
        <v>012841999</v>
      </c>
      <c r="C240" s="161" t="str">
        <f>IFERROR(TEXT(AM240,"00"),"99")&amp;IFERROR(TEXT(W240,"00"),"99")&amp;IFERROR(TEXT(S240,"000"),"999")</f>
        <v>0128024</v>
      </c>
      <c r="D240" s="29">
        <v>0</v>
      </c>
      <c r="E240" s="29">
        <v>0</v>
      </c>
      <c r="F240" s="29">
        <v>0</v>
      </c>
      <c r="I240" s="379" t="str">
        <f>IF(ISBLANK(H240), IF(OR(NOT(ISBLANK(M240)),NOT(ISBLANK(J240)), NOT(ISBLANK(O240))),"no oldname but should be",""),IF(H240=J240,"api",IF(H240=O240,"csv","no match or acsbgname")))</f>
        <v/>
      </c>
      <c r="Q240" s="64" t="s">
        <v>2428</v>
      </c>
      <c r="R240" s="19" t="s">
        <v>2428</v>
      </c>
      <c r="S240" s="150">
        <f>IFERROR(_xlfn.XLOOKUP(U240,sortorder!$E$62:$E$134,sortorder!$F$62:$F$134),999)</f>
        <v>24</v>
      </c>
      <c r="T240" s="150">
        <f>IFERROR(_xlfn.XLOOKUP(U240,sortorder!$E$62:$E$134,sortorder!$D$62:$D$134),99)</f>
        <v>41</v>
      </c>
      <c r="U240" s="129" t="s">
        <v>2332</v>
      </c>
      <c r="V240" s="59" t="s">
        <v>2332</v>
      </c>
      <c r="W240" s="155">
        <f>IFERROR(_xlfn.XLOOKUP(Y240,sortorder!$E$4:$E$55,sortorder!$D$4:$D$55),99)</f>
        <v>28</v>
      </c>
      <c r="X240" s="155">
        <f>IFERROR(_xlfn.XLOOKUP(Y240,sortorder!$E$4:$E$55,sortorder!$D$4:$D$55),99)</f>
        <v>28</v>
      </c>
      <c r="Y240" s="142" t="s">
        <v>2948</v>
      </c>
      <c r="Z240" s="144">
        <f>IF(ISERROR(SEARCH(Z$1,$Q240)),0,1)</f>
        <v>0</v>
      </c>
      <c r="AA240" s="144">
        <f>IF(ISERROR(SEARCH(AA$1,$Q240)),0,1)</f>
        <v>0</v>
      </c>
      <c r="AB240" s="144">
        <f>IF(ISERROR(SEARCH(AB$1,$Q240)),0,1)</f>
        <v>1</v>
      </c>
      <c r="AC240" s="144">
        <f>IF(ISERROR(SEARCH(AC$1,$Q240)),0,1)</f>
        <v>0</v>
      </c>
      <c r="AD240" s="144">
        <f>IF(ISERROR(SEARCH(AD$1,$Q240)),0,1)</f>
        <v>0</v>
      </c>
      <c r="AE240" s="144">
        <f>IF(ISERROR(SEARCH(AE$1,$Q240)),0,1)</f>
        <v>0</v>
      </c>
      <c r="AF240" s="144">
        <f>IF(ISERROR(SEARCH(AF$1,$Q240)),0,1)</f>
        <v>0</v>
      </c>
      <c r="AG240" s="144">
        <f>IF(ISERROR(SEARCH(AG$1,$Q240)),0,1)</f>
        <v>0</v>
      </c>
      <c r="AH240" s="144">
        <f>IF(ISERROR(SEARCH(AH$1,$Q240)),0,1)</f>
        <v>0</v>
      </c>
      <c r="AK240" t="s">
        <v>44</v>
      </c>
      <c r="AL240" s="41" t="s">
        <v>44</v>
      </c>
      <c r="AM240" s="216">
        <f>_xlfn.XLOOKUP(AL240,sortorder!$I$15:$I$20,sortorder!$J$15:$J$20)</f>
        <v>1</v>
      </c>
      <c r="AN240" t="s">
        <v>423</v>
      </c>
      <c r="AO240" t="s">
        <v>423</v>
      </c>
      <c r="AP240" t="s">
        <v>424</v>
      </c>
      <c r="AQ240" s="32">
        <v>1</v>
      </c>
      <c r="AR240" t="s">
        <v>1101</v>
      </c>
      <c r="AS240" t="s">
        <v>1111</v>
      </c>
      <c r="AT240" t="s">
        <v>1102</v>
      </c>
      <c r="AU240" t="s">
        <v>1111</v>
      </c>
      <c r="AW240" s="39" t="str">
        <f>IFERROR(_xlfn.XLOOKUP(Q240,wtd!$B:$B,wtd!$C:$C),"")</f>
        <v/>
      </c>
      <c r="AX240" s="144" t="b">
        <f>IFERROR(Q240=_xlfn.XLOOKUP(Q240,wtd!$B:$B,wtd!$B:$B),FALSE)</f>
        <v>0</v>
      </c>
      <c r="AY240" t="s">
        <v>1103</v>
      </c>
      <c r="AZ240">
        <v>2</v>
      </c>
      <c r="BA240">
        <v>0</v>
      </c>
      <c r="BC240" t="b">
        <v>0</v>
      </c>
      <c r="BD240" t="b">
        <v>0</v>
      </c>
      <c r="BE240" t="b">
        <v>0</v>
      </c>
      <c r="BF240" t="s">
        <v>5151</v>
      </c>
      <c r="BG240" s="45" t="s">
        <v>2429</v>
      </c>
      <c r="BH240" s="45" t="s">
        <v>2429</v>
      </c>
      <c r="BN240" s="232">
        <v>999</v>
      </c>
    </row>
    <row r="241" spans="1:66">
      <c r="A241">
        <v>240</v>
      </c>
      <c r="B241" s="161" t="str">
        <f>IFERROR(TEXT(AM241,"00"),"99")&amp;IFERROR(TEXT(X241,"00"),"99")&amp;IFERROR(TEXT(T241,"00"),"99")&amp;IFERROR(TEXT(BN241,"000"),"999")</f>
        <v>012842999</v>
      </c>
      <c r="C241" s="161" t="str">
        <f>IFERROR(TEXT(AM241,"00"),"99")&amp;IFERROR(TEXT(W241,"00"),"99")&amp;IFERROR(TEXT(S241,"000"),"999")</f>
        <v>0128025</v>
      </c>
      <c r="D241" s="29">
        <v>0</v>
      </c>
      <c r="E241" s="29">
        <v>0</v>
      </c>
      <c r="F241" s="29">
        <v>0</v>
      </c>
      <c r="I241" s="379" t="str">
        <f>IF(ISBLANK(H241), IF(OR(NOT(ISBLANK(M241)),NOT(ISBLANK(J241)), NOT(ISBLANK(O241))),"no oldname but should be",""),IF(H241=J241,"api",IF(H241=O241,"csv","no match or acsbgname")))</f>
        <v/>
      </c>
      <c r="Q241" s="64" t="s">
        <v>2430</v>
      </c>
      <c r="R241" s="19" t="s">
        <v>2430</v>
      </c>
      <c r="S241" s="150">
        <f>IFERROR(_xlfn.XLOOKUP(U241,sortorder!$E$62:$E$134,sortorder!$F$62:$F$134),999)</f>
        <v>25</v>
      </c>
      <c r="T241" s="150">
        <f>IFERROR(_xlfn.XLOOKUP(U241,sortorder!$E$62:$E$134,sortorder!$D$62:$D$134),99)</f>
        <v>42</v>
      </c>
      <c r="U241" s="129" t="s">
        <v>2337</v>
      </c>
      <c r="V241" s="59" t="s">
        <v>2337</v>
      </c>
      <c r="W241" s="155">
        <f>IFERROR(_xlfn.XLOOKUP(Y241,sortorder!$E$4:$E$55,sortorder!$D$4:$D$55),99)</f>
        <v>28</v>
      </c>
      <c r="X241" s="155">
        <f>IFERROR(_xlfn.XLOOKUP(Y241,sortorder!$E$4:$E$55,sortorder!$D$4:$D$55),99)</f>
        <v>28</v>
      </c>
      <c r="Y241" s="142" t="s">
        <v>2948</v>
      </c>
      <c r="Z241" s="144">
        <f>IF(ISERROR(SEARCH(Z$1,$Q241)),0,1)</f>
        <v>0</v>
      </c>
      <c r="AA241" s="144">
        <f>IF(ISERROR(SEARCH(AA$1,$Q241)),0,1)</f>
        <v>0</v>
      </c>
      <c r="AB241" s="144">
        <f>IF(ISERROR(SEARCH(AB$1,$Q241)),0,1)</f>
        <v>1</v>
      </c>
      <c r="AC241" s="144">
        <f>IF(ISERROR(SEARCH(AC$1,$Q241)),0,1)</f>
        <v>0</v>
      </c>
      <c r="AD241" s="144">
        <f>IF(ISERROR(SEARCH(AD$1,$Q241)),0,1)</f>
        <v>0</v>
      </c>
      <c r="AE241" s="144">
        <f>IF(ISERROR(SEARCH(AE$1,$Q241)),0,1)</f>
        <v>0</v>
      </c>
      <c r="AF241" s="144">
        <f>IF(ISERROR(SEARCH(AF$1,$Q241)),0,1)</f>
        <v>0</v>
      </c>
      <c r="AG241" s="144">
        <f>IF(ISERROR(SEARCH(AG$1,$Q241)),0,1)</f>
        <v>0</v>
      </c>
      <c r="AH241" s="144">
        <f>IF(ISERROR(SEARCH(AH$1,$Q241)),0,1)</f>
        <v>0</v>
      </c>
      <c r="AK241" t="s">
        <v>44</v>
      </c>
      <c r="AL241" s="41" t="s">
        <v>44</v>
      </c>
      <c r="AM241" s="216">
        <f>_xlfn.XLOOKUP(AL241,sortorder!$I$15:$I$20,sortorder!$J$15:$J$20)</f>
        <v>1</v>
      </c>
      <c r="AN241" t="s">
        <v>423</v>
      </c>
      <c r="AO241" t="s">
        <v>423</v>
      </c>
      <c r="AP241" t="s">
        <v>424</v>
      </c>
      <c r="AQ241" s="32">
        <v>1</v>
      </c>
      <c r="AR241" t="s">
        <v>1101</v>
      </c>
      <c r="AS241" t="s">
        <v>1111</v>
      </c>
      <c r="AT241" t="s">
        <v>1102</v>
      </c>
      <c r="AU241" t="s">
        <v>1111</v>
      </c>
      <c r="AW241" s="39" t="str">
        <f>IFERROR(_xlfn.XLOOKUP(Q241,wtd!$B:$B,wtd!$C:$C),"")</f>
        <v/>
      </c>
      <c r="AX241" s="144" t="b">
        <f>IFERROR(Q241=_xlfn.XLOOKUP(Q241,wtd!$B:$B,wtd!$B:$B),FALSE)</f>
        <v>0</v>
      </c>
      <c r="AY241" t="s">
        <v>1103</v>
      </c>
      <c r="AZ241">
        <v>2</v>
      </c>
      <c r="BA241">
        <v>0</v>
      </c>
      <c r="BC241" t="b">
        <v>0</v>
      </c>
      <c r="BD241" t="b">
        <v>0</v>
      </c>
      <c r="BE241" t="b">
        <v>0</v>
      </c>
      <c r="BF241" t="s">
        <v>5400</v>
      </c>
      <c r="BG241" s="45" t="s">
        <v>2431</v>
      </c>
      <c r="BH241" s="45" t="s">
        <v>2431</v>
      </c>
      <c r="BN241" s="232">
        <v>999</v>
      </c>
    </row>
    <row r="242" spans="1:66">
      <c r="A242">
        <v>241</v>
      </c>
      <c r="B242" s="161" t="str">
        <f>IFERROR(TEXT(AM242,"00"),"99")&amp;IFERROR(TEXT(X242,"00"),"99")&amp;IFERROR(TEXT(T242,"00"),"99")&amp;IFERROR(TEXT(BN242,"000"),"999")</f>
        <v>012843999</v>
      </c>
      <c r="C242" s="161" t="str">
        <f>IFERROR(TEXT(AM242,"00"),"99")&amp;IFERROR(TEXT(W242,"00"),"99")&amp;IFERROR(TEXT(S242,"000"),"999")</f>
        <v>0128018</v>
      </c>
      <c r="D242" s="29">
        <v>0</v>
      </c>
      <c r="E242" s="29">
        <v>0</v>
      </c>
      <c r="F242" s="29">
        <v>0</v>
      </c>
      <c r="I242" s="379" t="str">
        <f>IF(ISBLANK(H242), IF(OR(NOT(ISBLANK(M242)),NOT(ISBLANK(J242)), NOT(ISBLANK(O242))),"no oldname but should be",""),IF(H242=J242,"api",IF(H242=O242,"csv","no match or acsbgname")))</f>
        <v/>
      </c>
      <c r="Q242" s="64" t="s">
        <v>2432</v>
      </c>
      <c r="R242" s="19" t="s">
        <v>2432</v>
      </c>
      <c r="S242" s="150">
        <f>IFERROR(_xlfn.XLOOKUP(U242,sortorder!$E$62:$E$134,sortorder!$F$62:$F$134),999)</f>
        <v>18</v>
      </c>
      <c r="T242" s="150">
        <f>IFERROR(_xlfn.XLOOKUP(U242,sortorder!$E$62:$E$134,sortorder!$D$62:$D$134),99)</f>
        <v>43</v>
      </c>
      <c r="U242" s="129" t="s">
        <v>2300</v>
      </c>
      <c r="V242" s="59" t="s">
        <v>2300</v>
      </c>
      <c r="W242" s="155">
        <f>IFERROR(_xlfn.XLOOKUP(Y242,sortorder!$E$4:$E$55,sortorder!$D$4:$D$55),99)</f>
        <v>28</v>
      </c>
      <c r="X242" s="155">
        <f>IFERROR(_xlfn.XLOOKUP(Y242,sortorder!$E$4:$E$55,sortorder!$D$4:$D$55),99)</f>
        <v>28</v>
      </c>
      <c r="Y242" s="142" t="s">
        <v>2948</v>
      </c>
      <c r="Z242" s="144">
        <f>IF(ISERROR(SEARCH(Z$1,$Q242)),0,1)</f>
        <v>0</v>
      </c>
      <c r="AA242" s="144">
        <f>IF(ISERROR(SEARCH(AA$1,$Q242)),0,1)</f>
        <v>0</v>
      </c>
      <c r="AB242" s="144">
        <f>IF(ISERROR(SEARCH(AB$1,$Q242)),0,1)</f>
        <v>1</v>
      </c>
      <c r="AC242" s="144">
        <f>IF(ISERROR(SEARCH(AC$1,$Q242)),0,1)</f>
        <v>0</v>
      </c>
      <c r="AD242" s="144">
        <f>IF(ISERROR(SEARCH(AD$1,$Q242)),0,1)</f>
        <v>0</v>
      </c>
      <c r="AE242" s="144">
        <f>IF(ISERROR(SEARCH(AE$1,$Q242)),0,1)</f>
        <v>0</v>
      </c>
      <c r="AF242" s="144">
        <f>IF(ISERROR(SEARCH(AF$1,$Q242)),0,1)</f>
        <v>0</v>
      </c>
      <c r="AG242" s="144">
        <f>IF(ISERROR(SEARCH(AG$1,$Q242)),0,1)</f>
        <v>0</v>
      </c>
      <c r="AH242" s="144">
        <f>IF(ISERROR(SEARCH(AH$1,$Q242)),0,1)</f>
        <v>0</v>
      </c>
      <c r="AK242" t="s">
        <v>44</v>
      </c>
      <c r="AL242" s="41" t="s">
        <v>44</v>
      </c>
      <c r="AM242" s="216">
        <f>_xlfn.XLOOKUP(AL242,sortorder!$I$15:$I$20,sortorder!$J$15:$J$20)</f>
        <v>1</v>
      </c>
      <c r="AN242" t="s">
        <v>423</v>
      </c>
      <c r="AO242" t="s">
        <v>423</v>
      </c>
      <c r="AP242" t="s">
        <v>424</v>
      </c>
      <c r="AQ242" s="32">
        <v>1</v>
      </c>
      <c r="AR242" t="s">
        <v>1101</v>
      </c>
      <c r="AS242" t="s">
        <v>1111</v>
      </c>
      <c r="AT242" t="s">
        <v>1102</v>
      </c>
      <c r="AU242" t="s">
        <v>1111</v>
      </c>
      <c r="AW242" s="39" t="str">
        <f>IFERROR(_xlfn.XLOOKUP(Q242,wtd!$B:$B,wtd!$C:$C),"")</f>
        <v/>
      </c>
      <c r="AX242" s="144" t="b">
        <f>IFERROR(Q242=_xlfn.XLOOKUP(Q242,wtd!$B:$B,wtd!$B:$B),FALSE)</f>
        <v>0</v>
      </c>
      <c r="AY242" t="s">
        <v>1103</v>
      </c>
      <c r="AZ242">
        <v>2</v>
      </c>
      <c r="BA242">
        <v>0</v>
      </c>
      <c r="BC242" t="b">
        <v>0</v>
      </c>
      <c r="BD242" t="b">
        <v>0</v>
      </c>
      <c r="BE242" t="b">
        <v>0</v>
      </c>
      <c r="BF242" t="s">
        <v>5152</v>
      </c>
      <c r="BG242" s="45" t="s">
        <v>2433</v>
      </c>
      <c r="BH242" s="45" t="s">
        <v>2433</v>
      </c>
      <c r="BN242" s="232">
        <v>999</v>
      </c>
    </row>
    <row r="243" spans="1:66">
      <c r="A243">
        <v>242</v>
      </c>
      <c r="B243" s="161" t="str">
        <f>IFERROR(TEXT(AM243,"00"),"99")&amp;IFERROR(TEXT(X243,"00"),"99")&amp;IFERROR(TEXT(T243,"00"),"99")&amp;IFERROR(TEXT(BN243,"000"),"999")</f>
        <v>012936999</v>
      </c>
      <c r="C243" s="161" t="str">
        <f>IFERROR(TEXT(AM243,"00"),"99")&amp;IFERROR(TEXT(W243,"00"),"99")&amp;IFERROR(TEXT(S243,"000"),"999")</f>
        <v>0129021</v>
      </c>
      <c r="D243" s="29">
        <v>0</v>
      </c>
      <c r="E243" s="29">
        <v>0</v>
      </c>
      <c r="F243" s="29">
        <v>0</v>
      </c>
      <c r="I243" s="379" t="str">
        <f>IF(ISBLANK(H243), IF(OR(NOT(ISBLANK(M243)),NOT(ISBLANK(J243)), NOT(ISBLANK(O243))),"no oldname but should be",""),IF(H243=J243,"api",IF(H243=O243,"csv","no match or acsbgname")))</f>
        <v/>
      </c>
      <c r="Q243" s="64" t="s">
        <v>2434</v>
      </c>
      <c r="R243" s="19" t="s">
        <v>2434</v>
      </c>
      <c r="S243" s="150">
        <f>IFERROR(_xlfn.XLOOKUP(U243,sortorder!$E$62:$E$134,sortorder!$F$62:$F$134),999)</f>
        <v>21</v>
      </c>
      <c r="T243" s="150">
        <f>IFERROR(_xlfn.XLOOKUP(U243,sortorder!$E$62:$E$134,sortorder!$D$62:$D$134),99)</f>
        <v>36</v>
      </c>
      <c r="U243" s="129" t="s">
        <v>2317</v>
      </c>
      <c r="V243" s="59" t="s">
        <v>2317</v>
      </c>
      <c r="W243" s="155">
        <f>IFERROR(_xlfn.XLOOKUP(Y243,sortorder!$E$4:$E$55,sortorder!$D$4:$D$55),99)</f>
        <v>29</v>
      </c>
      <c r="X243" s="155">
        <f>IFERROR(_xlfn.XLOOKUP(Y243,sortorder!$E$4:$E$55,sortorder!$D$4:$D$55),99)</f>
        <v>29</v>
      </c>
      <c r="Y243" s="142" t="s">
        <v>2949</v>
      </c>
      <c r="Z243" s="144">
        <f>IF(ISERROR(SEARCH(Z$1,$Q243)),0,1)</f>
        <v>0</v>
      </c>
      <c r="AA243" s="144">
        <f>IF(ISERROR(SEARCH(AA$1,$Q243)),0,1)</f>
        <v>1</v>
      </c>
      <c r="AB243" s="144">
        <f>IF(ISERROR(SEARCH(AB$1,$Q243)),0,1)</f>
        <v>1</v>
      </c>
      <c r="AC243" s="144">
        <f>IF(ISERROR(SEARCH(AC$1,$Q243)),0,1)</f>
        <v>0</v>
      </c>
      <c r="AD243" s="144">
        <f>IF(ISERROR(SEARCH(AD$1,$Q243)),0,1)</f>
        <v>0</v>
      </c>
      <c r="AE243" s="144">
        <f>IF(ISERROR(SEARCH(AE$1,$Q243)),0,1)</f>
        <v>0</v>
      </c>
      <c r="AF243" s="144">
        <f>IF(ISERROR(SEARCH(AF$1,$Q243)),0,1)</f>
        <v>0</v>
      </c>
      <c r="AG243" s="144">
        <f>IF(ISERROR(SEARCH(AG$1,$Q243)),0,1)</f>
        <v>0</v>
      </c>
      <c r="AH243" s="144">
        <f>IF(ISERROR(SEARCH(AH$1,$Q243)),0,1)</f>
        <v>0</v>
      </c>
      <c r="AK243" t="s">
        <v>44</v>
      </c>
      <c r="AL243" s="41" t="s">
        <v>44</v>
      </c>
      <c r="AM243" s="216">
        <f>_xlfn.XLOOKUP(AL243,sortorder!$I$15:$I$20,sortorder!$J$15:$J$20)</f>
        <v>1</v>
      </c>
      <c r="AN243" t="s">
        <v>1804</v>
      </c>
      <c r="AO243" t="s">
        <v>1804</v>
      </c>
      <c r="AP243" t="s">
        <v>1805</v>
      </c>
      <c r="AQ243" s="32">
        <v>3</v>
      </c>
      <c r="AR243" t="s">
        <v>1799</v>
      </c>
      <c r="AS243" t="s">
        <v>1111</v>
      </c>
      <c r="AT243" t="s">
        <v>1102</v>
      </c>
      <c r="AU243" t="s">
        <v>1111</v>
      </c>
      <c r="AW243" s="39" t="str">
        <f>IFERROR(_xlfn.XLOOKUP(Q243,wtd!$B:$B,wtd!$C:$C),"")</f>
        <v/>
      </c>
      <c r="AX243" s="144" t="b">
        <f>IFERROR(Q243=_xlfn.XLOOKUP(Q243,wtd!$B:$B,wtd!$B:$B),FALSE)</f>
        <v>0</v>
      </c>
      <c r="AY243" t="s">
        <v>1103</v>
      </c>
      <c r="AZ243">
        <v>2</v>
      </c>
      <c r="BA243">
        <v>0</v>
      </c>
      <c r="BC243" t="b">
        <v>0</v>
      </c>
      <c r="BD243" t="b">
        <v>0</v>
      </c>
      <c r="BE243" t="b">
        <v>0</v>
      </c>
      <c r="BF243" t="s">
        <v>5153</v>
      </c>
      <c r="BG243" s="45" t="s">
        <v>2436</v>
      </c>
      <c r="BH243" s="45" t="s">
        <v>2436</v>
      </c>
      <c r="BN243" s="232">
        <v>999</v>
      </c>
    </row>
    <row r="244" spans="1:66">
      <c r="A244">
        <v>243</v>
      </c>
      <c r="B244" s="161" t="str">
        <f>IFERROR(TEXT(AM244,"00"),"99")&amp;IFERROR(TEXT(X244,"00"),"99")&amp;IFERROR(TEXT(T244,"00"),"99")&amp;IFERROR(TEXT(BN244,"000"),"999")</f>
        <v>012937999</v>
      </c>
      <c r="C244" s="161" t="str">
        <f>IFERROR(TEXT(AM244,"00"),"99")&amp;IFERROR(TEXT(W244,"00"),"99")&amp;IFERROR(TEXT(S244,"000"),"999")</f>
        <v>0129019</v>
      </c>
      <c r="D244" s="29">
        <v>0</v>
      </c>
      <c r="E244" s="29">
        <v>0</v>
      </c>
      <c r="F244" s="29">
        <v>0</v>
      </c>
      <c r="I244" s="379" t="str">
        <f>IF(ISBLANK(H244), IF(OR(NOT(ISBLANK(M244)),NOT(ISBLANK(J244)), NOT(ISBLANK(O244))),"no oldname but should be",""),IF(H244=J244,"api",IF(H244=O244,"csv","no match or acsbgname")))</f>
        <v/>
      </c>
      <c r="Q244" s="64" t="s">
        <v>2437</v>
      </c>
      <c r="R244" s="19" t="s">
        <v>2437</v>
      </c>
      <c r="S244" s="150">
        <f>IFERROR(_xlfn.XLOOKUP(U244,sortorder!$E$62:$E$134,sortorder!$F$62:$F$134),999)</f>
        <v>19</v>
      </c>
      <c r="T244" s="150">
        <f>IFERROR(_xlfn.XLOOKUP(U244,sortorder!$E$62:$E$134,sortorder!$D$62:$D$134),99)</f>
        <v>37</v>
      </c>
      <c r="U244" s="129" t="s">
        <v>2307</v>
      </c>
      <c r="V244" s="59" t="s">
        <v>2307</v>
      </c>
      <c r="W244" s="155">
        <f>IFERROR(_xlfn.XLOOKUP(Y244,sortorder!$E$4:$E$55,sortorder!$D$4:$D$55),99)</f>
        <v>29</v>
      </c>
      <c r="X244" s="155">
        <f>IFERROR(_xlfn.XLOOKUP(Y244,sortorder!$E$4:$E$55,sortorder!$D$4:$D$55),99)</f>
        <v>29</v>
      </c>
      <c r="Y244" s="142" t="s">
        <v>2949</v>
      </c>
      <c r="Z244" s="144">
        <f>IF(ISERROR(SEARCH(Z$1,$Q244)),0,1)</f>
        <v>0</v>
      </c>
      <c r="AA244" s="144">
        <f>IF(ISERROR(SEARCH(AA$1,$Q244)),0,1)</f>
        <v>1</v>
      </c>
      <c r="AB244" s="144">
        <f>IF(ISERROR(SEARCH(AB$1,$Q244)),0,1)</f>
        <v>1</v>
      </c>
      <c r="AC244" s="144">
        <f>IF(ISERROR(SEARCH(AC$1,$Q244)),0,1)</f>
        <v>0</v>
      </c>
      <c r="AD244" s="144">
        <f>IF(ISERROR(SEARCH(AD$1,$Q244)),0,1)</f>
        <v>0</v>
      </c>
      <c r="AE244" s="144">
        <f>IF(ISERROR(SEARCH(AE$1,$Q244)),0,1)</f>
        <v>0</v>
      </c>
      <c r="AF244" s="144">
        <f>IF(ISERROR(SEARCH(AF$1,$Q244)),0,1)</f>
        <v>0</v>
      </c>
      <c r="AG244" s="144">
        <f>IF(ISERROR(SEARCH(AG$1,$Q244)),0,1)</f>
        <v>0</v>
      </c>
      <c r="AH244" s="144">
        <f>IF(ISERROR(SEARCH(AH$1,$Q244)),0,1)</f>
        <v>0</v>
      </c>
      <c r="AK244" t="s">
        <v>44</v>
      </c>
      <c r="AL244" s="41" t="s">
        <v>44</v>
      </c>
      <c r="AM244" s="216">
        <f>_xlfn.XLOOKUP(AL244,sortorder!$I$15:$I$20,sortorder!$J$15:$J$20)</f>
        <v>1</v>
      </c>
      <c r="AN244" t="s">
        <v>1804</v>
      </c>
      <c r="AO244" t="s">
        <v>1804</v>
      </c>
      <c r="AP244" t="s">
        <v>1805</v>
      </c>
      <c r="AQ244" s="32">
        <v>3</v>
      </c>
      <c r="AR244" t="s">
        <v>1799</v>
      </c>
      <c r="AS244" t="s">
        <v>1111</v>
      </c>
      <c r="AT244" t="s">
        <v>1102</v>
      </c>
      <c r="AU244" t="s">
        <v>1111</v>
      </c>
      <c r="AW244" s="39" t="str">
        <f>IFERROR(_xlfn.XLOOKUP(Q244,wtd!$B:$B,wtd!$C:$C),"")</f>
        <v/>
      </c>
      <c r="AX244" s="144" t="b">
        <f>IFERROR(Q244=_xlfn.XLOOKUP(Q244,wtd!$B:$B,wtd!$B:$B),FALSE)</f>
        <v>0</v>
      </c>
      <c r="AY244" t="s">
        <v>1103</v>
      </c>
      <c r="AZ244">
        <v>2</v>
      </c>
      <c r="BA244">
        <v>0</v>
      </c>
      <c r="BC244" t="b">
        <v>0</v>
      </c>
      <c r="BD244" t="b">
        <v>0</v>
      </c>
      <c r="BE244" t="b">
        <v>0</v>
      </c>
      <c r="BF244" t="s">
        <v>5154</v>
      </c>
      <c r="BG244" s="45" t="s">
        <v>2438</v>
      </c>
      <c r="BH244" s="45" t="s">
        <v>2438</v>
      </c>
      <c r="BN244" s="232">
        <v>999</v>
      </c>
    </row>
    <row r="245" spans="1:66">
      <c r="A245">
        <v>244</v>
      </c>
      <c r="B245" s="161" t="str">
        <f>IFERROR(TEXT(AM245,"00"),"99")&amp;IFERROR(TEXT(X245,"00"),"99")&amp;IFERROR(TEXT(T245,"00"),"99")&amp;IFERROR(TEXT(BN245,"000"),"999")</f>
        <v>012938999</v>
      </c>
      <c r="C245" s="161" t="str">
        <f>IFERROR(TEXT(AM245,"00"),"99")&amp;IFERROR(TEXT(W245,"00"),"99")&amp;IFERROR(TEXT(S245,"000"),"999")</f>
        <v>0129020</v>
      </c>
      <c r="D245" s="29">
        <v>0</v>
      </c>
      <c r="E245" s="29">
        <v>0</v>
      </c>
      <c r="F245" s="29">
        <v>0</v>
      </c>
      <c r="I245" s="379" t="str">
        <f>IF(ISBLANK(H245), IF(OR(NOT(ISBLANK(M245)),NOT(ISBLANK(J245)), NOT(ISBLANK(O245))),"no oldname but should be",""),IF(H245=J245,"api",IF(H245=O245,"csv","no match or acsbgname")))</f>
        <v/>
      </c>
      <c r="Q245" s="64" t="s">
        <v>2439</v>
      </c>
      <c r="R245" s="19" t="s">
        <v>2439</v>
      </c>
      <c r="S245" s="150">
        <f>IFERROR(_xlfn.XLOOKUP(U245,sortorder!$E$62:$E$134,sortorder!$F$62:$F$134),999)</f>
        <v>20</v>
      </c>
      <c r="T245" s="150">
        <f>IFERROR(_xlfn.XLOOKUP(U245,sortorder!$E$62:$E$134,sortorder!$D$62:$D$134),99)</f>
        <v>38</v>
      </c>
      <c r="U245" s="129" t="s">
        <v>2312</v>
      </c>
      <c r="V245" s="59" t="s">
        <v>2312</v>
      </c>
      <c r="W245" s="155">
        <f>IFERROR(_xlfn.XLOOKUP(Y245,sortorder!$E$4:$E$55,sortorder!$D$4:$D$55),99)</f>
        <v>29</v>
      </c>
      <c r="X245" s="155">
        <f>IFERROR(_xlfn.XLOOKUP(Y245,sortorder!$E$4:$E$55,sortorder!$D$4:$D$55),99)</f>
        <v>29</v>
      </c>
      <c r="Y245" s="142" t="s">
        <v>2949</v>
      </c>
      <c r="Z245" s="144">
        <f>IF(ISERROR(SEARCH(Z$1,$Q245)),0,1)</f>
        <v>0</v>
      </c>
      <c r="AA245" s="144">
        <f>IF(ISERROR(SEARCH(AA$1,$Q245)),0,1)</f>
        <v>1</v>
      </c>
      <c r="AB245" s="144">
        <f>IF(ISERROR(SEARCH(AB$1,$Q245)),0,1)</f>
        <v>1</v>
      </c>
      <c r="AC245" s="144">
        <f>IF(ISERROR(SEARCH(AC$1,$Q245)),0,1)</f>
        <v>0</v>
      </c>
      <c r="AD245" s="144">
        <f>IF(ISERROR(SEARCH(AD$1,$Q245)),0,1)</f>
        <v>0</v>
      </c>
      <c r="AE245" s="144">
        <f>IF(ISERROR(SEARCH(AE$1,$Q245)),0,1)</f>
        <v>0</v>
      </c>
      <c r="AF245" s="144">
        <f>IF(ISERROR(SEARCH(AF$1,$Q245)),0,1)</f>
        <v>0</v>
      </c>
      <c r="AG245" s="144">
        <f>IF(ISERROR(SEARCH(AG$1,$Q245)),0,1)</f>
        <v>0</v>
      </c>
      <c r="AH245" s="144">
        <f>IF(ISERROR(SEARCH(AH$1,$Q245)),0,1)</f>
        <v>0</v>
      </c>
      <c r="AK245" t="s">
        <v>44</v>
      </c>
      <c r="AL245" s="41" t="s">
        <v>44</v>
      </c>
      <c r="AM245" s="216">
        <f>_xlfn.XLOOKUP(AL245,sortorder!$I$15:$I$20,sortorder!$J$15:$J$20)</f>
        <v>1</v>
      </c>
      <c r="AN245" t="s">
        <v>1804</v>
      </c>
      <c r="AO245" t="s">
        <v>1804</v>
      </c>
      <c r="AP245" t="s">
        <v>1805</v>
      </c>
      <c r="AQ245" s="32">
        <v>3</v>
      </c>
      <c r="AR245" t="s">
        <v>1799</v>
      </c>
      <c r="AS245" t="s">
        <v>1111</v>
      </c>
      <c r="AT245" t="s">
        <v>1102</v>
      </c>
      <c r="AU245" t="s">
        <v>1111</v>
      </c>
      <c r="AW245" s="39" t="str">
        <f>IFERROR(_xlfn.XLOOKUP(Q245,wtd!$B:$B,wtd!$C:$C),"")</f>
        <v/>
      </c>
      <c r="AX245" s="144" t="b">
        <f>IFERROR(Q245=_xlfn.XLOOKUP(Q245,wtd!$B:$B,wtd!$B:$B),FALSE)</f>
        <v>0</v>
      </c>
      <c r="AY245" t="s">
        <v>1103</v>
      </c>
      <c r="AZ245">
        <v>2</v>
      </c>
      <c r="BA245">
        <v>0</v>
      </c>
      <c r="BC245" t="b">
        <v>0</v>
      </c>
      <c r="BD245" t="b">
        <v>0</v>
      </c>
      <c r="BE245" t="b">
        <v>0</v>
      </c>
      <c r="BF245" t="s">
        <v>5155</v>
      </c>
      <c r="BG245" s="45" t="s">
        <v>2440</v>
      </c>
      <c r="BH245" s="45" t="s">
        <v>2440</v>
      </c>
      <c r="BN245" s="232">
        <v>999</v>
      </c>
    </row>
    <row r="246" spans="1:66">
      <c r="A246">
        <v>245</v>
      </c>
      <c r="B246" s="161" t="str">
        <f>IFERROR(TEXT(AM246,"00"),"99")&amp;IFERROR(TEXT(X246,"00"),"99")&amp;IFERROR(TEXT(T246,"00"),"99")&amp;IFERROR(TEXT(BN246,"000"),"999")</f>
        <v>012939999</v>
      </c>
      <c r="C246" s="161" t="str">
        <f>IFERROR(TEXT(AM246,"00"),"99")&amp;IFERROR(TEXT(W246,"00"),"99")&amp;IFERROR(TEXT(S246,"000"),"999")</f>
        <v>0129022</v>
      </c>
      <c r="D246" s="29">
        <v>0</v>
      </c>
      <c r="E246" s="29">
        <v>0</v>
      </c>
      <c r="F246" s="29">
        <v>0</v>
      </c>
      <c r="I246" s="379" t="str">
        <f>IF(ISBLANK(H246), IF(OR(NOT(ISBLANK(M246)),NOT(ISBLANK(J246)), NOT(ISBLANK(O246))),"no oldname but should be",""),IF(H246=J246,"api",IF(H246=O246,"csv","no match or acsbgname")))</f>
        <v/>
      </c>
      <c r="Q246" s="64" t="s">
        <v>2441</v>
      </c>
      <c r="R246" s="19" t="s">
        <v>2441</v>
      </c>
      <c r="S246" s="150">
        <f>IFERROR(_xlfn.XLOOKUP(U246,sortorder!$E$62:$E$134,sortorder!$F$62:$F$134),999)</f>
        <v>22</v>
      </c>
      <c r="T246" s="150">
        <f>IFERROR(_xlfn.XLOOKUP(U246,sortorder!$E$62:$E$134,sortorder!$D$62:$D$134),99)</f>
        <v>39</v>
      </c>
      <c r="U246" s="129" t="s">
        <v>2322</v>
      </c>
      <c r="V246" s="59" t="s">
        <v>2322</v>
      </c>
      <c r="W246" s="155">
        <f>IFERROR(_xlfn.XLOOKUP(Y246,sortorder!$E$4:$E$55,sortorder!$D$4:$D$55),99)</f>
        <v>29</v>
      </c>
      <c r="X246" s="155">
        <f>IFERROR(_xlfn.XLOOKUP(Y246,sortorder!$E$4:$E$55,sortorder!$D$4:$D$55),99)</f>
        <v>29</v>
      </c>
      <c r="Y246" s="142" t="s">
        <v>2949</v>
      </c>
      <c r="Z246" s="144">
        <f>IF(ISERROR(SEARCH(Z$1,$Q246)),0,1)</f>
        <v>0</v>
      </c>
      <c r="AA246" s="144">
        <f>IF(ISERROR(SEARCH(AA$1,$Q246)),0,1)</f>
        <v>1</v>
      </c>
      <c r="AB246" s="144">
        <f>IF(ISERROR(SEARCH(AB$1,$Q246)),0,1)</f>
        <v>1</v>
      </c>
      <c r="AC246" s="144">
        <f>IF(ISERROR(SEARCH(AC$1,$Q246)),0,1)</f>
        <v>0</v>
      </c>
      <c r="AD246" s="144">
        <f>IF(ISERROR(SEARCH(AD$1,$Q246)),0,1)</f>
        <v>0</v>
      </c>
      <c r="AE246" s="144">
        <f>IF(ISERROR(SEARCH(AE$1,$Q246)),0,1)</f>
        <v>0</v>
      </c>
      <c r="AF246" s="144">
        <f>IF(ISERROR(SEARCH(AF$1,$Q246)),0,1)</f>
        <v>0</v>
      </c>
      <c r="AG246" s="144">
        <f>IF(ISERROR(SEARCH(AG$1,$Q246)),0,1)</f>
        <v>0</v>
      </c>
      <c r="AH246" s="144">
        <f>IF(ISERROR(SEARCH(AH$1,$Q246)),0,1)</f>
        <v>0</v>
      </c>
      <c r="AK246" t="s">
        <v>44</v>
      </c>
      <c r="AL246" s="41" t="s">
        <v>44</v>
      </c>
      <c r="AM246" s="216">
        <f>_xlfn.XLOOKUP(AL246,sortorder!$I$15:$I$20,sortorder!$J$15:$J$20)</f>
        <v>1</v>
      </c>
      <c r="AN246" t="s">
        <v>1804</v>
      </c>
      <c r="AO246" t="s">
        <v>1804</v>
      </c>
      <c r="AP246" t="s">
        <v>1805</v>
      </c>
      <c r="AQ246" s="32">
        <v>3</v>
      </c>
      <c r="AR246" t="s">
        <v>1799</v>
      </c>
      <c r="AS246" t="s">
        <v>1111</v>
      </c>
      <c r="AT246" t="s">
        <v>1102</v>
      </c>
      <c r="AU246" t="s">
        <v>1111</v>
      </c>
      <c r="AW246" s="39" t="str">
        <f>IFERROR(_xlfn.XLOOKUP(Q246,wtd!$B:$B,wtd!$C:$C),"")</f>
        <v/>
      </c>
      <c r="AX246" s="144" t="b">
        <f>IFERROR(Q246=_xlfn.XLOOKUP(Q246,wtd!$B:$B,wtd!$B:$B),FALSE)</f>
        <v>0</v>
      </c>
      <c r="AY246" t="s">
        <v>1103</v>
      </c>
      <c r="AZ246">
        <v>2</v>
      </c>
      <c r="BA246">
        <v>0</v>
      </c>
      <c r="BC246" t="b">
        <v>0</v>
      </c>
      <c r="BD246" t="b">
        <v>0</v>
      </c>
      <c r="BE246" t="b">
        <v>0</v>
      </c>
      <c r="BF246" t="s">
        <v>5212</v>
      </c>
      <c r="BG246" s="45" t="s">
        <v>2442</v>
      </c>
      <c r="BH246" s="45" t="s">
        <v>2442</v>
      </c>
      <c r="BN246" s="232">
        <v>999</v>
      </c>
    </row>
    <row r="247" spans="1:66">
      <c r="A247">
        <v>246</v>
      </c>
      <c r="B247" s="161" t="str">
        <f>IFERROR(TEXT(AM247,"00"),"99")&amp;IFERROR(TEXT(X247,"00"),"99")&amp;IFERROR(TEXT(T247,"00"),"99")&amp;IFERROR(TEXT(BN247,"000"),"999")</f>
        <v>012940999</v>
      </c>
      <c r="C247" s="161" t="str">
        <f>IFERROR(TEXT(AM247,"00"),"99")&amp;IFERROR(TEXT(W247,"00"),"99")&amp;IFERROR(TEXT(S247,"000"),"999")</f>
        <v>0129023</v>
      </c>
      <c r="D247" s="29">
        <v>0</v>
      </c>
      <c r="E247" s="29">
        <v>0</v>
      </c>
      <c r="F247" s="29">
        <v>0</v>
      </c>
      <c r="I247" s="379" t="str">
        <f>IF(ISBLANK(H247), IF(OR(NOT(ISBLANK(M247)),NOT(ISBLANK(J247)), NOT(ISBLANK(O247))),"no oldname but should be",""),IF(H247=J247,"api",IF(H247=O247,"csv","no match or acsbgname")))</f>
        <v/>
      </c>
      <c r="Q247" s="64" t="s">
        <v>2443</v>
      </c>
      <c r="R247" s="19" t="s">
        <v>2443</v>
      </c>
      <c r="S247" s="150">
        <f>IFERROR(_xlfn.XLOOKUP(U247,sortorder!$E$62:$E$134,sortorder!$F$62:$F$134),999)</f>
        <v>23</v>
      </c>
      <c r="T247" s="150">
        <f>IFERROR(_xlfn.XLOOKUP(U247,sortorder!$E$62:$E$134,sortorder!$D$62:$D$134),99)</f>
        <v>40</v>
      </c>
      <c r="U247" s="129" t="s">
        <v>2327</v>
      </c>
      <c r="V247" s="59" t="s">
        <v>2327</v>
      </c>
      <c r="W247" s="155">
        <f>IFERROR(_xlfn.XLOOKUP(Y247,sortorder!$E$4:$E$55,sortorder!$D$4:$D$55),99)</f>
        <v>29</v>
      </c>
      <c r="X247" s="155">
        <f>IFERROR(_xlfn.XLOOKUP(Y247,sortorder!$E$4:$E$55,sortorder!$D$4:$D$55),99)</f>
        <v>29</v>
      </c>
      <c r="Y247" s="142" t="s">
        <v>2949</v>
      </c>
      <c r="Z247" s="144">
        <f>IF(ISERROR(SEARCH(Z$1,$Q247)),0,1)</f>
        <v>0</v>
      </c>
      <c r="AA247" s="144">
        <f>IF(ISERROR(SEARCH(AA$1,$Q247)),0,1)</f>
        <v>1</v>
      </c>
      <c r="AB247" s="144">
        <f>IF(ISERROR(SEARCH(AB$1,$Q247)),0,1)</f>
        <v>1</v>
      </c>
      <c r="AC247" s="144">
        <f>IF(ISERROR(SEARCH(AC$1,$Q247)),0,1)</f>
        <v>0</v>
      </c>
      <c r="AD247" s="144">
        <f>IF(ISERROR(SEARCH(AD$1,$Q247)),0,1)</f>
        <v>0</v>
      </c>
      <c r="AE247" s="144">
        <f>IF(ISERROR(SEARCH(AE$1,$Q247)),0,1)</f>
        <v>0</v>
      </c>
      <c r="AF247" s="144">
        <f>IF(ISERROR(SEARCH(AF$1,$Q247)),0,1)</f>
        <v>0</v>
      </c>
      <c r="AG247" s="144">
        <f>IF(ISERROR(SEARCH(AG$1,$Q247)),0,1)</f>
        <v>0</v>
      </c>
      <c r="AH247" s="144">
        <f>IF(ISERROR(SEARCH(AH$1,$Q247)),0,1)</f>
        <v>0</v>
      </c>
      <c r="AK247" t="s">
        <v>44</v>
      </c>
      <c r="AL247" s="41" t="s">
        <v>44</v>
      </c>
      <c r="AM247" s="216">
        <f>_xlfn.XLOOKUP(AL247,sortorder!$I$15:$I$20,sortorder!$J$15:$J$20)</f>
        <v>1</v>
      </c>
      <c r="AN247" t="s">
        <v>1804</v>
      </c>
      <c r="AO247" t="s">
        <v>1804</v>
      </c>
      <c r="AP247" t="s">
        <v>1805</v>
      </c>
      <c r="AQ247" s="32">
        <v>3</v>
      </c>
      <c r="AR247" t="s">
        <v>1799</v>
      </c>
      <c r="AS247" t="s">
        <v>1111</v>
      </c>
      <c r="AT247" t="s">
        <v>1102</v>
      </c>
      <c r="AU247" t="s">
        <v>1111</v>
      </c>
      <c r="AW247" s="39" t="str">
        <f>IFERROR(_xlfn.XLOOKUP(Q247,wtd!$B:$B,wtd!$C:$C),"")</f>
        <v/>
      </c>
      <c r="AX247" s="144" t="b">
        <f>IFERROR(Q247=_xlfn.XLOOKUP(Q247,wtd!$B:$B,wtd!$B:$B),FALSE)</f>
        <v>0</v>
      </c>
      <c r="AY247" t="s">
        <v>1103</v>
      </c>
      <c r="AZ247">
        <v>2</v>
      </c>
      <c r="BA247">
        <v>0</v>
      </c>
      <c r="BC247" t="b">
        <v>0</v>
      </c>
      <c r="BD247" t="b">
        <v>0</v>
      </c>
      <c r="BE247" t="b">
        <v>0</v>
      </c>
      <c r="BF247" t="s">
        <v>5316</v>
      </c>
      <c r="BG247" s="45" t="s">
        <v>2444</v>
      </c>
      <c r="BH247" s="45" t="s">
        <v>2444</v>
      </c>
      <c r="BN247" s="232">
        <v>999</v>
      </c>
    </row>
    <row r="248" spans="1:66">
      <c r="A248">
        <v>247</v>
      </c>
      <c r="B248" s="161" t="str">
        <f>IFERROR(TEXT(AM248,"00"),"99")&amp;IFERROR(TEXT(X248,"00"),"99")&amp;IFERROR(TEXT(T248,"00"),"99")&amp;IFERROR(TEXT(BN248,"000"),"999")</f>
        <v>012941999</v>
      </c>
      <c r="C248" s="161" t="str">
        <f>IFERROR(TEXT(AM248,"00"),"99")&amp;IFERROR(TEXT(W248,"00"),"99")&amp;IFERROR(TEXT(S248,"000"),"999")</f>
        <v>0129024</v>
      </c>
      <c r="D248" s="29">
        <v>0</v>
      </c>
      <c r="E248" s="29">
        <v>0</v>
      </c>
      <c r="F248" s="29">
        <v>0</v>
      </c>
      <c r="I248" s="379" t="str">
        <f>IF(ISBLANK(H248), IF(OR(NOT(ISBLANK(M248)),NOT(ISBLANK(J248)), NOT(ISBLANK(O248))),"no oldname but should be",""),IF(H248=J248,"api",IF(H248=O248,"csv","no match or acsbgname")))</f>
        <v/>
      </c>
      <c r="Q248" s="64" t="s">
        <v>2445</v>
      </c>
      <c r="R248" s="19" t="s">
        <v>2445</v>
      </c>
      <c r="S248" s="150">
        <f>IFERROR(_xlfn.XLOOKUP(U248,sortorder!$E$62:$E$134,sortorder!$F$62:$F$134),999)</f>
        <v>24</v>
      </c>
      <c r="T248" s="150">
        <f>IFERROR(_xlfn.XLOOKUP(U248,sortorder!$E$62:$E$134,sortorder!$D$62:$D$134),99)</f>
        <v>41</v>
      </c>
      <c r="U248" s="129" t="s">
        <v>2332</v>
      </c>
      <c r="V248" s="59" t="s">
        <v>2332</v>
      </c>
      <c r="W248" s="155">
        <f>IFERROR(_xlfn.XLOOKUP(Y248,sortorder!$E$4:$E$55,sortorder!$D$4:$D$55),99)</f>
        <v>29</v>
      </c>
      <c r="X248" s="155">
        <f>IFERROR(_xlfn.XLOOKUP(Y248,sortorder!$E$4:$E$55,sortorder!$D$4:$D$55),99)</f>
        <v>29</v>
      </c>
      <c r="Y248" s="142" t="s">
        <v>2949</v>
      </c>
      <c r="Z248" s="144">
        <f>IF(ISERROR(SEARCH(Z$1,$Q248)),0,1)</f>
        <v>0</v>
      </c>
      <c r="AA248" s="144">
        <f>IF(ISERROR(SEARCH(AA$1,$Q248)),0,1)</f>
        <v>1</v>
      </c>
      <c r="AB248" s="144">
        <f>IF(ISERROR(SEARCH(AB$1,$Q248)),0,1)</f>
        <v>1</v>
      </c>
      <c r="AC248" s="144">
        <f>IF(ISERROR(SEARCH(AC$1,$Q248)),0,1)</f>
        <v>0</v>
      </c>
      <c r="AD248" s="144">
        <f>IF(ISERROR(SEARCH(AD$1,$Q248)),0,1)</f>
        <v>0</v>
      </c>
      <c r="AE248" s="144">
        <f>IF(ISERROR(SEARCH(AE$1,$Q248)),0,1)</f>
        <v>0</v>
      </c>
      <c r="AF248" s="144">
        <f>IF(ISERROR(SEARCH(AF$1,$Q248)),0,1)</f>
        <v>0</v>
      </c>
      <c r="AG248" s="144">
        <f>IF(ISERROR(SEARCH(AG$1,$Q248)),0,1)</f>
        <v>0</v>
      </c>
      <c r="AH248" s="144">
        <f>IF(ISERROR(SEARCH(AH$1,$Q248)),0,1)</f>
        <v>0</v>
      </c>
      <c r="AK248" t="s">
        <v>44</v>
      </c>
      <c r="AL248" s="41" t="s">
        <v>44</v>
      </c>
      <c r="AM248" s="216">
        <f>_xlfn.XLOOKUP(AL248,sortorder!$I$15:$I$20,sortorder!$J$15:$J$20)</f>
        <v>1</v>
      </c>
      <c r="AN248" t="s">
        <v>1804</v>
      </c>
      <c r="AO248" t="s">
        <v>1804</v>
      </c>
      <c r="AP248" t="s">
        <v>1805</v>
      </c>
      <c r="AQ248" s="32">
        <v>3</v>
      </c>
      <c r="AR248" t="s">
        <v>1799</v>
      </c>
      <c r="AS248" t="s">
        <v>1111</v>
      </c>
      <c r="AT248" t="s">
        <v>1102</v>
      </c>
      <c r="AU248" t="s">
        <v>1111</v>
      </c>
      <c r="AW248" s="39" t="str">
        <f>IFERROR(_xlfn.XLOOKUP(Q248,wtd!$B:$B,wtd!$C:$C),"")</f>
        <v/>
      </c>
      <c r="AX248" s="144" t="b">
        <f>IFERROR(Q248=_xlfn.XLOOKUP(Q248,wtd!$B:$B,wtd!$B:$B),FALSE)</f>
        <v>0</v>
      </c>
      <c r="AY248" t="s">
        <v>1103</v>
      </c>
      <c r="AZ248">
        <v>2</v>
      </c>
      <c r="BA248">
        <v>0</v>
      </c>
      <c r="BC248" t="b">
        <v>0</v>
      </c>
      <c r="BD248" t="b">
        <v>0</v>
      </c>
      <c r="BE248" t="b">
        <v>0</v>
      </c>
      <c r="BF248" t="s">
        <v>5156</v>
      </c>
      <c r="BG248" s="45" t="s">
        <v>2446</v>
      </c>
      <c r="BH248" s="45" t="s">
        <v>2446</v>
      </c>
      <c r="BN248" s="232">
        <v>999</v>
      </c>
    </row>
    <row r="249" spans="1:66">
      <c r="A249">
        <v>248</v>
      </c>
      <c r="B249" s="161" t="str">
        <f>IFERROR(TEXT(AM249,"00"),"99")&amp;IFERROR(TEXT(X249,"00"),"99")&amp;IFERROR(TEXT(T249,"00"),"99")&amp;IFERROR(TEXT(BN249,"000"),"999")</f>
        <v>012942999</v>
      </c>
      <c r="C249" s="161" t="str">
        <f>IFERROR(TEXT(AM249,"00"),"99")&amp;IFERROR(TEXT(W249,"00"),"99")&amp;IFERROR(TEXT(S249,"000"),"999")</f>
        <v>0129025</v>
      </c>
      <c r="D249" s="29">
        <v>0</v>
      </c>
      <c r="E249" s="29">
        <v>0</v>
      </c>
      <c r="F249" s="29">
        <v>0</v>
      </c>
      <c r="I249" s="379" t="str">
        <f>IF(ISBLANK(H249), IF(OR(NOT(ISBLANK(M249)),NOT(ISBLANK(J249)), NOT(ISBLANK(O249))),"no oldname but should be",""),IF(H249=J249,"api",IF(H249=O249,"csv","no match or acsbgname")))</f>
        <v/>
      </c>
      <c r="Q249" s="64" t="s">
        <v>2447</v>
      </c>
      <c r="R249" s="19" t="s">
        <v>2447</v>
      </c>
      <c r="S249" s="150">
        <f>IFERROR(_xlfn.XLOOKUP(U249,sortorder!$E$62:$E$134,sortorder!$F$62:$F$134),999)</f>
        <v>25</v>
      </c>
      <c r="T249" s="150">
        <f>IFERROR(_xlfn.XLOOKUP(U249,sortorder!$E$62:$E$134,sortorder!$D$62:$D$134),99)</f>
        <v>42</v>
      </c>
      <c r="U249" s="129" t="s">
        <v>2337</v>
      </c>
      <c r="V249" s="59" t="s">
        <v>2337</v>
      </c>
      <c r="W249" s="155">
        <f>IFERROR(_xlfn.XLOOKUP(Y249,sortorder!$E$4:$E$55,sortorder!$D$4:$D$55),99)</f>
        <v>29</v>
      </c>
      <c r="X249" s="155">
        <f>IFERROR(_xlfn.XLOOKUP(Y249,sortorder!$E$4:$E$55,sortorder!$D$4:$D$55),99)</f>
        <v>29</v>
      </c>
      <c r="Y249" s="142" t="s">
        <v>2949</v>
      </c>
      <c r="Z249" s="144">
        <f>IF(ISERROR(SEARCH(Z$1,$Q249)),0,1)</f>
        <v>0</v>
      </c>
      <c r="AA249" s="144">
        <f>IF(ISERROR(SEARCH(AA$1,$Q249)),0,1)</f>
        <v>1</v>
      </c>
      <c r="AB249" s="144">
        <f>IF(ISERROR(SEARCH(AB$1,$Q249)),0,1)</f>
        <v>1</v>
      </c>
      <c r="AC249" s="144">
        <f>IF(ISERROR(SEARCH(AC$1,$Q249)),0,1)</f>
        <v>0</v>
      </c>
      <c r="AD249" s="144">
        <f>IF(ISERROR(SEARCH(AD$1,$Q249)),0,1)</f>
        <v>0</v>
      </c>
      <c r="AE249" s="144">
        <f>IF(ISERROR(SEARCH(AE$1,$Q249)),0,1)</f>
        <v>0</v>
      </c>
      <c r="AF249" s="144">
        <f>IF(ISERROR(SEARCH(AF$1,$Q249)),0,1)</f>
        <v>0</v>
      </c>
      <c r="AG249" s="144">
        <f>IF(ISERROR(SEARCH(AG$1,$Q249)),0,1)</f>
        <v>0</v>
      </c>
      <c r="AH249" s="144">
        <f>IF(ISERROR(SEARCH(AH$1,$Q249)),0,1)</f>
        <v>0</v>
      </c>
      <c r="AK249" t="s">
        <v>44</v>
      </c>
      <c r="AL249" s="41" t="s">
        <v>44</v>
      </c>
      <c r="AM249" s="216">
        <f>_xlfn.XLOOKUP(AL249,sortorder!$I$15:$I$20,sortorder!$J$15:$J$20)</f>
        <v>1</v>
      </c>
      <c r="AN249" t="s">
        <v>1804</v>
      </c>
      <c r="AO249" t="s">
        <v>1804</v>
      </c>
      <c r="AP249" t="s">
        <v>1805</v>
      </c>
      <c r="AQ249" s="32">
        <v>3</v>
      </c>
      <c r="AR249" t="s">
        <v>1799</v>
      </c>
      <c r="AS249" t="s">
        <v>1111</v>
      </c>
      <c r="AT249" t="s">
        <v>1102</v>
      </c>
      <c r="AU249" t="s">
        <v>1111</v>
      </c>
      <c r="AW249" s="39" t="str">
        <f>IFERROR(_xlfn.XLOOKUP(Q249,wtd!$B:$B,wtd!$C:$C),"")</f>
        <v/>
      </c>
      <c r="AX249" s="144" t="b">
        <f>IFERROR(Q249=_xlfn.XLOOKUP(Q249,wtd!$B:$B,wtd!$B:$B),FALSE)</f>
        <v>0</v>
      </c>
      <c r="AY249" t="s">
        <v>1103</v>
      </c>
      <c r="AZ249">
        <v>2</v>
      </c>
      <c r="BA249">
        <v>0</v>
      </c>
      <c r="BC249" t="b">
        <v>0</v>
      </c>
      <c r="BD249" t="b">
        <v>0</v>
      </c>
      <c r="BE249" t="b">
        <v>0</v>
      </c>
      <c r="BF249" t="s">
        <v>5401</v>
      </c>
      <c r="BG249" s="45" t="s">
        <v>2448</v>
      </c>
      <c r="BH249" s="45" t="s">
        <v>2448</v>
      </c>
      <c r="BN249" s="232">
        <v>999</v>
      </c>
    </row>
    <row r="250" spans="1:66">
      <c r="A250">
        <v>249</v>
      </c>
      <c r="B250" s="161" t="str">
        <f>IFERROR(TEXT(AM250,"00"),"99")&amp;IFERROR(TEXT(X250,"00"),"99")&amp;IFERROR(TEXT(T250,"00"),"99")&amp;IFERROR(TEXT(BN250,"000"),"999")</f>
        <v>012943999</v>
      </c>
      <c r="C250" s="161" t="str">
        <f>IFERROR(TEXT(AM250,"00"),"99")&amp;IFERROR(TEXT(W250,"00"),"99")&amp;IFERROR(TEXT(S250,"000"),"999")</f>
        <v>0129018</v>
      </c>
      <c r="D250" s="29">
        <v>0</v>
      </c>
      <c r="E250" s="29">
        <v>0</v>
      </c>
      <c r="F250" s="29">
        <v>0</v>
      </c>
      <c r="I250" s="379" t="str">
        <f>IF(ISBLANK(H250), IF(OR(NOT(ISBLANK(M250)),NOT(ISBLANK(J250)), NOT(ISBLANK(O250))),"no oldname but should be",""),IF(H250=J250,"api",IF(H250=O250,"csv","no match or acsbgname")))</f>
        <v/>
      </c>
      <c r="Q250" s="64" t="s">
        <v>2449</v>
      </c>
      <c r="R250" s="19" t="s">
        <v>2449</v>
      </c>
      <c r="S250" s="150">
        <f>IFERROR(_xlfn.XLOOKUP(U250,sortorder!$E$62:$E$134,sortorder!$F$62:$F$134),999)</f>
        <v>18</v>
      </c>
      <c r="T250" s="150">
        <f>IFERROR(_xlfn.XLOOKUP(U250,sortorder!$E$62:$E$134,sortorder!$D$62:$D$134),99)</f>
        <v>43</v>
      </c>
      <c r="U250" s="129" t="s">
        <v>2300</v>
      </c>
      <c r="V250" s="59" t="s">
        <v>2300</v>
      </c>
      <c r="W250" s="155">
        <f>IFERROR(_xlfn.XLOOKUP(Y250,sortorder!$E$4:$E$55,sortorder!$D$4:$D$55),99)</f>
        <v>29</v>
      </c>
      <c r="X250" s="155">
        <f>IFERROR(_xlfn.XLOOKUP(Y250,sortorder!$E$4:$E$55,sortorder!$D$4:$D$55),99)</f>
        <v>29</v>
      </c>
      <c r="Y250" s="142" t="s">
        <v>2949</v>
      </c>
      <c r="Z250" s="144">
        <f>IF(ISERROR(SEARCH(Z$1,$Q250)),0,1)</f>
        <v>0</v>
      </c>
      <c r="AA250" s="144">
        <f>IF(ISERROR(SEARCH(AA$1,$Q250)),0,1)</f>
        <v>1</v>
      </c>
      <c r="AB250" s="144">
        <f>IF(ISERROR(SEARCH(AB$1,$Q250)),0,1)</f>
        <v>1</v>
      </c>
      <c r="AC250" s="144">
        <f>IF(ISERROR(SEARCH(AC$1,$Q250)),0,1)</f>
        <v>0</v>
      </c>
      <c r="AD250" s="144">
        <f>IF(ISERROR(SEARCH(AD$1,$Q250)),0,1)</f>
        <v>0</v>
      </c>
      <c r="AE250" s="144">
        <f>IF(ISERROR(SEARCH(AE$1,$Q250)),0,1)</f>
        <v>0</v>
      </c>
      <c r="AF250" s="144">
        <f>IF(ISERROR(SEARCH(AF$1,$Q250)),0,1)</f>
        <v>0</v>
      </c>
      <c r="AG250" s="144">
        <f>IF(ISERROR(SEARCH(AG$1,$Q250)),0,1)</f>
        <v>0</v>
      </c>
      <c r="AH250" s="144">
        <f>IF(ISERROR(SEARCH(AH$1,$Q250)),0,1)</f>
        <v>0</v>
      </c>
      <c r="AK250" t="s">
        <v>44</v>
      </c>
      <c r="AL250" s="41" t="s">
        <v>44</v>
      </c>
      <c r="AM250" s="216">
        <f>_xlfn.XLOOKUP(AL250,sortorder!$I$15:$I$20,sortorder!$J$15:$J$20)</f>
        <v>1</v>
      </c>
      <c r="AN250" t="s">
        <v>1804</v>
      </c>
      <c r="AO250" t="s">
        <v>1804</v>
      </c>
      <c r="AP250" t="s">
        <v>1805</v>
      </c>
      <c r="AQ250" s="32">
        <v>3</v>
      </c>
      <c r="AR250" t="s">
        <v>1799</v>
      </c>
      <c r="AS250" t="s">
        <v>1111</v>
      </c>
      <c r="AT250" t="s">
        <v>1102</v>
      </c>
      <c r="AU250" t="s">
        <v>1111</v>
      </c>
      <c r="AW250" s="39" t="str">
        <f>IFERROR(_xlfn.XLOOKUP(Q250,wtd!$B:$B,wtd!$C:$C),"")</f>
        <v/>
      </c>
      <c r="AX250" s="144" t="b">
        <f>IFERROR(Q250=_xlfn.XLOOKUP(Q250,wtd!$B:$B,wtd!$B:$B),FALSE)</f>
        <v>0</v>
      </c>
      <c r="AY250" t="s">
        <v>1103</v>
      </c>
      <c r="AZ250">
        <v>2</v>
      </c>
      <c r="BA250">
        <v>0</v>
      </c>
      <c r="BC250" t="b">
        <v>0</v>
      </c>
      <c r="BD250" t="b">
        <v>0</v>
      </c>
      <c r="BE250" t="b">
        <v>0</v>
      </c>
      <c r="BF250" t="s">
        <v>5157</v>
      </c>
      <c r="BG250" s="45" t="s">
        <v>2450</v>
      </c>
      <c r="BH250" s="45" t="s">
        <v>2450</v>
      </c>
      <c r="BN250" s="232">
        <v>999</v>
      </c>
    </row>
    <row r="251" spans="1:66">
      <c r="A251">
        <v>250</v>
      </c>
      <c r="B251" s="161" t="str">
        <f>IFERROR(TEXT(AM251,"00"),"99")&amp;IFERROR(TEXT(X251,"00"),"99")&amp;IFERROR(TEXT(T251,"00"),"99")&amp;IFERROR(TEXT(BN251,"000"),"999")</f>
        <v>013036999</v>
      </c>
      <c r="C251" s="161" t="str">
        <f>IFERROR(TEXT(AM251,"00"),"99")&amp;IFERROR(TEXT(W251,"00"),"99")&amp;IFERROR(TEXT(S251,"000"),"999")</f>
        <v>0130021</v>
      </c>
      <c r="D251" s="29">
        <v>0</v>
      </c>
      <c r="E251" s="29">
        <v>0</v>
      </c>
      <c r="F251" s="29">
        <v>0</v>
      </c>
      <c r="I251" s="379" t="str">
        <f>IF(ISBLANK(H251), IF(OR(NOT(ISBLANK(M251)),NOT(ISBLANK(J251)), NOT(ISBLANK(O251))),"no oldname but should be",""),IF(H251=J251,"api",IF(H251=O251,"csv","no match or acsbgname")))</f>
        <v/>
      </c>
      <c r="Q251" s="64" t="s">
        <v>2383</v>
      </c>
      <c r="R251" s="19" t="s">
        <v>2383</v>
      </c>
      <c r="S251" s="150">
        <f>IFERROR(_xlfn.XLOOKUP(U251,sortorder!$E$62:$E$134,sortorder!$F$62:$F$134),999)</f>
        <v>21</v>
      </c>
      <c r="T251" s="150">
        <f>IFERROR(_xlfn.XLOOKUP(U251,sortorder!$E$62:$E$134,sortorder!$D$62:$D$134),99)</f>
        <v>36</v>
      </c>
      <c r="U251" s="129" t="s">
        <v>2317</v>
      </c>
      <c r="V251" s="59" t="s">
        <v>2317</v>
      </c>
      <c r="W251" s="155">
        <f>IFERROR(_xlfn.XLOOKUP(Y251,sortorder!$E$4:$E$55,sortorder!$D$4:$D$55),99)</f>
        <v>30</v>
      </c>
      <c r="X251" s="155">
        <f>IFERROR(_xlfn.XLOOKUP(Y251,sortorder!$E$4:$E$55,sortorder!$D$4:$D$55),99)</f>
        <v>30</v>
      </c>
      <c r="Y251" s="142" t="s">
        <v>2950</v>
      </c>
      <c r="Z251" s="144">
        <f>IF(ISERROR(SEARCH(Z$1,$Q251)),0,1)</f>
        <v>0</v>
      </c>
      <c r="AA251" s="144">
        <f>IF(ISERROR(SEARCH(AA$1,$Q251)),0,1)</f>
        <v>0</v>
      </c>
      <c r="AB251" s="144">
        <f>IF(ISERROR(SEARCH(AB$1,$Q251)),0,1)</f>
        <v>0</v>
      </c>
      <c r="AC251" s="144">
        <f>IF(ISERROR(SEARCH(AC$1,$Q251)),0,1)</f>
        <v>0</v>
      </c>
      <c r="AD251" s="144">
        <f>IF(ISERROR(SEARCH(AD$1,$Q251)),0,1)</f>
        <v>1</v>
      </c>
      <c r="AE251" s="144">
        <f>IF(ISERROR(SEARCH(AE$1,$Q251)),0,1)</f>
        <v>0</v>
      </c>
      <c r="AF251" s="144">
        <f>IF(ISERROR(SEARCH(AF$1,$Q251)),0,1)</f>
        <v>0</v>
      </c>
      <c r="AG251" s="144">
        <f>IF(ISERROR(SEARCH(AG$1,$Q251)),0,1)</f>
        <v>0</v>
      </c>
      <c r="AH251" s="144">
        <f>IF(ISERROR(SEARCH(AH$1,$Q251)),0,1)</f>
        <v>0</v>
      </c>
      <c r="AK251" t="s">
        <v>44</v>
      </c>
      <c r="AL251" s="41" t="s">
        <v>44</v>
      </c>
      <c r="AM251" s="216">
        <f>_xlfn.XLOOKUP(AL251,sortorder!$I$15:$I$20,sortorder!$J$15:$J$20)</f>
        <v>1</v>
      </c>
      <c r="AN251" t="s">
        <v>423</v>
      </c>
      <c r="AO251" t="s">
        <v>423</v>
      </c>
      <c r="AP251" t="s">
        <v>424</v>
      </c>
      <c r="AQ251" s="32">
        <v>1</v>
      </c>
      <c r="AR251" t="s">
        <v>1125</v>
      </c>
      <c r="AS251" t="s">
        <v>1132</v>
      </c>
      <c r="AT251" t="s">
        <v>1126</v>
      </c>
      <c r="AU251" t="s">
        <v>1132</v>
      </c>
      <c r="AV251">
        <v>1</v>
      </c>
      <c r="AW251" s="39" t="str">
        <f>IFERROR(_xlfn.XLOOKUP(Q251,wtd!$B:$B,wtd!$C:$C),"")</f>
        <v/>
      </c>
      <c r="AX251" s="144" t="b">
        <f>IFERROR(Q251=_xlfn.XLOOKUP(Q251,wtd!$B:$B,wtd!$B:$B),FALSE)</f>
        <v>0</v>
      </c>
      <c r="AY251" t="s">
        <v>2830</v>
      </c>
      <c r="AZ251">
        <v>2</v>
      </c>
      <c r="BA251">
        <v>0</v>
      </c>
      <c r="BC251" t="b">
        <v>0</v>
      </c>
      <c r="BD251" t="b">
        <v>1</v>
      </c>
      <c r="BE251" t="b">
        <v>0</v>
      </c>
      <c r="BF251" t="s">
        <v>5158</v>
      </c>
      <c r="BG251" s="45" t="s">
        <v>2385</v>
      </c>
      <c r="BH251" s="45" t="s">
        <v>2385</v>
      </c>
      <c r="BN251" s="232">
        <v>999</v>
      </c>
    </row>
    <row r="252" spans="1:66">
      <c r="A252">
        <v>251</v>
      </c>
      <c r="B252" s="161" t="str">
        <f>IFERROR(TEXT(AM252,"00"),"99")&amp;IFERROR(TEXT(X252,"00"),"99")&amp;IFERROR(TEXT(T252,"00"),"99")&amp;IFERROR(TEXT(BN252,"000"),"999")</f>
        <v>013037999</v>
      </c>
      <c r="C252" s="161" t="str">
        <f>IFERROR(TEXT(AM252,"00"),"99")&amp;IFERROR(TEXT(W252,"00"),"99")&amp;IFERROR(TEXT(S252,"000"),"999")</f>
        <v>0130019</v>
      </c>
      <c r="D252" s="29">
        <v>0</v>
      </c>
      <c r="E252" s="29">
        <v>0</v>
      </c>
      <c r="F252" s="29">
        <v>0</v>
      </c>
      <c r="I252" s="379" t="str">
        <f>IF(ISBLANK(H252), IF(OR(NOT(ISBLANK(M252)),NOT(ISBLANK(J252)), NOT(ISBLANK(O252))),"no oldname but should be",""),IF(H252=J252,"api",IF(H252=O252,"csv","no match or acsbgname")))</f>
        <v/>
      </c>
      <c r="Q252" s="64" t="s">
        <v>2386</v>
      </c>
      <c r="R252" s="19" t="s">
        <v>2386</v>
      </c>
      <c r="S252" s="150">
        <f>IFERROR(_xlfn.XLOOKUP(U252,sortorder!$E$62:$E$134,sortorder!$F$62:$F$134),999)</f>
        <v>19</v>
      </c>
      <c r="T252" s="150">
        <f>IFERROR(_xlfn.XLOOKUP(U252,sortorder!$E$62:$E$134,sortorder!$D$62:$D$134),99)</f>
        <v>37</v>
      </c>
      <c r="U252" s="129" t="s">
        <v>2307</v>
      </c>
      <c r="V252" s="59" t="s">
        <v>2307</v>
      </c>
      <c r="W252" s="155">
        <f>IFERROR(_xlfn.XLOOKUP(Y252,sortorder!$E$4:$E$55,sortorder!$D$4:$D$55),99)</f>
        <v>30</v>
      </c>
      <c r="X252" s="155">
        <f>IFERROR(_xlfn.XLOOKUP(Y252,sortorder!$E$4:$E$55,sortorder!$D$4:$D$55),99)</f>
        <v>30</v>
      </c>
      <c r="Y252" s="142" t="s">
        <v>2950</v>
      </c>
      <c r="Z252" s="144">
        <f>IF(ISERROR(SEARCH(Z$1,$Q252)),0,1)</f>
        <v>0</v>
      </c>
      <c r="AA252" s="144">
        <f>IF(ISERROR(SEARCH(AA$1,$Q252)),0,1)</f>
        <v>0</v>
      </c>
      <c r="AB252" s="144">
        <f>IF(ISERROR(SEARCH(AB$1,$Q252)),0,1)</f>
        <v>0</v>
      </c>
      <c r="AC252" s="144">
        <f>IF(ISERROR(SEARCH(AC$1,$Q252)),0,1)</f>
        <v>0</v>
      </c>
      <c r="AD252" s="144">
        <f>IF(ISERROR(SEARCH(AD$1,$Q252)),0,1)</f>
        <v>1</v>
      </c>
      <c r="AE252" s="144">
        <f>IF(ISERROR(SEARCH(AE$1,$Q252)),0,1)</f>
        <v>0</v>
      </c>
      <c r="AF252" s="144">
        <f>IF(ISERROR(SEARCH(AF$1,$Q252)),0,1)</f>
        <v>0</v>
      </c>
      <c r="AG252" s="144">
        <f>IF(ISERROR(SEARCH(AG$1,$Q252)),0,1)</f>
        <v>0</v>
      </c>
      <c r="AH252" s="144">
        <f>IF(ISERROR(SEARCH(AH$1,$Q252)),0,1)</f>
        <v>0</v>
      </c>
      <c r="AK252" t="s">
        <v>44</v>
      </c>
      <c r="AL252" s="41" t="s">
        <v>44</v>
      </c>
      <c r="AM252" s="216">
        <f>_xlfn.XLOOKUP(AL252,sortorder!$I$15:$I$20,sortorder!$J$15:$J$20)</f>
        <v>1</v>
      </c>
      <c r="AN252" t="s">
        <v>423</v>
      </c>
      <c r="AO252" t="s">
        <v>423</v>
      </c>
      <c r="AP252" t="s">
        <v>424</v>
      </c>
      <c r="AQ252" s="32">
        <v>1</v>
      </c>
      <c r="AR252" t="s">
        <v>1125</v>
      </c>
      <c r="AS252" t="s">
        <v>1132</v>
      </c>
      <c r="AT252" t="s">
        <v>1126</v>
      </c>
      <c r="AU252" t="s">
        <v>1132</v>
      </c>
      <c r="AV252">
        <v>1</v>
      </c>
      <c r="AW252" s="39" t="str">
        <f>IFERROR(_xlfn.XLOOKUP(Q252,wtd!$B:$B,wtd!$C:$C),"")</f>
        <v/>
      </c>
      <c r="AX252" s="144" t="b">
        <f>IFERROR(Q252=_xlfn.XLOOKUP(Q252,wtd!$B:$B,wtd!$B:$B),FALSE)</f>
        <v>0</v>
      </c>
      <c r="AY252" t="s">
        <v>2830</v>
      </c>
      <c r="AZ252">
        <v>2</v>
      </c>
      <c r="BA252">
        <v>0</v>
      </c>
      <c r="BC252" t="b">
        <v>0</v>
      </c>
      <c r="BD252" t="b">
        <v>1</v>
      </c>
      <c r="BE252" t="b">
        <v>0</v>
      </c>
      <c r="BF252" t="s">
        <v>5159</v>
      </c>
      <c r="BG252" s="45" t="s">
        <v>2387</v>
      </c>
      <c r="BH252" s="45" t="s">
        <v>2387</v>
      </c>
      <c r="BN252" s="232">
        <v>999</v>
      </c>
    </row>
    <row r="253" spans="1:66">
      <c r="A253">
        <v>252</v>
      </c>
      <c r="B253" s="161" t="str">
        <f>IFERROR(TEXT(AM253,"00"),"99")&amp;IFERROR(TEXT(X253,"00"),"99")&amp;IFERROR(TEXT(T253,"00"),"99")&amp;IFERROR(TEXT(BN253,"000"),"999")</f>
        <v>013038999</v>
      </c>
      <c r="C253" s="161" t="str">
        <f>IFERROR(TEXT(AM253,"00"),"99")&amp;IFERROR(TEXT(W253,"00"),"99")&amp;IFERROR(TEXT(S253,"000"),"999")</f>
        <v>0130020</v>
      </c>
      <c r="D253" s="29">
        <v>0</v>
      </c>
      <c r="E253" s="29">
        <v>0</v>
      </c>
      <c r="F253" s="29">
        <v>0</v>
      </c>
      <c r="I253" s="379" t="str">
        <f>IF(ISBLANK(H253), IF(OR(NOT(ISBLANK(M253)),NOT(ISBLANK(J253)), NOT(ISBLANK(O253))),"no oldname but should be",""),IF(H253=J253,"api",IF(H253=O253,"csv","no match or acsbgname")))</f>
        <v/>
      </c>
      <c r="Q253" s="64" t="s">
        <v>2388</v>
      </c>
      <c r="R253" s="19" t="s">
        <v>2388</v>
      </c>
      <c r="S253" s="150">
        <f>IFERROR(_xlfn.XLOOKUP(U253,sortorder!$E$62:$E$134,sortorder!$F$62:$F$134),999)</f>
        <v>20</v>
      </c>
      <c r="T253" s="150">
        <f>IFERROR(_xlfn.XLOOKUP(U253,sortorder!$E$62:$E$134,sortorder!$D$62:$D$134),99)</f>
        <v>38</v>
      </c>
      <c r="U253" s="129" t="s">
        <v>2312</v>
      </c>
      <c r="V253" s="59" t="s">
        <v>2312</v>
      </c>
      <c r="W253" s="155">
        <f>IFERROR(_xlfn.XLOOKUP(Y253,sortorder!$E$4:$E$55,sortorder!$D$4:$D$55),99)</f>
        <v>30</v>
      </c>
      <c r="X253" s="155">
        <f>IFERROR(_xlfn.XLOOKUP(Y253,sortorder!$E$4:$E$55,sortorder!$D$4:$D$55),99)</f>
        <v>30</v>
      </c>
      <c r="Y253" s="142" t="s">
        <v>2950</v>
      </c>
      <c r="Z253" s="144">
        <f>IF(ISERROR(SEARCH(Z$1,$Q253)),0,1)</f>
        <v>0</v>
      </c>
      <c r="AA253" s="144">
        <f>IF(ISERROR(SEARCH(AA$1,$Q253)),0,1)</f>
        <v>0</v>
      </c>
      <c r="AB253" s="144">
        <f>IF(ISERROR(SEARCH(AB$1,$Q253)),0,1)</f>
        <v>0</v>
      </c>
      <c r="AC253" s="144">
        <f>IF(ISERROR(SEARCH(AC$1,$Q253)),0,1)</f>
        <v>0</v>
      </c>
      <c r="AD253" s="144">
        <f>IF(ISERROR(SEARCH(AD$1,$Q253)),0,1)</f>
        <v>1</v>
      </c>
      <c r="AE253" s="144">
        <f>IF(ISERROR(SEARCH(AE$1,$Q253)),0,1)</f>
        <v>0</v>
      </c>
      <c r="AF253" s="144">
        <f>IF(ISERROR(SEARCH(AF$1,$Q253)),0,1)</f>
        <v>0</v>
      </c>
      <c r="AG253" s="144">
        <f>IF(ISERROR(SEARCH(AG$1,$Q253)),0,1)</f>
        <v>0</v>
      </c>
      <c r="AH253" s="144">
        <f>IF(ISERROR(SEARCH(AH$1,$Q253)),0,1)</f>
        <v>0</v>
      </c>
      <c r="AK253" t="s">
        <v>44</v>
      </c>
      <c r="AL253" s="41" t="s">
        <v>44</v>
      </c>
      <c r="AM253" s="216">
        <f>_xlfn.XLOOKUP(AL253,sortorder!$I$15:$I$20,sortorder!$J$15:$J$20)</f>
        <v>1</v>
      </c>
      <c r="AN253" t="s">
        <v>423</v>
      </c>
      <c r="AO253" t="s">
        <v>423</v>
      </c>
      <c r="AP253" t="s">
        <v>424</v>
      </c>
      <c r="AQ253" s="32">
        <v>1</v>
      </c>
      <c r="AR253" t="s">
        <v>1125</v>
      </c>
      <c r="AS253" t="s">
        <v>1132</v>
      </c>
      <c r="AT253" t="s">
        <v>1126</v>
      </c>
      <c r="AU253" t="s">
        <v>1132</v>
      </c>
      <c r="AV253">
        <v>1</v>
      </c>
      <c r="AW253" s="39" t="str">
        <f>IFERROR(_xlfn.XLOOKUP(Q253,wtd!$B:$B,wtd!$C:$C),"")</f>
        <v/>
      </c>
      <c r="AX253" s="144" t="b">
        <f>IFERROR(Q253=_xlfn.XLOOKUP(Q253,wtd!$B:$B,wtd!$B:$B),FALSE)</f>
        <v>0</v>
      </c>
      <c r="AY253" t="s">
        <v>2830</v>
      </c>
      <c r="AZ253">
        <v>2</v>
      </c>
      <c r="BA253">
        <v>0</v>
      </c>
      <c r="BC253" t="b">
        <v>0</v>
      </c>
      <c r="BD253" t="b">
        <v>1</v>
      </c>
      <c r="BE253" t="b">
        <v>0</v>
      </c>
      <c r="BF253" t="s">
        <v>5160</v>
      </c>
      <c r="BG253" s="45" t="s">
        <v>2389</v>
      </c>
      <c r="BH253" s="45" t="s">
        <v>2389</v>
      </c>
      <c r="BN253" s="232">
        <v>999</v>
      </c>
    </row>
    <row r="254" spans="1:66">
      <c r="A254">
        <v>253</v>
      </c>
      <c r="B254" s="161" t="str">
        <f>IFERROR(TEXT(AM254,"00"),"99")&amp;IFERROR(TEXT(X254,"00"),"99")&amp;IFERROR(TEXT(T254,"00"),"99")&amp;IFERROR(TEXT(BN254,"000"),"999")</f>
        <v>013039999</v>
      </c>
      <c r="C254" s="161" t="str">
        <f>IFERROR(TEXT(AM254,"00"),"99")&amp;IFERROR(TEXT(W254,"00"),"99")&amp;IFERROR(TEXT(S254,"000"),"999")</f>
        <v>0130022</v>
      </c>
      <c r="D254" s="29">
        <v>0</v>
      </c>
      <c r="E254" s="29">
        <v>0</v>
      </c>
      <c r="F254" s="29">
        <v>0</v>
      </c>
      <c r="I254" s="379" t="str">
        <f>IF(ISBLANK(H254), IF(OR(NOT(ISBLANK(M254)),NOT(ISBLANK(J254)), NOT(ISBLANK(O254))),"no oldname but should be",""),IF(H254=J254,"api",IF(H254=O254,"csv","no match or acsbgname")))</f>
        <v/>
      </c>
      <c r="Q254" s="64" t="s">
        <v>2390</v>
      </c>
      <c r="R254" s="19" t="s">
        <v>2390</v>
      </c>
      <c r="S254" s="150">
        <f>IFERROR(_xlfn.XLOOKUP(U254,sortorder!$E$62:$E$134,sortorder!$F$62:$F$134),999)</f>
        <v>22</v>
      </c>
      <c r="T254" s="150">
        <f>IFERROR(_xlfn.XLOOKUP(U254,sortorder!$E$62:$E$134,sortorder!$D$62:$D$134),99)</f>
        <v>39</v>
      </c>
      <c r="U254" s="129" t="s">
        <v>2322</v>
      </c>
      <c r="V254" s="59" t="s">
        <v>2322</v>
      </c>
      <c r="W254" s="155">
        <f>IFERROR(_xlfn.XLOOKUP(Y254,sortorder!$E$4:$E$55,sortorder!$D$4:$D$55),99)</f>
        <v>30</v>
      </c>
      <c r="X254" s="155">
        <f>IFERROR(_xlfn.XLOOKUP(Y254,sortorder!$E$4:$E$55,sortorder!$D$4:$D$55),99)</f>
        <v>30</v>
      </c>
      <c r="Y254" s="142" t="s">
        <v>2950</v>
      </c>
      <c r="Z254" s="144">
        <f>IF(ISERROR(SEARCH(Z$1,$Q254)),0,1)</f>
        <v>0</v>
      </c>
      <c r="AA254" s="144">
        <f>IF(ISERROR(SEARCH(AA$1,$Q254)),0,1)</f>
        <v>0</v>
      </c>
      <c r="AB254" s="144">
        <f>IF(ISERROR(SEARCH(AB$1,$Q254)),0,1)</f>
        <v>0</v>
      </c>
      <c r="AC254" s="144">
        <f>IF(ISERROR(SEARCH(AC$1,$Q254)),0,1)</f>
        <v>0</v>
      </c>
      <c r="AD254" s="144">
        <f>IF(ISERROR(SEARCH(AD$1,$Q254)),0,1)</f>
        <v>1</v>
      </c>
      <c r="AE254" s="144">
        <f>IF(ISERROR(SEARCH(AE$1,$Q254)),0,1)</f>
        <v>0</v>
      </c>
      <c r="AF254" s="144">
        <f>IF(ISERROR(SEARCH(AF$1,$Q254)),0,1)</f>
        <v>0</v>
      </c>
      <c r="AG254" s="144">
        <f>IF(ISERROR(SEARCH(AG$1,$Q254)),0,1)</f>
        <v>0</v>
      </c>
      <c r="AH254" s="144">
        <f>IF(ISERROR(SEARCH(AH$1,$Q254)),0,1)</f>
        <v>0</v>
      </c>
      <c r="AK254" t="s">
        <v>44</v>
      </c>
      <c r="AL254" s="41" t="s">
        <v>44</v>
      </c>
      <c r="AM254" s="216">
        <f>_xlfn.XLOOKUP(AL254,sortorder!$I$15:$I$20,sortorder!$J$15:$J$20)</f>
        <v>1</v>
      </c>
      <c r="AN254" t="s">
        <v>423</v>
      </c>
      <c r="AO254" t="s">
        <v>423</v>
      </c>
      <c r="AP254" t="s">
        <v>424</v>
      </c>
      <c r="AQ254" s="32">
        <v>1</v>
      </c>
      <c r="AR254" t="s">
        <v>1125</v>
      </c>
      <c r="AS254" t="s">
        <v>1132</v>
      </c>
      <c r="AT254" t="s">
        <v>1126</v>
      </c>
      <c r="AU254" t="s">
        <v>1132</v>
      </c>
      <c r="AV254">
        <v>1</v>
      </c>
      <c r="AW254" s="39" t="str">
        <f>IFERROR(_xlfn.XLOOKUP(Q254,wtd!$B:$B,wtd!$C:$C),"")</f>
        <v/>
      </c>
      <c r="AX254" s="144" t="b">
        <f>IFERROR(Q254=_xlfn.XLOOKUP(Q254,wtd!$B:$B,wtd!$B:$B),FALSE)</f>
        <v>0</v>
      </c>
      <c r="AY254" t="s">
        <v>2830</v>
      </c>
      <c r="AZ254">
        <v>2</v>
      </c>
      <c r="BA254">
        <v>0</v>
      </c>
      <c r="BC254" t="b">
        <v>0</v>
      </c>
      <c r="BD254" t="b">
        <v>1</v>
      </c>
      <c r="BE254" t="b">
        <v>0</v>
      </c>
      <c r="BF254" t="s">
        <v>5213</v>
      </c>
      <c r="BG254" s="45" t="s">
        <v>2391</v>
      </c>
      <c r="BH254" s="45" t="s">
        <v>2391</v>
      </c>
      <c r="BN254" s="232">
        <v>999</v>
      </c>
    </row>
    <row r="255" spans="1:66">
      <c r="A255">
        <v>254</v>
      </c>
      <c r="B255" s="161" t="str">
        <f>IFERROR(TEXT(AM255,"00"),"99")&amp;IFERROR(TEXT(X255,"00"),"99")&amp;IFERROR(TEXT(T255,"00"),"99")&amp;IFERROR(TEXT(BN255,"000"),"999")</f>
        <v>013040999</v>
      </c>
      <c r="C255" s="161" t="str">
        <f>IFERROR(TEXT(AM255,"00"),"99")&amp;IFERROR(TEXT(W255,"00"),"99")&amp;IFERROR(TEXT(S255,"000"),"999")</f>
        <v>0130023</v>
      </c>
      <c r="D255" s="29">
        <v>0</v>
      </c>
      <c r="E255" s="29">
        <v>0</v>
      </c>
      <c r="F255" s="29">
        <v>0</v>
      </c>
      <c r="I255" s="379" t="str">
        <f>IF(ISBLANK(H255), IF(OR(NOT(ISBLANK(M255)),NOT(ISBLANK(J255)), NOT(ISBLANK(O255))),"no oldname but should be",""),IF(H255=J255,"api",IF(H255=O255,"csv","no match or acsbgname")))</f>
        <v/>
      </c>
      <c r="Q255" s="64" t="s">
        <v>2392</v>
      </c>
      <c r="R255" s="19" t="s">
        <v>2392</v>
      </c>
      <c r="S255" s="150">
        <f>IFERROR(_xlfn.XLOOKUP(U255,sortorder!$E$62:$E$134,sortorder!$F$62:$F$134),999)</f>
        <v>23</v>
      </c>
      <c r="T255" s="150">
        <f>IFERROR(_xlfn.XLOOKUP(U255,sortorder!$E$62:$E$134,sortorder!$D$62:$D$134),99)</f>
        <v>40</v>
      </c>
      <c r="U255" s="129" t="s">
        <v>2327</v>
      </c>
      <c r="V255" s="59" t="s">
        <v>2327</v>
      </c>
      <c r="W255" s="155">
        <f>IFERROR(_xlfn.XLOOKUP(Y255,sortorder!$E$4:$E$55,sortorder!$D$4:$D$55),99)</f>
        <v>30</v>
      </c>
      <c r="X255" s="155">
        <f>IFERROR(_xlfn.XLOOKUP(Y255,sortorder!$E$4:$E$55,sortorder!$D$4:$D$55),99)</f>
        <v>30</v>
      </c>
      <c r="Y255" s="142" t="s">
        <v>2950</v>
      </c>
      <c r="Z255" s="144">
        <f>IF(ISERROR(SEARCH(Z$1,$Q255)),0,1)</f>
        <v>0</v>
      </c>
      <c r="AA255" s="144">
        <f>IF(ISERROR(SEARCH(AA$1,$Q255)),0,1)</f>
        <v>0</v>
      </c>
      <c r="AB255" s="144">
        <f>IF(ISERROR(SEARCH(AB$1,$Q255)),0,1)</f>
        <v>0</v>
      </c>
      <c r="AC255" s="144">
        <f>IF(ISERROR(SEARCH(AC$1,$Q255)),0,1)</f>
        <v>0</v>
      </c>
      <c r="AD255" s="144">
        <f>IF(ISERROR(SEARCH(AD$1,$Q255)),0,1)</f>
        <v>1</v>
      </c>
      <c r="AE255" s="144">
        <f>IF(ISERROR(SEARCH(AE$1,$Q255)),0,1)</f>
        <v>0</v>
      </c>
      <c r="AF255" s="144">
        <f>IF(ISERROR(SEARCH(AF$1,$Q255)),0,1)</f>
        <v>0</v>
      </c>
      <c r="AG255" s="144">
        <f>IF(ISERROR(SEARCH(AG$1,$Q255)),0,1)</f>
        <v>0</v>
      </c>
      <c r="AH255" s="144">
        <f>IF(ISERROR(SEARCH(AH$1,$Q255)),0,1)</f>
        <v>0</v>
      </c>
      <c r="AK255" t="s">
        <v>44</v>
      </c>
      <c r="AL255" s="41" t="s">
        <v>44</v>
      </c>
      <c r="AM255" s="216">
        <f>_xlfn.XLOOKUP(AL255,sortorder!$I$15:$I$20,sortorder!$J$15:$J$20)</f>
        <v>1</v>
      </c>
      <c r="AN255" t="s">
        <v>423</v>
      </c>
      <c r="AO255" t="s">
        <v>423</v>
      </c>
      <c r="AP255" t="s">
        <v>424</v>
      </c>
      <c r="AQ255" s="32">
        <v>1</v>
      </c>
      <c r="AR255" t="s">
        <v>1125</v>
      </c>
      <c r="AS255" t="s">
        <v>1132</v>
      </c>
      <c r="AT255" t="s">
        <v>1126</v>
      </c>
      <c r="AU255" t="s">
        <v>1132</v>
      </c>
      <c r="AV255">
        <v>1</v>
      </c>
      <c r="AW255" s="39" t="str">
        <f>IFERROR(_xlfn.XLOOKUP(Q255,wtd!$B:$B,wtd!$C:$C),"")</f>
        <v/>
      </c>
      <c r="AX255" s="144" t="b">
        <f>IFERROR(Q255=_xlfn.XLOOKUP(Q255,wtd!$B:$B,wtd!$B:$B),FALSE)</f>
        <v>0</v>
      </c>
      <c r="AY255" t="s">
        <v>2830</v>
      </c>
      <c r="AZ255">
        <v>2</v>
      </c>
      <c r="BA255">
        <v>0</v>
      </c>
      <c r="BC255" t="b">
        <v>0</v>
      </c>
      <c r="BD255" t="b">
        <v>1</v>
      </c>
      <c r="BE255" t="b">
        <v>0</v>
      </c>
      <c r="BF255" t="s">
        <v>5317</v>
      </c>
      <c r="BG255" s="45" t="s">
        <v>2393</v>
      </c>
      <c r="BH255" s="45" t="s">
        <v>2393</v>
      </c>
      <c r="BN255" s="232">
        <v>999</v>
      </c>
    </row>
    <row r="256" spans="1:66">
      <c r="A256">
        <v>255</v>
      </c>
      <c r="B256" s="161" t="str">
        <f>IFERROR(TEXT(AM256,"00"),"99")&amp;IFERROR(TEXT(X256,"00"),"99")&amp;IFERROR(TEXT(T256,"00"),"99")&amp;IFERROR(TEXT(BN256,"000"),"999")</f>
        <v>013041999</v>
      </c>
      <c r="C256" s="161" t="str">
        <f>IFERROR(TEXT(AM256,"00"),"99")&amp;IFERROR(TEXT(W256,"00"),"99")&amp;IFERROR(TEXT(S256,"000"),"999")</f>
        <v>0130024</v>
      </c>
      <c r="D256" s="29">
        <v>0</v>
      </c>
      <c r="E256" s="29">
        <v>0</v>
      </c>
      <c r="F256" s="29">
        <v>0</v>
      </c>
      <c r="I256" s="379" t="str">
        <f>IF(ISBLANK(H256), IF(OR(NOT(ISBLANK(M256)),NOT(ISBLANK(J256)), NOT(ISBLANK(O256))),"no oldname but should be",""),IF(H256=J256,"api",IF(H256=O256,"csv","no match or acsbgname")))</f>
        <v/>
      </c>
      <c r="Q256" s="64" t="s">
        <v>2394</v>
      </c>
      <c r="R256" s="19" t="s">
        <v>2394</v>
      </c>
      <c r="S256" s="150">
        <f>IFERROR(_xlfn.XLOOKUP(U256,sortorder!$E$62:$E$134,sortorder!$F$62:$F$134),999)</f>
        <v>24</v>
      </c>
      <c r="T256" s="150">
        <f>IFERROR(_xlfn.XLOOKUP(U256,sortorder!$E$62:$E$134,sortorder!$D$62:$D$134),99)</f>
        <v>41</v>
      </c>
      <c r="U256" s="129" t="s">
        <v>2332</v>
      </c>
      <c r="V256" s="59" t="s">
        <v>2332</v>
      </c>
      <c r="W256" s="155">
        <f>IFERROR(_xlfn.XLOOKUP(Y256,sortorder!$E$4:$E$55,sortorder!$D$4:$D$55),99)</f>
        <v>30</v>
      </c>
      <c r="X256" s="155">
        <f>IFERROR(_xlfn.XLOOKUP(Y256,sortorder!$E$4:$E$55,sortorder!$D$4:$D$55),99)</f>
        <v>30</v>
      </c>
      <c r="Y256" s="142" t="s">
        <v>2950</v>
      </c>
      <c r="Z256" s="144">
        <f>IF(ISERROR(SEARCH(Z$1,$Q256)),0,1)</f>
        <v>0</v>
      </c>
      <c r="AA256" s="144">
        <f>IF(ISERROR(SEARCH(AA$1,$Q256)),0,1)</f>
        <v>0</v>
      </c>
      <c r="AB256" s="144">
        <f>IF(ISERROR(SEARCH(AB$1,$Q256)),0,1)</f>
        <v>0</v>
      </c>
      <c r="AC256" s="144">
        <f>IF(ISERROR(SEARCH(AC$1,$Q256)),0,1)</f>
        <v>0</v>
      </c>
      <c r="AD256" s="144">
        <f>IF(ISERROR(SEARCH(AD$1,$Q256)),0,1)</f>
        <v>1</v>
      </c>
      <c r="AE256" s="144">
        <f>IF(ISERROR(SEARCH(AE$1,$Q256)),0,1)</f>
        <v>0</v>
      </c>
      <c r="AF256" s="144">
        <f>IF(ISERROR(SEARCH(AF$1,$Q256)),0,1)</f>
        <v>0</v>
      </c>
      <c r="AG256" s="144">
        <f>IF(ISERROR(SEARCH(AG$1,$Q256)),0,1)</f>
        <v>0</v>
      </c>
      <c r="AH256" s="144">
        <f>IF(ISERROR(SEARCH(AH$1,$Q256)),0,1)</f>
        <v>0</v>
      </c>
      <c r="AK256" t="s">
        <v>44</v>
      </c>
      <c r="AL256" s="41" t="s">
        <v>44</v>
      </c>
      <c r="AM256" s="216">
        <f>_xlfn.XLOOKUP(AL256,sortorder!$I$15:$I$20,sortorder!$J$15:$J$20)</f>
        <v>1</v>
      </c>
      <c r="AN256" t="s">
        <v>423</v>
      </c>
      <c r="AO256" t="s">
        <v>423</v>
      </c>
      <c r="AP256" t="s">
        <v>424</v>
      </c>
      <c r="AQ256" s="32">
        <v>1</v>
      </c>
      <c r="AR256" t="s">
        <v>1125</v>
      </c>
      <c r="AS256" t="s">
        <v>1132</v>
      </c>
      <c r="AT256" t="s">
        <v>1126</v>
      </c>
      <c r="AU256" t="s">
        <v>1132</v>
      </c>
      <c r="AV256">
        <v>1</v>
      </c>
      <c r="AW256" s="39" t="str">
        <f>IFERROR(_xlfn.XLOOKUP(Q256,wtd!$B:$B,wtd!$C:$C),"")</f>
        <v/>
      </c>
      <c r="AX256" s="144" t="b">
        <f>IFERROR(Q256=_xlfn.XLOOKUP(Q256,wtd!$B:$B,wtd!$B:$B),FALSE)</f>
        <v>0</v>
      </c>
      <c r="AY256" t="s">
        <v>2830</v>
      </c>
      <c r="AZ256">
        <v>2</v>
      </c>
      <c r="BA256">
        <v>0</v>
      </c>
      <c r="BC256" t="b">
        <v>0</v>
      </c>
      <c r="BD256" t="b">
        <v>1</v>
      </c>
      <c r="BE256" t="b">
        <v>0</v>
      </c>
      <c r="BF256" t="s">
        <v>5161</v>
      </c>
      <c r="BG256" s="45" t="s">
        <v>2395</v>
      </c>
      <c r="BH256" s="45" t="s">
        <v>2395</v>
      </c>
      <c r="BN256" s="232">
        <v>999</v>
      </c>
    </row>
    <row r="257" spans="1:66">
      <c r="A257">
        <v>256</v>
      </c>
      <c r="B257" s="161" t="str">
        <f>IFERROR(TEXT(AM257,"00"),"99")&amp;IFERROR(TEXT(X257,"00"),"99")&amp;IFERROR(TEXT(T257,"00"),"99")&amp;IFERROR(TEXT(BN257,"000"),"999")</f>
        <v>013042999</v>
      </c>
      <c r="C257" s="161" t="str">
        <f>IFERROR(TEXT(AM257,"00"),"99")&amp;IFERROR(TEXT(W257,"00"),"99")&amp;IFERROR(TEXT(S257,"000"),"999")</f>
        <v>0130025</v>
      </c>
      <c r="D257" s="29">
        <v>0</v>
      </c>
      <c r="E257" s="29">
        <v>0</v>
      </c>
      <c r="F257" s="29">
        <v>0</v>
      </c>
      <c r="I257" s="379" t="str">
        <f>IF(ISBLANK(H257), IF(OR(NOT(ISBLANK(M257)),NOT(ISBLANK(J257)), NOT(ISBLANK(O257))),"no oldname but should be",""),IF(H257=J257,"api",IF(H257=O257,"csv","no match or acsbgname")))</f>
        <v/>
      </c>
      <c r="Q257" s="64" t="s">
        <v>2396</v>
      </c>
      <c r="R257" s="19" t="s">
        <v>2396</v>
      </c>
      <c r="S257" s="150">
        <f>IFERROR(_xlfn.XLOOKUP(U257,sortorder!$E$62:$E$134,sortorder!$F$62:$F$134),999)</f>
        <v>25</v>
      </c>
      <c r="T257" s="150">
        <f>IFERROR(_xlfn.XLOOKUP(U257,sortorder!$E$62:$E$134,sortorder!$D$62:$D$134),99)</f>
        <v>42</v>
      </c>
      <c r="U257" s="129" t="s">
        <v>2337</v>
      </c>
      <c r="V257" s="59" t="s">
        <v>2337</v>
      </c>
      <c r="W257" s="155">
        <f>IFERROR(_xlfn.XLOOKUP(Y257,sortorder!$E$4:$E$55,sortorder!$D$4:$D$55),99)</f>
        <v>30</v>
      </c>
      <c r="X257" s="155">
        <f>IFERROR(_xlfn.XLOOKUP(Y257,sortorder!$E$4:$E$55,sortorder!$D$4:$D$55),99)</f>
        <v>30</v>
      </c>
      <c r="Y257" s="142" t="s">
        <v>2950</v>
      </c>
      <c r="Z257" s="144">
        <f>IF(ISERROR(SEARCH(Z$1,$Q257)),0,1)</f>
        <v>0</v>
      </c>
      <c r="AA257" s="144">
        <f>IF(ISERROR(SEARCH(AA$1,$Q257)),0,1)</f>
        <v>0</v>
      </c>
      <c r="AB257" s="144">
        <f>IF(ISERROR(SEARCH(AB$1,$Q257)),0,1)</f>
        <v>0</v>
      </c>
      <c r="AC257" s="144">
        <f>IF(ISERROR(SEARCH(AC$1,$Q257)),0,1)</f>
        <v>0</v>
      </c>
      <c r="AD257" s="144">
        <f>IF(ISERROR(SEARCH(AD$1,$Q257)),0,1)</f>
        <v>1</v>
      </c>
      <c r="AE257" s="144">
        <f>IF(ISERROR(SEARCH(AE$1,$Q257)),0,1)</f>
        <v>0</v>
      </c>
      <c r="AF257" s="144">
        <f>IF(ISERROR(SEARCH(AF$1,$Q257)),0,1)</f>
        <v>0</v>
      </c>
      <c r="AG257" s="144">
        <f>IF(ISERROR(SEARCH(AG$1,$Q257)),0,1)</f>
        <v>0</v>
      </c>
      <c r="AH257" s="144">
        <f>IF(ISERROR(SEARCH(AH$1,$Q257)),0,1)</f>
        <v>0</v>
      </c>
      <c r="AK257" t="s">
        <v>44</v>
      </c>
      <c r="AL257" s="41" t="s">
        <v>44</v>
      </c>
      <c r="AM257" s="216">
        <f>_xlfn.XLOOKUP(AL257,sortorder!$I$15:$I$20,sortorder!$J$15:$J$20)</f>
        <v>1</v>
      </c>
      <c r="AN257" t="s">
        <v>423</v>
      </c>
      <c r="AO257" t="s">
        <v>423</v>
      </c>
      <c r="AP257" t="s">
        <v>424</v>
      </c>
      <c r="AQ257" s="32">
        <v>1</v>
      </c>
      <c r="AR257" t="s">
        <v>1125</v>
      </c>
      <c r="AS257" t="s">
        <v>1132</v>
      </c>
      <c r="AT257" t="s">
        <v>1126</v>
      </c>
      <c r="AU257" t="s">
        <v>1132</v>
      </c>
      <c r="AV257">
        <v>1</v>
      </c>
      <c r="AW257" s="39" t="str">
        <f>IFERROR(_xlfn.XLOOKUP(Q257,wtd!$B:$B,wtd!$C:$C),"")</f>
        <v/>
      </c>
      <c r="AX257" s="144" t="b">
        <f>IFERROR(Q257=_xlfn.XLOOKUP(Q257,wtd!$B:$B,wtd!$B:$B),FALSE)</f>
        <v>0</v>
      </c>
      <c r="AY257" t="s">
        <v>2830</v>
      </c>
      <c r="AZ257">
        <v>2</v>
      </c>
      <c r="BA257">
        <v>0</v>
      </c>
      <c r="BC257" t="b">
        <v>0</v>
      </c>
      <c r="BD257" t="b">
        <v>1</v>
      </c>
      <c r="BE257" t="b">
        <v>0</v>
      </c>
      <c r="BF257" t="s">
        <v>5402</v>
      </c>
      <c r="BG257" s="45" t="s">
        <v>2397</v>
      </c>
      <c r="BH257" s="45" t="s">
        <v>2397</v>
      </c>
      <c r="BN257" s="232">
        <v>999</v>
      </c>
    </row>
    <row r="258" spans="1:66">
      <c r="A258">
        <v>257</v>
      </c>
      <c r="B258" s="161" t="str">
        <f>IFERROR(TEXT(AM258,"00"),"99")&amp;IFERROR(TEXT(X258,"00"),"99")&amp;IFERROR(TEXT(T258,"00"),"99")&amp;IFERROR(TEXT(BN258,"000"),"999")</f>
        <v>013043999</v>
      </c>
      <c r="C258" s="161" t="str">
        <f>IFERROR(TEXT(AM258,"00"),"99")&amp;IFERROR(TEXT(W258,"00"),"99")&amp;IFERROR(TEXT(S258,"000"),"999")</f>
        <v>0130018</v>
      </c>
      <c r="D258" s="29">
        <v>0</v>
      </c>
      <c r="E258" s="29">
        <v>0</v>
      </c>
      <c r="F258" s="29">
        <v>0</v>
      </c>
      <c r="I258" s="379" t="str">
        <f>IF(ISBLANK(H258), IF(OR(NOT(ISBLANK(M258)),NOT(ISBLANK(J258)), NOT(ISBLANK(O258))),"no oldname but should be",""),IF(H258=J258,"api",IF(H258=O258,"csv","no match or acsbgname")))</f>
        <v/>
      </c>
      <c r="Q258" s="64" t="s">
        <v>2398</v>
      </c>
      <c r="R258" s="19" t="s">
        <v>2398</v>
      </c>
      <c r="S258" s="150">
        <f>IFERROR(_xlfn.XLOOKUP(U258,sortorder!$E$62:$E$134,sortorder!$F$62:$F$134),999)</f>
        <v>18</v>
      </c>
      <c r="T258" s="150">
        <f>IFERROR(_xlfn.XLOOKUP(U258,sortorder!$E$62:$E$134,sortorder!$D$62:$D$134),99)</f>
        <v>43</v>
      </c>
      <c r="U258" s="129" t="s">
        <v>2300</v>
      </c>
      <c r="V258" s="59" t="s">
        <v>2300</v>
      </c>
      <c r="W258" s="155">
        <f>IFERROR(_xlfn.XLOOKUP(Y258,sortorder!$E$4:$E$55,sortorder!$D$4:$D$55),99)</f>
        <v>30</v>
      </c>
      <c r="X258" s="155">
        <f>IFERROR(_xlfn.XLOOKUP(Y258,sortorder!$E$4:$E$55,sortorder!$D$4:$D$55),99)</f>
        <v>30</v>
      </c>
      <c r="Y258" s="142" t="s">
        <v>2950</v>
      </c>
      <c r="Z258" s="144">
        <f>IF(ISERROR(SEARCH(Z$1,$Q258)),0,1)</f>
        <v>0</v>
      </c>
      <c r="AA258" s="144">
        <f>IF(ISERROR(SEARCH(AA$1,$Q258)),0,1)</f>
        <v>0</v>
      </c>
      <c r="AB258" s="144">
        <f>IF(ISERROR(SEARCH(AB$1,$Q258)),0,1)</f>
        <v>0</v>
      </c>
      <c r="AC258" s="144">
        <f>IF(ISERROR(SEARCH(AC$1,$Q258)),0,1)</f>
        <v>0</v>
      </c>
      <c r="AD258" s="144">
        <f>IF(ISERROR(SEARCH(AD$1,$Q258)),0,1)</f>
        <v>1</v>
      </c>
      <c r="AE258" s="144">
        <f>IF(ISERROR(SEARCH(AE$1,$Q258)),0,1)</f>
        <v>0</v>
      </c>
      <c r="AF258" s="144">
        <f>IF(ISERROR(SEARCH(AF$1,$Q258)),0,1)</f>
        <v>0</v>
      </c>
      <c r="AG258" s="144">
        <f>IF(ISERROR(SEARCH(AG$1,$Q258)),0,1)</f>
        <v>0</v>
      </c>
      <c r="AH258" s="144">
        <f>IF(ISERROR(SEARCH(AH$1,$Q258)),0,1)</f>
        <v>0</v>
      </c>
      <c r="AK258" t="s">
        <v>44</v>
      </c>
      <c r="AL258" s="41" t="s">
        <v>44</v>
      </c>
      <c r="AM258" s="216">
        <f>_xlfn.XLOOKUP(AL258,sortorder!$I$15:$I$20,sortorder!$J$15:$J$20)</f>
        <v>1</v>
      </c>
      <c r="AN258" t="s">
        <v>423</v>
      </c>
      <c r="AO258" t="s">
        <v>423</v>
      </c>
      <c r="AP258" t="s">
        <v>424</v>
      </c>
      <c r="AQ258" s="32">
        <v>1</v>
      </c>
      <c r="AR258" t="s">
        <v>1125</v>
      </c>
      <c r="AS258" t="s">
        <v>1132</v>
      </c>
      <c r="AT258" t="s">
        <v>1126</v>
      </c>
      <c r="AU258" t="s">
        <v>1132</v>
      </c>
      <c r="AV258">
        <v>1</v>
      </c>
      <c r="AW258" s="39" t="str">
        <f>IFERROR(_xlfn.XLOOKUP(Q258,wtd!$B:$B,wtd!$C:$C),"")</f>
        <v/>
      </c>
      <c r="AX258" s="144" t="b">
        <f>IFERROR(Q258=_xlfn.XLOOKUP(Q258,wtd!$B:$B,wtd!$B:$B),FALSE)</f>
        <v>0</v>
      </c>
      <c r="AY258" t="s">
        <v>2830</v>
      </c>
      <c r="AZ258">
        <v>2</v>
      </c>
      <c r="BA258">
        <v>0</v>
      </c>
      <c r="BC258" t="b">
        <v>0</v>
      </c>
      <c r="BD258" t="b">
        <v>1</v>
      </c>
      <c r="BE258" t="b">
        <v>0</v>
      </c>
      <c r="BF258" t="s">
        <v>5162</v>
      </c>
      <c r="BG258" s="45" t="s">
        <v>2399</v>
      </c>
      <c r="BH258" s="45" t="s">
        <v>2399</v>
      </c>
      <c r="BN258" s="232">
        <v>999</v>
      </c>
    </row>
    <row r="259" spans="1:66">
      <c r="A259">
        <v>258</v>
      </c>
      <c r="B259" s="161" t="str">
        <f>IFERROR(TEXT(AM259,"00"),"99")&amp;IFERROR(TEXT(X259,"00"),"99")&amp;IFERROR(TEXT(T259,"00"),"99")&amp;IFERROR(TEXT(BN259,"000"),"999")</f>
        <v>013136999</v>
      </c>
      <c r="C259" s="161" t="str">
        <f>IFERROR(TEXT(AM259,"00"),"99")&amp;IFERROR(TEXT(W259,"00"),"99")&amp;IFERROR(TEXT(S259,"000"),"999")</f>
        <v>0131021</v>
      </c>
      <c r="D259" s="29">
        <v>0</v>
      </c>
      <c r="E259" s="29">
        <v>0</v>
      </c>
      <c r="F259" s="29">
        <v>0</v>
      </c>
      <c r="I259" s="379" t="str">
        <f>IF(ISBLANK(H259), IF(OR(NOT(ISBLANK(M259)),NOT(ISBLANK(J259)), NOT(ISBLANK(O259))),"no oldname but should be",""),IF(H259=J259,"api",IF(H259=O259,"csv","no match or acsbgname")))</f>
        <v/>
      </c>
      <c r="Q259" s="64" t="s">
        <v>2400</v>
      </c>
      <c r="R259" s="19" t="s">
        <v>2400</v>
      </c>
      <c r="S259" s="150">
        <f>IFERROR(_xlfn.XLOOKUP(U259,sortorder!$E$62:$E$134,sortorder!$F$62:$F$134),999)</f>
        <v>21</v>
      </c>
      <c r="T259" s="150">
        <f>IFERROR(_xlfn.XLOOKUP(U259,sortorder!$E$62:$E$134,sortorder!$D$62:$D$134),99)</f>
        <v>36</v>
      </c>
      <c r="U259" s="129" t="s">
        <v>2317</v>
      </c>
      <c r="V259" s="59" t="s">
        <v>2317</v>
      </c>
      <c r="W259" s="155">
        <f>IFERROR(_xlfn.XLOOKUP(Y259,sortorder!$E$4:$E$55,sortorder!$D$4:$D$55),99)</f>
        <v>31</v>
      </c>
      <c r="X259" s="155">
        <f>IFERROR(_xlfn.XLOOKUP(Y259,sortorder!$E$4:$E$55,sortorder!$D$4:$D$55),99)</f>
        <v>31</v>
      </c>
      <c r="Y259" s="142" t="s">
        <v>2951</v>
      </c>
      <c r="Z259" s="144">
        <f>IF(ISERROR(SEARCH(Z$1,$Q259)),0,1)</f>
        <v>0</v>
      </c>
      <c r="AA259" s="144">
        <f>IF(ISERROR(SEARCH(AA$1,$Q259)),0,1)</f>
        <v>1</v>
      </c>
      <c r="AB259" s="144">
        <f>IF(ISERROR(SEARCH(AB$1,$Q259)),0,1)</f>
        <v>0</v>
      </c>
      <c r="AC259" s="144">
        <f>IF(ISERROR(SEARCH(AC$1,$Q259)),0,1)</f>
        <v>0</v>
      </c>
      <c r="AD259" s="144">
        <f>IF(ISERROR(SEARCH(AD$1,$Q259)),0,1)</f>
        <v>1</v>
      </c>
      <c r="AE259" s="144">
        <f>IF(ISERROR(SEARCH(AE$1,$Q259)),0,1)</f>
        <v>0</v>
      </c>
      <c r="AF259" s="144">
        <f>IF(ISERROR(SEARCH(AF$1,$Q259)),0,1)</f>
        <v>0</v>
      </c>
      <c r="AG259" s="144">
        <f>IF(ISERROR(SEARCH(AG$1,$Q259)),0,1)</f>
        <v>0</v>
      </c>
      <c r="AH259" s="144">
        <f>IF(ISERROR(SEARCH(AH$1,$Q259)),0,1)</f>
        <v>0</v>
      </c>
      <c r="AI259" t="s">
        <v>1075</v>
      </c>
      <c r="AK259" t="s">
        <v>44</v>
      </c>
      <c r="AL259" s="41" t="s">
        <v>44</v>
      </c>
      <c r="AM259" s="216">
        <f>_xlfn.XLOOKUP(AL259,sortorder!$I$15:$I$20,sortorder!$J$15:$J$20)</f>
        <v>1</v>
      </c>
      <c r="AN259" t="s">
        <v>1804</v>
      </c>
      <c r="AO259" t="s">
        <v>1804</v>
      </c>
      <c r="AP259" t="s">
        <v>1805</v>
      </c>
      <c r="AQ259" s="32">
        <v>3</v>
      </c>
      <c r="AR259" t="s">
        <v>1815</v>
      </c>
      <c r="AS259" t="s">
        <v>1132</v>
      </c>
      <c r="AT259" t="s">
        <v>1126</v>
      </c>
      <c r="AU259" t="s">
        <v>1132</v>
      </c>
      <c r="AV259">
        <v>1</v>
      </c>
      <c r="AW259" s="39" t="str">
        <f>IFERROR(_xlfn.XLOOKUP(Q259,wtd!$B:$B,wtd!$C:$C),"")</f>
        <v/>
      </c>
      <c r="AX259" s="144" t="b">
        <f>IFERROR(Q259=_xlfn.XLOOKUP(Q259,wtd!$B:$B,wtd!$B:$B),FALSE)</f>
        <v>0</v>
      </c>
      <c r="AY259" t="s">
        <v>2830</v>
      </c>
      <c r="AZ259">
        <v>2</v>
      </c>
      <c r="BA259">
        <v>0</v>
      </c>
      <c r="BC259" t="b">
        <v>0</v>
      </c>
      <c r="BD259" t="b">
        <v>1</v>
      </c>
      <c r="BE259" t="b">
        <v>0</v>
      </c>
      <c r="BF259" t="s">
        <v>5163</v>
      </c>
      <c r="BG259" s="45" t="s">
        <v>2402</v>
      </c>
      <c r="BH259" s="45" t="s">
        <v>2402</v>
      </c>
      <c r="BN259" s="232">
        <v>999</v>
      </c>
    </row>
    <row r="260" spans="1:66">
      <c r="A260">
        <v>259</v>
      </c>
      <c r="B260" s="161" t="str">
        <f>IFERROR(TEXT(AM260,"00"),"99")&amp;IFERROR(TEXT(X260,"00"),"99")&amp;IFERROR(TEXT(T260,"00"),"99")&amp;IFERROR(TEXT(BN260,"000"),"999")</f>
        <v>013137999</v>
      </c>
      <c r="C260" s="161" t="str">
        <f>IFERROR(TEXT(AM260,"00"),"99")&amp;IFERROR(TEXT(W260,"00"),"99")&amp;IFERROR(TEXT(S260,"000"),"999")</f>
        <v>0131019</v>
      </c>
      <c r="D260" s="29">
        <v>0</v>
      </c>
      <c r="E260" s="29">
        <v>0</v>
      </c>
      <c r="F260" s="29">
        <v>0</v>
      </c>
      <c r="I260" s="379" t="str">
        <f>IF(ISBLANK(H260), IF(OR(NOT(ISBLANK(M260)),NOT(ISBLANK(J260)), NOT(ISBLANK(O260))),"no oldname but should be",""),IF(H260=J260,"api",IF(H260=O260,"csv","no match or acsbgname")))</f>
        <v/>
      </c>
      <c r="Q260" s="64" t="s">
        <v>2403</v>
      </c>
      <c r="R260" s="19" t="s">
        <v>2403</v>
      </c>
      <c r="S260" s="150">
        <f>IFERROR(_xlfn.XLOOKUP(U260,sortorder!$E$62:$E$134,sortorder!$F$62:$F$134),999)</f>
        <v>19</v>
      </c>
      <c r="T260" s="150">
        <f>IFERROR(_xlfn.XLOOKUP(U260,sortorder!$E$62:$E$134,sortorder!$D$62:$D$134),99)</f>
        <v>37</v>
      </c>
      <c r="U260" s="129" t="s">
        <v>2307</v>
      </c>
      <c r="V260" s="59" t="s">
        <v>2307</v>
      </c>
      <c r="W260" s="155">
        <f>IFERROR(_xlfn.XLOOKUP(Y260,sortorder!$E$4:$E$55,sortorder!$D$4:$D$55),99)</f>
        <v>31</v>
      </c>
      <c r="X260" s="155">
        <f>IFERROR(_xlfn.XLOOKUP(Y260,sortorder!$E$4:$E$55,sortorder!$D$4:$D$55),99)</f>
        <v>31</v>
      </c>
      <c r="Y260" s="142" t="s">
        <v>2951</v>
      </c>
      <c r="Z260" s="144">
        <f>IF(ISERROR(SEARCH(Z$1,$Q260)),0,1)</f>
        <v>0</v>
      </c>
      <c r="AA260" s="144">
        <f>IF(ISERROR(SEARCH(AA$1,$Q260)),0,1)</f>
        <v>1</v>
      </c>
      <c r="AB260" s="144">
        <f>IF(ISERROR(SEARCH(AB$1,$Q260)),0,1)</f>
        <v>0</v>
      </c>
      <c r="AC260" s="144">
        <f>IF(ISERROR(SEARCH(AC$1,$Q260)),0,1)</f>
        <v>0</v>
      </c>
      <c r="AD260" s="144">
        <f>IF(ISERROR(SEARCH(AD$1,$Q260)),0,1)</f>
        <v>1</v>
      </c>
      <c r="AE260" s="144">
        <f>IF(ISERROR(SEARCH(AE$1,$Q260)),0,1)</f>
        <v>0</v>
      </c>
      <c r="AF260" s="144">
        <f>IF(ISERROR(SEARCH(AF$1,$Q260)),0,1)</f>
        <v>0</v>
      </c>
      <c r="AG260" s="144">
        <f>IF(ISERROR(SEARCH(AG$1,$Q260)),0,1)</f>
        <v>0</v>
      </c>
      <c r="AH260" s="144">
        <f>IF(ISERROR(SEARCH(AH$1,$Q260)),0,1)</f>
        <v>0</v>
      </c>
      <c r="AI260" t="s">
        <v>1075</v>
      </c>
      <c r="AK260" t="s">
        <v>44</v>
      </c>
      <c r="AL260" s="41" t="s">
        <v>44</v>
      </c>
      <c r="AM260" s="216">
        <f>_xlfn.XLOOKUP(AL260,sortorder!$I$15:$I$20,sortorder!$J$15:$J$20)</f>
        <v>1</v>
      </c>
      <c r="AN260" t="s">
        <v>1804</v>
      </c>
      <c r="AO260" t="s">
        <v>1804</v>
      </c>
      <c r="AP260" t="s">
        <v>1805</v>
      </c>
      <c r="AQ260" s="32">
        <v>3</v>
      </c>
      <c r="AR260" t="s">
        <v>1815</v>
      </c>
      <c r="AS260" t="s">
        <v>1132</v>
      </c>
      <c r="AT260" t="s">
        <v>1126</v>
      </c>
      <c r="AU260" t="s">
        <v>1132</v>
      </c>
      <c r="AV260">
        <v>1</v>
      </c>
      <c r="AW260" s="39" t="str">
        <f>IFERROR(_xlfn.XLOOKUP(Q260,wtd!$B:$B,wtd!$C:$C),"")</f>
        <v/>
      </c>
      <c r="AX260" s="144" t="b">
        <f>IFERROR(Q260=_xlfn.XLOOKUP(Q260,wtd!$B:$B,wtd!$B:$B),FALSE)</f>
        <v>0</v>
      </c>
      <c r="AY260" t="s">
        <v>2830</v>
      </c>
      <c r="AZ260">
        <v>2</v>
      </c>
      <c r="BA260">
        <v>0</v>
      </c>
      <c r="BC260" t="b">
        <v>0</v>
      </c>
      <c r="BD260" t="b">
        <v>1</v>
      </c>
      <c r="BE260" t="b">
        <v>0</v>
      </c>
      <c r="BF260" t="s">
        <v>5164</v>
      </c>
      <c r="BG260" s="45" t="s">
        <v>2404</v>
      </c>
      <c r="BH260" s="45" t="s">
        <v>2404</v>
      </c>
      <c r="BN260" s="232">
        <v>999</v>
      </c>
    </row>
    <row r="261" spans="1:66">
      <c r="A261">
        <v>260</v>
      </c>
      <c r="B261" s="161" t="str">
        <f>IFERROR(TEXT(AM261,"00"),"99")&amp;IFERROR(TEXT(X261,"00"),"99")&amp;IFERROR(TEXT(T261,"00"),"99")&amp;IFERROR(TEXT(BN261,"000"),"999")</f>
        <v>013138999</v>
      </c>
      <c r="C261" s="161" t="str">
        <f>IFERROR(TEXT(AM261,"00"),"99")&amp;IFERROR(TEXT(W261,"00"),"99")&amp;IFERROR(TEXT(S261,"000"),"999")</f>
        <v>0131020</v>
      </c>
      <c r="D261" s="29">
        <v>0</v>
      </c>
      <c r="E261" s="29">
        <v>0</v>
      </c>
      <c r="F261" s="29">
        <v>0</v>
      </c>
      <c r="I261" s="379" t="str">
        <f>IF(ISBLANK(H261), IF(OR(NOT(ISBLANK(M261)),NOT(ISBLANK(J261)), NOT(ISBLANK(O261))),"no oldname but should be",""),IF(H261=J261,"api",IF(H261=O261,"csv","no match or acsbgname")))</f>
        <v/>
      </c>
      <c r="Q261" s="64" t="s">
        <v>2405</v>
      </c>
      <c r="R261" s="19" t="s">
        <v>2405</v>
      </c>
      <c r="S261" s="150">
        <f>IFERROR(_xlfn.XLOOKUP(U261,sortorder!$E$62:$E$134,sortorder!$F$62:$F$134),999)</f>
        <v>20</v>
      </c>
      <c r="T261" s="150">
        <f>IFERROR(_xlfn.XLOOKUP(U261,sortorder!$E$62:$E$134,sortorder!$D$62:$D$134),99)</f>
        <v>38</v>
      </c>
      <c r="U261" s="129" t="s">
        <v>2312</v>
      </c>
      <c r="V261" s="59" t="s">
        <v>2312</v>
      </c>
      <c r="W261" s="155">
        <f>IFERROR(_xlfn.XLOOKUP(Y261,sortorder!$E$4:$E$55,sortorder!$D$4:$D$55),99)</f>
        <v>31</v>
      </c>
      <c r="X261" s="155">
        <f>IFERROR(_xlfn.XLOOKUP(Y261,sortorder!$E$4:$E$55,sortorder!$D$4:$D$55),99)</f>
        <v>31</v>
      </c>
      <c r="Y261" s="142" t="s">
        <v>2951</v>
      </c>
      <c r="Z261" s="144">
        <f>IF(ISERROR(SEARCH(Z$1,$Q261)),0,1)</f>
        <v>0</v>
      </c>
      <c r="AA261" s="144">
        <f>IF(ISERROR(SEARCH(AA$1,$Q261)),0,1)</f>
        <v>1</v>
      </c>
      <c r="AB261" s="144">
        <f>IF(ISERROR(SEARCH(AB$1,$Q261)),0,1)</f>
        <v>0</v>
      </c>
      <c r="AC261" s="144">
        <f>IF(ISERROR(SEARCH(AC$1,$Q261)),0,1)</f>
        <v>0</v>
      </c>
      <c r="AD261" s="144">
        <f>IF(ISERROR(SEARCH(AD$1,$Q261)),0,1)</f>
        <v>1</v>
      </c>
      <c r="AE261" s="144">
        <f>IF(ISERROR(SEARCH(AE$1,$Q261)),0,1)</f>
        <v>0</v>
      </c>
      <c r="AF261" s="144">
        <f>IF(ISERROR(SEARCH(AF$1,$Q261)),0,1)</f>
        <v>0</v>
      </c>
      <c r="AG261" s="144">
        <f>IF(ISERROR(SEARCH(AG$1,$Q261)),0,1)</f>
        <v>0</v>
      </c>
      <c r="AH261" s="144">
        <f>IF(ISERROR(SEARCH(AH$1,$Q261)),0,1)</f>
        <v>0</v>
      </c>
      <c r="AI261" t="s">
        <v>1075</v>
      </c>
      <c r="AK261" t="s">
        <v>44</v>
      </c>
      <c r="AL261" s="41" t="s">
        <v>44</v>
      </c>
      <c r="AM261" s="216">
        <f>_xlfn.XLOOKUP(AL261,sortorder!$I$15:$I$20,sortorder!$J$15:$J$20)</f>
        <v>1</v>
      </c>
      <c r="AN261" t="s">
        <v>1804</v>
      </c>
      <c r="AO261" t="s">
        <v>1804</v>
      </c>
      <c r="AP261" t="s">
        <v>1805</v>
      </c>
      <c r="AQ261" s="32">
        <v>3</v>
      </c>
      <c r="AR261" t="s">
        <v>1815</v>
      </c>
      <c r="AS261" t="s">
        <v>1132</v>
      </c>
      <c r="AT261" t="s">
        <v>1126</v>
      </c>
      <c r="AU261" t="s">
        <v>1132</v>
      </c>
      <c r="AV261">
        <v>1</v>
      </c>
      <c r="AW261" s="39" t="str">
        <f>IFERROR(_xlfn.XLOOKUP(Q261,wtd!$B:$B,wtd!$C:$C),"")</f>
        <v/>
      </c>
      <c r="AX261" s="144" t="b">
        <f>IFERROR(Q261=_xlfn.XLOOKUP(Q261,wtd!$B:$B,wtd!$B:$B),FALSE)</f>
        <v>0</v>
      </c>
      <c r="AY261" t="s">
        <v>2830</v>
      </c>
      <c r="AZ261">
        <v>2</v>
      </c>
      <c r="BA261">
        <v>0</v>
      </c>
      <c r="BC261" t="b">
        <v>0</v>
      </c>
      <c r="BD261" t="b">
        <v>1</v>
      </c>
      <c r="BE261" t="b">
        <v>0</v>
      </c>
      <c r="BF261" t="s">
        <v>5165</v>
      </c>
      <c r="BG261" s="45" t="s">
        <v>2406</v>
      </c>
      <c r="BH261" s="45" t="s">
        <v>2406</v>
      </c>
      <c r="BN261" s="232">
        <v>999</v>
      </c>
    </row>
    <row r="262" spans="1:66">
      <c r="A262">
        <v>261</v>
      </c>
      <c r="B262" s="161" t="str">
        <f>IFERROR(TEXT(AM262,"00"),"99")&amp;IFERROR(TEXT(X262,"00"),"99")&amp;IFERROR(TEXT(T262,"00"),"99")&amp;IFERROR(TEXT(BN262,"000"),"999")</f>
        <v>013139999</v>
      </c>
      <c r="C262" s="161" t="str">
        <f>IFERROR(TEXT(AM262,"00"),"99")&amp;IFERROR(TEXT(W262,"00"),"99")&amp;IFERROR(TEXT(S262,"000"),"999")</f>
        <v>0131022</v>
      </c>
      <c r="D262" s="29">
        <v>0</v>
      </c>
      <c r="E262" s="29">
        <v>0</v>
      </c>
      <c r="F262" s="29">
        <v>0</v>
      </c>
      <c r="I262" s="379" t="str">
        <f>IF(ISBLANK(H262), IF(OR(NOT(ISBLANK(M262)),NOT(ISBLANK(J262)), NOT(ISBLANK(O262))),"no oldname but should be",""),IF(H262=J262,"api",IF(H262=O262,"csv","no match or acsbgname")))</f>
        <v/>
      </c>
      <c r="Q262" s="64" t="s">
        <v>2407</v>
      </c>
      <c r="R262" s="19" t="s">
        <v>2407</v>
      </c>
      <c r="S262" s="150">
        <f>IFERROR(_xlfn.XLOOKUP(U262,sortorder!$E$62:$E$134,sortorder!$F$62:$F$134),999)</f>
        <v>22</v>
      </c>
      <c r="T262" s="150">
        <f>IFERROR(_xlfn.XLOOKUP(U262,sortorder!$E$62:$E$134,sortorder!$D$62:$D$134),99)</f>
        <v>39</v>
      </c>
      <c r="U262" s="129" t="s">
        <v>2322</v>
      </c>
      <c r="V262" s="59" t="s">
        <v>2322</v>
      </c>
      <c r="W262" s="155">
        <f>IFERROR(_xlfn.XLOOKUP(Y262,sortorder!$E$4:$E$55,sortorder!$D$4:$D$55),99)</f>
        <v>31</v>
      </c>
      <c r="X262" s="155">
        <f>IFERROR(_xlfn.XLOOKUP(Y262,sortorder!$E$4:$E$55,sortorder!$D$4:$D$55),99)</f>
        <v>31</v>
      </c>
      <c r="Y262" s="142" t="s">
        <v>2951</v>
      </c>
      <c r="Z262" s="144">
        <f>IF(ISERROR(SEARCH(Z$1,$Q262)),0,1)</f>
        <v>0</v>
      </c>
      <c r="AA262" s="144">
        <f>IF(ISERROR(SEARCH(AA$1,$Q262)),0,1)</f>
        <v>1</v>
      </c>
      <c r="AB262" s="144">
        <f>IF(ISERROR(SEARCH(AB$1,$Q262)),0,1)</f>
        <v>0</v>
      </c>
      <c r="AC262" s="144">
        <f>IF(ISERROR(SEARCH(AC$1,$Q262)),0,1)</f>
        <v>0</v>
      </c>
      <c r="AD262" s="144">
        <f>IF(ISERROR(SEARCH(AD$1,$Q262)),0,1)</f>
        <v>1</v>
      </c>
      <c r="AE262" s="144">
        <f>IF(ISERROR(SEARCH(AE$1,$Q262)),0,1)</f>
        <v>0</v>
      </c>
      <c r="AF262" s="144">
        <f>IF(ISERROR(SEARCH(AF$1,$Q262)),0,1)</f>
        <v>0</v>
      </c>
      <c r="AG262" s="144">
        <f>IF(ISERROR(SEARCH(AG$1,$Q262)),0,1)</f>
        <v>0</v>
      </c>
      <c r="AH262" s="144">
        <f>IF(ISERROR(SEARCH(AH$1,$Q262)),0,1)</f>
        <v>0</v>
      </c>
      <c r="AI262" t="s">
        <v>1075</v>
      </c>
      <c r="AK262" t="s">
        <v>44</v>
      </c>
      <c r="AL262" s="41" t="s">
        <v>44</v>
      </c>
      <c r="AM262" s="216">
        <f>_xlfn.XLOOKUP(AL262,sortorder!$I$15:$I$20,sortorder!$J$15:$J$20)</f>
        <v>1</v>
      </c>
      <c r="AN262" t="s">
        <v>1804</v>
      </c>
      <c r="AO262" t="s">
        <v>1804</v>
      </c>
      <c r="AP262" t="s">
        <v>1805</v>
      </c>
      <c r="AQ262" s="32">
        <v>3</v>
      </c>
      <c r="AR262" t="s">
        <v>1815</v>
      </c>
      <c r="AS262" t="s">
        <v>1132</v>
      </c>
      <c r="AT262" t="s">
        <v>1126</v>
      </c>
      <c r="AU262" t="s">
        <v>1132</v>
      </c>
      <c r="AV262">
        <v>1</v>
      </c>
      <c r="AW262" s="39" t="str">
        <f>IFERROR(_xlfn.XLOOKUP(Q262,wtd!$B:$B,wtd!$C:$C),"")</f>
        <v/>
      </c>
      <c r="AX262" s="144" t="b">
        <f>IFERROR(Q262=_xlfn.XLOOKUP(Q262,wtd!$B:$B,wtd!$B:$B),FALSE)</f>
        <v>0</v>
      </c>
      <c r="AY262" t="s">
        <v>2830</v>
      </c>
      <c r="AZ262">
        <v>2</v>
      </c>
      <c r="BA262">
        <v>0</v>
      </c>
      <c r="BC262" t="b">
        <v>0</v>
      </c>
      <c r="BD262" t="b">
        <v>1</v>
      </c>
      <c r="BE262" t="b">
        <v>0</v>
      </c>
      <c r="BF262" t="s">
        <v>5214</v>
      </c>
      <c r="BG262" s="45" t="s">
        <v>2408</v>
      </c>
      <c r="BH262" s="45" t="s">
        <v>2408</v>
      </c>
      <c r="BN262" s="232">
        <v>999</v>
      </c>
    </row>
    <row r="263" spans="1:66">
      <c r="A263">
        <v>262</v>
      </c>
      <c r="B263" s="161" t="str">
        <f>IFERROR(TEXT(AM263,"00"),"99")&amp;IFERROR(TEXT(X263,"00"),"99")&amp;IFERROR(TEXT(T263,"00"),"99")&amp;IFERROR(TEXT(BN263,"000"),"999")</f>
        <v>013140999</v>
      </c>
      <c r="C263" s="161" t="str">
        <f>IFERROR(TEXT(AM263,"00"),"99")&amp;IFERROR(TEXT(W263,"00"),"99")&amp;IFERROR(TEXT(S263,"000"),"999")</f>
        <v>0131023</v>
      </c>
      <c r="D263" s="29">
        <v>0</v>
      </c>
      <c r="E263" s="29">
        <v>0</v>
      </c>
      <c r="F263" s="29">
        <v>0</v>
      </c>
      <c r="I263" s="379" t="str">
        <f>IF(ISBLANK(H263), IF(OR(NOT(ISBLANK(M263)),NOT(ISBLANK(J263)), NOT(ISBLANK(O263))),"no oldname but should be",""),IF(H263=J263,"api",IF(H263=O263,"csv","no match or acsbgname")))</f>
        <v/>
      </c>
      <c r="Q263" s="64" t="s">
        <v>2409</v>
      </c>
      <c r="R263" s="19" t="s">
        <v>2409</v>
      </c>
      <c r="S263" s="150">
        <f>IFERROR(_xlfn.XLOOKUP(U263,sortorder!$E$62:$E$134,sortorder!$F$62:$F$134),999)</f>
        <v>23</v>
      </c>
      <c r="T263" s="150">
        <f>IFERROR(_xlfn.XLOOKUP(U263,sortorder!$E$62:$E$134,sortorder!$D$62:$D$134),99)</f>
        <v>40</v>
      </c>
      <c r="U263" s="129" t="s">
        <v>2327</v>
      </c>
      <c r="V263" s="59" t="s">
        <v>2327</v>
      </c>
      <c r="W263" s="155">
        <f>IFERROR(_xlfn.XLOOKUP(Y263,sortorder!$E$4:$E$55,sortorder!$D$4:$D$55),99)</f>
        <v>31</v>
      </c>
      <c r="X263" s="155">
        <f>IFERROR(_xlfn.XLOOKUP(Y263,sortorder!$E$4:$E$55,sortorder!$D$4:$D$55),99)</f>
        <v>31</v>
      </c>
      <c r="Y263" s="142" t="s">
        <v>2951</v>
      </c>
      <c r="Z263" s="144">
        <f>IF(ISERROR(SEARCH(Z$1,$Q263)),0,1)</f>
        <v>0</v>
      </c>
      <c r="AA263" s="144">
        <f>IF(ISERROR(SEARCH(AA$1,$Q263)),0,1)</f>
        <v>1</v>
      </c>
      <c r="AB263" s="144">
        <f>IF(ISERROR(SEARCH(AB$1,$Q263)),0,1)</f>
        <v>0</v>
      </c>
      <c r="AC263" s="144">
        <f>IF(ISERROR(SEARCH(AC$1,$Q263)),0,1)</f>
        <v>0</v>
      </c>
      <c r="AD263" s="144">
        <f>IF(ISERROR(SEARCH(AD$1,$Q263)),0,1)</f>
        <v>1</v>
      </c>
      <c r="AE263" s="144">
        <f>IF(ISERROR(SEARCH(AE$1,$Q263)),0,1)</f>
        <v>0</v>
      </c>
      <c r="AF263" s="144">
        <f>IF(ISERROR(SEARCH(AF$1,$Q263)),0,1)</f>
        <v>0</v>
      </c>
      <c r="AG263" s="144">
        <f>IF(ISERROR(SEARCH(AG$1,$Q263)),0,1)</f>
        <v>0</v>
      </c>
      <c r="AH263" s="144">
        <f>IF(ISERROR(SEARCH(AH$1,$Q263)),0,1)</f>
        <v>0</v>
      </c>
      <c r="AI263" t="s">
        <v>1075</v>
      </c>
      <c r="AK263" t="s">
        <v>44</v>
      </c>
      <c r="AL263" s="41" t="s">
        <v>44</v>
      </c>
      <c r="AM263" s="216">
        <f>_xlfn.XLOOKUP(AL263,sortorder!$I$15:$I$20,sortorder!$J$15:$J$20)</f>
        <v>1</v>
      </c>
      <c r="AN263" t="s">
        <v>1804</v>
      </c>
      <c r="AO263" t="s">
        <v>1804</v>
      </c>
      <c r="AP263" t="s">
        <v>1805</v>
      </c>
      <c r="AQ263" s="32">
        <v>3</v>
      </c>
      <c r="AR263" t="s">
        <v>1815</v>
      </c>
      <c r="AS263" t="s">
        <v>1132</v>
      </c>
      <c r="AT263" t="s">
        <v>1126</v>
      </c>
      <c r="AU263" t="s">
        <v>1132</v>
      </c>
      <c r="AV263">
        <v>1</v>
      </c>
      <c r="AW263" s="39" t="str">
        <f>IFERROR(_xlfn.XLOOKUP(Q263,wtd!$B:$B,wtd!$C:$C),"")</f>
        <v/>
      </c>
      <c r="AX263" s="144" t="b">
        <f>IFERROR(Q263=_xlfn.XLOOKUP(Q263,wtd!$B:$B,wtd!$B:$B),FALSE)</f>
        <v>0</v>
      </c>
      <c r="AY263" t="s">
        <v>2830</v>
      </c>
      <c r="AZ263">
        <v>2</v>
      </c>
      <c r="BA263">
        <v>0</v>
      </c>
      <c r="BC263" t="b">
        <v>0</v>
      </c>
      <c r="BD263" t="b">
        <v>1</v>
      </c>
      <c r="BE263" t="b">
        <v>0</v>
      </c>
      <c r="BF263" t="s">
        <v>5318</v>
      </c>
      <c r="BG263" s="45" t="s">
        <v>2410</v>
      </c>
      <c r="BH263" s="45" t="s">
        <v>2410</v>
      </c>
      <c r="BN263" s="232">
        <v>999</v>
      </c>
    </row>
    <row r="264" spans="1:66">
      <c r="A264">
        <v>263</v>
      </c>
      <c r="B264" s="161" t="str">
        <f>IFERROR(TEXT(AM264,"00"),"99")&amp;IFERROR(TEXT(X264,"00"),"99")&amp;IFERROR(TEXT(T264,"00"),"99")&amp;IFERROR(TEXT(BN264,"000"),"999")</f>
        <v>013141999</v>
      </c>
      <c r="C264" s="161" t="str">
        <f>IFERROR(TEXT(AM264,"00"),"99")&amp;IFERROR(TEXT(W264,"00"),"99")&amp;IFERROR(TEXT(S264,"000"),"999")</f>
        <v>0131024</v>
      </c>
      <c r="D264" s="29">
        <v>0</v>
      </c>
      <c r="E264" s="29">
        <v>0</v>
      </c>
      <c r="F264" s="29">
        <v>0</v>
      </c>
      <c r="I264" s="379" t="str">
        <f>IF(ISBLANK(H264), IF(OR(NOT(ISBLANK(M264)),NOT(ISBLANK(J264)), NOT(ISBLANK(O264))),"no oldname but should be",""),IF(H264=J264,"api",IF(H264=O264,"csv","no match or acsbgname")))</f>
        <v/>
      </c>
      <c r="Q264" s="64" t="s">
        <v>2411</v>
      </c>
      <c r="R264" s="19" t="s">
        <v>2411</v>
      </c>
      <c r="S264" s="150">
        <f>IFERROR(_xlfn.XLOOKUP(U264,sortorder!$E$62:$E$134,sortorder!$F$62:$F$134),999)</f>
        <v>24</v>
      </c>
      <c r="T264" s="150">
        <f>IFERROR(_xlfn.XLOOKUP(U264,sortorder!$E$62:$E$134,sortorder!$D$62:$D$134),99)</f>
        <v>41</v>
      </c>
      <c r="U264" s="129" t="s">
        <v>2332</v>
      </c>
      <c r="V264" s="59" t="s">
        <v>2332</v>
      </c>
      <c r="W264" s="155">
        <f>IFERROR(_xlfn.XLOOKUP(Y264,sortorder!$E$4:$E$55,sortorder!$D$4:$D$55),99)</f>
        <v>31</v>
      </c>
      <c r="X264" s="155">
        <f>IFERROR(_xlfn.XLOOKUP(Y264,sortorder!$E$4:$E$55,sortorder!$D$4:$D$55),99)</f>
        <v>31</v>
      </c>
      <c r="Y264" s="142" t="s">
        <v>2951</v>
      </c>
      <c r="Z264" s="144">
        <f>IF(ISERROR(SEARCH(Z$1,$Q264)),0,1)</f>
        <v>0</v>
      </c>
      <c r="AA264" s="144">
        <f>IF(ISERROR(SEARCH(AA$1,$Q264)),0,1)</f>
        <v>1</v>
      </c>
      <c r="AB264" s="144">
        <f>IF(ISERROR(SEARCH(AB$1,$Q264)),0,1)</f>
        <v>0</v>
      </c>
      <c r="AC264" s="144">
        <f>IF(ISERROR(SEARCH(AC$1,$Q264)),0,1)</f>
        <v>0</v>
      </c>
      <c r="AD264" s="144">
        <f>IF(ISERROR(SEARCH(AD$1,$Q264)),0,1)</f>
        <v>1</v>
      </c>
      <c r="AE264" s="144">
        <f>IF(ISERROR(SEARCH(AE$1,$Q264)),0,1)</f>
        <v>0</v>
      </c>
      <c r="AF264" s="144">
        <f>IF(ISERROR(SEARCH(AF$1,$Q264)),0,1)</f>
        <v>0</v>
      </c>
      <c r="AG264" s="144">
        <f>IF(ISERROR(SEARCH(AG$1,$Q264)),0,1)</f>
        <v>0</v>
      </c>
      <c r="AH264" s="144">
        <f>IF(ISERROR(SEARCH(AH$1,$Q264)),0,1)</f>
        <v>0</v>
      </c>
      <c r="AI264" t="s">
        <v>1075</v>
      </c>
      <c r="AK264" t="s">
        <v>44</v>
      </c>
      <c r="AL264" s="41" t="s">
        <v>44</v>
      </c>
      <c r="AM264" s="216">
        <f>_xlfn.XLOOKUP(AL264,sortorder!$I$15:$I$20,sortorder!$J$15:$J$20)</f>
        <v>1</v>
      </c>
      <c r="AN264" t="s">
        <v>1804</v>
      </c>
      <c r="AO264" t="s">
        <v>1804</v>
      </c>
      <c r="AP264" t="s">
        <v>1805</v>
      </c>
      <c r="AQ264" s="32">
        <v>3</v>
      </c>
      <c r="AR264" t="s">
        <v>1815</v>
      </c>
      <c r="AS264" t="s">
        <v>1132</v>
      </c>
      <c r="AT264" t="s">
        <v>1126</v>
      </c>
      <c r="AU264" t="s">
        <v>1132</v>
      </c>
      <c r="AV264">
        <v>1</v>
      </c>
      <c r="AW264" s="39" t="str">
        <f>IFERROR(_xlfn.XLOOKUP(Q264,wtd!$B:$B,wtd!$C:$C),"")</f>
        <v/>
      </c>
      <c r="AX264" s="144" t="b">
        <f>IFERROR(Q264=_xlfn.XLOOKUP(Q264,wtd!$B:$B,wtd!$B:$B),FALSE)</f>
        <v>0</v>
      </c>
      <c r="AY264" t="s">
        <v>2830</v>
      </c>
      <c r="AZ264">
        <v>2</v>
      </c>
      <c r="BA264">
        <v>0</v>
      </c>
      <c r="BC264" t="b">
        <v>0</v>
      </c>
      <c r="BD264" t="b">
        <v>1</v>
      </c>
      <c r="BE264" t="b">
        <v>0</v>
      </c>
      <c r="BF264" t="s">
        <v>5166</v>
      </c>
      <c r="BG264" s="45" t="s">
        <v>2412</v>
      </c>
      <c r="BH264" s="45" t="s">
        <v>2412</v>
      </c>
      <c r="BN264" s="232">
        <v>999</v>
      </c>
    </row>
    <row r="265" spans="1:66">
      <c r="A265">
        <v>264</v>
      </c>
      <c r="B265" s="161" t="str">
        <f>IFERROR(TEXT(AM265,"00"),"99")&amp;IFERROR(TEXT(X265,"00"),"99")&amp;IFERROR(TEXT(T265,"00"),"99")&amp;IFERROR(TEXT(BN265,"000"),"999")</f>
        <v>013142999</v>
      </c>
      <c r="C265" s="161" t="str">
        <f>IFERROR(TEXT(AM265,"00"),"99")&amp;IFERROR(TEXT(W265,"00"),"99")&amp;IFERROR(TEXT(S265,"000"),"999")</f>
        <v>0131025</v>
      </c>
      <c r="D265" s="29">
        <v>0</v>
      </c>
      <c r="E265" s="29">
        <v>0</v>
      </c>
      <c r="F265" s="29">
        <v>0</v>
      </c>
      <c r="I265" s="379" t="str">
        <f>IF(ISBLANK(H265), IF(OR(NOT(ISBLANK(M265)),NOT(ISBLANK(J265)), NOT(ISBLANK(O265))),"no oldname but should be",""),IF(H265=J265,"api",IF(H265=O265,"csv","no match or acsbgname")))</f>
        <v/>
      </c>
      <c r="Q265" s="64" t="s">
        <v>2413</v>
      </c>
      <c r="R265" s="19" t="s">
        <v>2413</v>
      </c>
      <c r="S265" s="150">
        <f>IFERROR(_xlfn.XLOOKUP(U265,sortorder!$E$62:$E$134,sortorder!$F$62:$F$134),999)</f>
        <v>25</v>
      </c>
      <c r="T265" s="150">
        <f>IFERROR(_xlfn.XLOOKUP(U265,sortorder!$E$62:$E$134,sortorder!$D$62:$D$134),99)</f>
        <v>42</v>
      </c>
      <c r="U265" s="129" t="s">
        <v>2337</v>
      </c>
      <c r="V265" s="59" t="s">
        <v>2337</v>
      </c>
      <c r="W265" s="155">
        <f>IFERROR(_xlfn.XLOOKUP(Y265,sortorder!$E$4:$E$55,sortorder!$D$4:$D$55),99)</f>
        <v>31</v>
      </c>
      <c r="X265" s="155">
        <f>IFERROR(_xlfn.XLOOKUP(Y265,sortorder!$E$4:$E$55,sortorder!$D$4:$D$55),99)</f>
        <v>31</v>
      </c>
      <c r="Y265" s="142" t="s">
        <v>2951</v>
      </c>
      <c r="Z265" s="144">
        <f>IF(ISERROR(SEARCH(Z$1,$Q265)),0,1)</f>
        <v>0</v>
      </c>
      <c r="AA265" s="144">
        <f>IF(ISERROR(SEARCH(AA$1,$Q265)),0,1)</f>
        <v>1</v>
      </c>
      <c r="AB265" s="144">
        <f>IF(ISERROR(SEARCH(AB$1,$Q265)),0,1)</f>
        <v>0</v>
      </c>
      <c r="AC265" s="144">
        <f>IF(ISERROR(SEARCH(AC$1,$Q265)),0,1)</f>
        <v>0</v>
      </c>
      <c r="AD265" s="144">
        <f>IF(ISERROR(SEARCH(AD$1,$Q265)),0,1)</f>
        <v>1</v>
      </c>
      <c r="AE265" s="144">
        <f>IF(ISERROR(SEARCH(AE$1,$Q265)),0,1)</f>
        <v>0</v>
      </c>
      <c r="AF265" s="144">
        <f>IF(ISERROR(SEARCH(AF$1,$Q265)),0,1)</f>
        <v>0</v>
      </c>
      <c r="AG265" s="144">
        <f>IF(ISERROR(SEARCH(AG$1,$Q265)),0,1)</f>
        <v>0</v>
      </c>
      <c r="AH265" s="144">
        <f>IF(ISERROR(SEARCH(AH$1,$Q265)),0,1)</f>
        <v>0</v>
      </c>
      <c r="AI265" t="s">
        <v>1075</v>
      </c>
      <c r="AK265" t="s">
        <v>44</v>
      </c>
      <c r="AL265" s="41" t="s">
        <v>44</v>
      </c>
      <c r="AM265" s="216">
        <f>_xlfn.XLOOKUP(AL265,sortorder!$I$15:$I$20,sortorder!$J$15:$J$20)</f>
        <v>1</v>
      </c>
      <c r="AN265" t="s">
        <v>1804</v>
      </c>
      <c r="AO265" t="s">
        <v>1804</v>
      </c>
      <c r="AP265" t="s">
        <v>1805</v>
      </c>
      <c r="AQ265" s="32">
        <v>3</v>
      </c>
      <c r="AR265" t="s">
        <v>1815</v>
      </c>
      <c r="AS265" t="s">
        <v>1132</v>
      </c>
      <c r="AT265" t="s">
        <v>1126</v>
      </c>
      <c r="AU265" t="s">
        <v>1132</v>
      </c>
      <c r="AV265">
        <v>1</v>
      </c>
      <c r="AW265" s="39" t="str">
        <f>IFERROR(_xlfn.XLOOKUP(Q265,wtd!$B:$B,wtd!$C:$C),"")</f>
        <v/>
      </c>
      <c r="AX265" s="144" t="b">
        <f>IFERROR(Q265=_xlfn.XLOOKUP(Q265,wtd!$B:$B,wtd!$B:$B),FALSE)</f>
        <v>0</v>
      </c>
      <c r="AY265" t="s">
        <v>2830</v>
      </c>
      <c r="AZ265">
        <v>2</v>
      </c>
      <c r="BA265">
        <v>0</v>
      </c>
      <c r="BC265" t="b">
        <v>0</v>
      </c>
      <c r="BD265" t="b">
        <v>1</v>
      </c>
      <c r="BE265" t="b">
        <v>0</v>
      </c>
      <c r="BF265" t="s">
        <v>5403</v>
      </c>
      <c r="BG265" s="45" t="s">
        <v>2414</v>
      </c>
      <c r="BH265" s="45" t="s">
        <v>2414</v>
      </c>
      <c r="BN265" s="232">
        <v>999</v>
      </c>
    </row>
    <row r="266" spans="1:66">
      <c r="A266">
        <v>265</v>
      </c>
      <c r="B266" s="161" t="str">
        <f>IFERROR(TEXT(AM266,"00"),"99")&amp;IFERROR(TEXT(X266,"00"),"99")&amp;IFERROR(TEXT(T266,"00"),"99")&amp;IFERROR(TEXT(BN266,"000"),"999")</f>
        <v>013143999</v>
      </c>
      <c r="C266" s="161" t="str">
        <f>IFERROR(TEXT(AM266,"00"),"99")&amp;IFERROR(TEXT(W266,"00"),"99")&amp;IFERROR(TEXT(S266,"000"),"999")</f>
        <v>0131018</v>
      </c>
      <c r="D266" s="29">
        <v>0</v>
      </c>
      <c r="E266" s="29">
        <v>0</v>
      </c>
      <c r="F266" s="29">
        <v>0</v>
      </c>
      <c r="I266" s="379" t="str">
        <f>IF(ISBLANK(H266), IF(OR(NOT(ISBLANK(M266)),NOT(ISBLANK(J266)), NOT(ISBLANK(O266))),"no oldname but should be",""),IF(H266=J266,"api",IF(H266=O266,"csv","no match or acsbgname")))</f>
        <v/>
      </c>
      <c r="Q266" s="64" t="s">
        <v>2415</v>
      </c>
      <c r="R266" s="19" t="s">
        <v>2415</v>
      </c>
      <c r="S266" s="150">
        <f>IFERROR(_xlfn.XLOOKUP(U266,sortorder!$E$62:$E$134,sortorder!$F$62:$F$134),999)</f>
        <v>18</v>
      </c>
      <c r="T266" s="150">
        <f>IFERROR(_xlfn.XLOOKUP(U266,sortorder!$E$62:$E$134,sortorder!$D$62:$D$134),99)</f>
        <v>43</v>
      </c>
      <c r="U266" s="129" t="s">
        <v>2300</v>
      </c>
      <c r="V266" s="59" t="s">
        <v>2300</v>
      </c>
      <c r="W266" s="155">
        <f>IFERROR(_xlfn.XLOOKUP(Y266,sortorder!$E$4:$E$55,sortorder!$D$4:$D$55),99)</f>
        <v>31</v>
      </c>
      <c r="X266" s="155">
        <f>IFERROR(_xlfn.XLOOKUP(Y266,sortorder!$E$4:$E$55,sortorder!$D$4:$D$55),99)</f>
        <v>31</v>
      </c>
      <c r="Y266" s="142" t="s">
        <v>2951</v>
      </c>
      <c r="Z266" s="144">
        <f>IF(ISERROR(SEARCH(Z$1,$Q266)),0,1)</f>
        <v>0</v>
      </c>
      <c r="AA266" s="144">
        <f>IF(ISERROR(SEARCH(AA$1,$Q266)),0,1)</f>
        <v>1</v>
      </c>
      <c r="AB266" s="144">
        <f>IF(ISERROR(SEARCH(AB$1,$Q266)),0,1)</f>
        <v>0</v>
      </c>
      <c r="AC266" s="144">
        <f>IF(ISERROR(SEARCH(AC$1,$Q266)),0,1)</f>
        <v>0</v>
      </c>
      <c r="AD266" s="144">
        <f>IF(ISERROR(SEARCH(AD$1,$Q266)),0,1)</f>
        <v>1</v>
      </c>
      <c r="AE266" s="144">
        <f>IF(ISERROR(SEARCH(AE$1,$Q266)),0,1)</f>
        <v>0</v>
      </c>
      <c r="AF266" s="144">
        <f>IF(ISERROR(SEARCH(AF$1,$Q266)),0,1)</f>
        <v>0</v>
      </c>
      <c r="AG266" s="144">
        <f>IF(ISERROR(SEARCH(AG$1,$Q266)),0,1)</f>
        <v>0</v>
      </c>
      <c r="AH266" s="144">
        <f>IF(ISERROR(SEARCH(AH$1,$Q266)),0,1)</f>
        <v>0</v>
      </c>
      <c r="AI266" t="s">
        <v>1075</v>
      </c>
      <c r="AK266" t="s">
        <v>44</v>
      </c>
      <c r="AL266" s="41" t="s">
        <v>44</v>
      </c>
      <c r="AM266" s="216">
        <f>_xlfn.XLOOKUP(AL266,sortorder!$I$15:$I$20,sortorder!$J$15:$J$20)</f>
        <v>1</v>
      </c>
      <c r="AN266" t="s">
        <v>1804</v>
      </c>
      <c r="AO266" t="s">
        <v>1804</v>
      </c>
      <c r="AP266" t="s">
        <v>1805</v>
      </c>
      <c r="AQ266" s="32">
        <v>3</v>
      </c>
      <c r="AR266" t="s">
        <v>1815</v>
      </c>
      <c r="AS266" t="s">
        <v>1132</v>
      </c>
      <c r="AT266" t="s">
        <v>1126</v>
      </c>
      <c r="AU266" t="s">
        <v>1132</v>
      </c>
      <c r="AV266">
        <v>1</v>
      </c>
      <c r="AW266" s="39" t="str">
        <f>IFERROR(_xlfn.XLOOKUP(Q266,wtd!$B:$B,wtd!$C:$C),"")</f>
        <v/>
      </c>
      <c r="AX266" s="144" t="b">
        <f>IFERROR(Q266=_xlfn.XLOOKUP(Q266,wtd!$B:$B,wtd!$B:$B),FALSE)</f>
        <v>0</v>
      </c>
      <c r="AY266" t="s">
        <v>2830</v>
      </c>
      <c r="AZ266">
        <v>2</v>
      </c>
      <c r="BA266">
        <v>0</v>
      </c>
      <c r="BC266" t="b">
        <v>0</v>
      </c>
      <c r="BD266" t="b">
        <v>1</v>
      </c>
      <c r="BE266" t="b">
        <v>0</v>
      </c>
      <c r="BF266" t="s">
        <v>5167</v>
      </c>
      <c r="BG266" s="45" t="s">
        <v>2416</v>
      </c>
      <c r="BH266" s="45" t="s">
        <v>2416</v>
      </c>
      <c r="BN266" s="232">
        <v>999</v>
      </c>
    </row>
    <row r="267" spans="1:66">
      <c r="A267">
        <v>266</v>
      </c>
      <c r="B267" s="161" t="str">
        <f>IFERROR(TEXT(AM267,"00"),"99")&amp;IFERROR(TEXT(X267,"00"),"99")&amp;IFERROR(TEXT(T267,"00"),"99")&amp;IFERROR(TEXT(BN267,"000"),"999")</f>
        <v>013236999</v>
      </c>
      <c r="C267" s="161" t="str">
        <f>IFERROR(TEXT(AM267,"00"),"99")&amp;IFERROR(TEXT(W267,"00"),"99")&amp;IFERROR(TEXT(S267,"000"),"999")</f>
        <v>0132021</v>
      </c>
      <c r="D267" s="29">
        <v>0</v>
      </c>
      <c r="E267" s="29">
        <v>0</v>
      </c>
      <c r="F267" s="29">
        <v>1</v>
      </c>
      <c r="G267" s="29">
        <v>1</v>
      </c>
      <c r="H267" s="7" t="s">
        <v>3137</v>
      </c>
      <c r="I267" s="379" t="str">
        <f>IF(ISBLANK(H267), IF(OR(NOT(ISBLANK(M267)),NOT(ISBLANK(J267)), NOT(ISBLANK(O267))),"no oldname but should be",""),IF(H267=J267,"api",IF(H267=O267,"csv","no match or acsbgname")))</f>
        <v>no match or acsbgname</v>
      </c>
      <c r="M267" s="7" t="s">
        <v>3137</v>
      </c>
      <c r="N267" s="24"/>
      <c r="O267" s="24"/>
      <c r="Q267" s="64" t="s">
        <v>2366</v>
      </c>
      <c r="R267" s="19" t="s">
        <v>2366</v>
      </c>
      <c r="S267" s="150">
        <f>IFERROR(_xlfn.XLOOKUP(U267,sortorder!$E$62:$E$134,sortorder!$F$62:$F$134),999)</f>
        <v>21</v>
      </c>
      <c r="T267" s="150">
        <f>IFERROR(_xlfn.XLOOKUP(U267,sortorder!$E$62:$E$134,sortorder!$D$62:$D$134),99)</f>
        <v>36</v>
      </c>
      <c r="U267" s="129" t="s">
        <v>2317</v>
      </c>
      <c r="V267" s="59" t="s">
        <v>2366</v>
      </c>
      <c r="W267" s="155">
        <f>IFERROR(_xlfn.XLOOKUP(Y267,sortorder!$E$4:$E$55,sortorder!$D$4:$D$55),99)</f>
        <v>32</v>
      </c>
      <c r="X267" s="155">
        <f>IFERROR(_xlfn.XLOOKUP(Y267,sortorder!$E$4:$E$55,sortorder!$D$4:$D$55),99)</f>
        <v>32</v>
      </c>
      <c r="Y267" s="142" t="s">
        <v>2842</v>
      </c>
      <c r="Z267" s="144">
        <f>IF(ISERROR(SEARCH(Z$1,$Q267)),0,1)</f>
        <v>0</v>
      </c>
      <c r="AA267" s="144">
        <f>IF(ISERROR(SEARCH(AA$1,$Q267)),0,1)</f>
        <v>0</v>
      </c>
      <c r="AB267" s="144">
        <f>IF(ISERROR(SEARCH(AB$1,$Q267)),0,1)</f>
        <v>0</v>
      </c>
      <c r="AC267" s="144">
        <f>IF(ISERROR(SEARCH(AC$1,$Q267)),0,1)</f>
        <v>0</v>
      </c>
      <c r="AD267" s="144">
        <f>IF(ISERROR(SEARCH(AD$1,$Q267)),0,1)</f>
        <v>0</v>
      </c>
      <c r="AE267" s="144">
        <f>IF(ISERROR(SEARCH(AE$1,$Q267)),0,1)</f>
        <v>0</v>
      </c>
      <c r="AF267" s="144">
        <f>IF(ISERROR(SEARCH(AF$1,$Q267)),0,1)</f>
        <v>0</v>
      </c>
      <c r="AG267" s="144">
        <f>IF(ISERROR(SEARCH(AG$1,$Q267)),0,1)</f>
        <v>0</v>
      </c>
      <c r="AH267" s="144">
        <f>IF(ISERROR(SEARCH(AH$1,$Q267)),0,1)</f>
        <v>0</v>
      </c>
      <c r="AK267" t="s">
        <v>44</v>
      </c>
      <c r="AL267" s="41" t="s">
        <v>44</v>
      </c>
      <c r="AM267" s="216">
        <f>_xlfn.XLOOKUP(AL267,sortorder!$I$15:$I$20,sortorder!$J$15:$J$20)</f>
        <v>1</v>
      </c>
      <c r="AQ267" s="30">
        <v>0</v>
      </c>
      <c r="AR267" t="s">
        <v>43</v>
      </c>
      <c r="AS267" t="s">
        <v>43</v>
      </c>
      <c r="AT267" t="s">
        <v>52</v>
      </c>
      <c r="AU267" t="s">
        <v>43</v>
      </c>
      <c r="AW267" s="39" t="str">
        <f>IFERROR(_xlfn.XLOOKUP(Q267,wtd!$B:$B,wtd!$C:$C),"")</f>
        <v/>
      </c>
      <c r="AX267" s="144" t="b">
        <f>IFERROR(Q267=_xlfn.XLOOKUP(Q267,wtd!$B:$B,wtd!$B:$B),FALSE)</f>
        <v>0</v>
      </c>
      <c r="AY267" t="s">
        <v>45</v>
      </c>
      <c r="AZ267">
        <v>0</v>
      </c>
      <c r="BA267">
        <v>0</v>
      </c>
      <c r="BC267" t="b">
        <v>0</v>
      </c>
      <c r="BD267" t="b">
        <v>0</v>
      </c>
      <c r="BE267" t="b">
        <v>0</v>
      </c>
      <c r="BF267" t="s">
        <v>5028</v>
      </c>
      <c r="BG267" s="45" t="s">
        <v>2368</v>
      </c>
      <c r="BH267" s="45" t="s">
        <v>2368</v>
      </c>
      <c r="BN267" s="232">
        <v>999</v>
      </c>
    </row>
    <row r="268" spans="1:66">
      <c r="A268">
        <v>267</v>
      </c>
      <c r="B268" s="161" t="str">
        <f>IFERROR(TEXT(AM268,"00"),"99")&amp;IFERROR(TEXT(X268,"00"),"99")&amp;IFERROR(TEXT(T268,"00"),"99")&amp;IFERROR(TEXT(BN268,"000"),"999")</f>
        <v>013237999</v>
      </c>
      <c r="C268" s="161" t="str">
        <f>IFERROR(TEXT(AM268,"00"),"99")&amp;IFERROR(TEXT(W268,"00"),"99")&amp;IFERROR(TEXT(S268,"000"),"999")</f>
        <v>0132019</v>
      </c>
      <c r="D268" s="29">
        <v>0</v>
      </c>
      <c r="E268" s="29">
        <v>0</v>
      </c>
      <c r="F268" s="29">
        <v>1</v>
      </c>
      <c r="G268" s="29">
        <v>1</v>
      </c>
      <c r="H268" s="7" t="s">
        <v>3148</v>
      </c>
      <c r="I268" s="379" t="str">
        <f>IF(ISBLANK(H268), IF(OR(NOT(ISBLANK(M268)),NOT(ISBLANK(J268)), NOT(ISBLANK(O268))),"no oldname but should be",""),IF(H268=J268,"api",IF(H268=O268,"csv","no match or acsbgname")))</f>
        <v>no match or acsbgname</v>
      </c>
      <c r="M268" s="7" t="s">
        <v>3148</v>
      </c>
      <c r="N268" s="24"/>
      <c r="O268" s="24"/>
      <c r="Q268" s="64" t="s">
        <v>2369</v>
      </c>
      <c r="R268" s="19" t="s">
        <v>2369</v>
      </c>
      <c r="S268" s="150">
        <f>IFERROR(_xlfn.XLOOKUP(U268,sortorder!$E$62:$E$134,sortorder!$F$62:$F$134),999)</f>
        <v>19</v>
      </c>
      <c r="T268" s="150">
        <f>IFERROR(_xlfn.XLOOKUP(U268,sortorder!$E$62:$E$134,sortorder!$D$62:$D$134),99)</f>
        <v>37</v>
      </c>
      <c r="U268" s="129" t="s">
        <v>2307</v>
      </c>
      <c r="V268" s="59" t="s">
        <v>2369</v>
      </c>
      <c r="W268" s="155">
        <f>IFERROR(_xlfn.XLOOKUP(Y268,sortorder!$E$4:$E$55,sortorder!$D$4:$D$55),99)</f>
        <v>32</v>
      </c>
      <c r="X268" s="155">
        <f>IFERROR(_xlfn.XLOOKUP(Y268,sortorder!$E$4:$E$55,sortorder!$D$4:$D$55),99)</f>
        <v>32</v>
      </c>
      <c r="Y268" s="142" t="s">
        <v>2842</v>
      </c>
      <c r="Z268" s="144">
        <f>IF(ISERROR(SEARCH(Z$1,$Q268)),0,1)</f>
        <v>0</v>
      </c>
      <c r="AA268" s="144">
        <f>IF(ISERROR(SEARCH(AA$1,$Q268)),0,1)</f>
        <v>0</v>
      </c>
      <c r="AB268" s="144">
        <f>IF(ISERROR(SEARCH(AB$1,$Q268)),0,1)</f>
        <v>0</v>
      </c>
      <c r="AC268" s="144">
        <f>IF(ISERROR(SEARCH(AC$1,$Q268)),0,1)</f>
        <v>0</v>
      </c>
      <c r="AD268" s="144">
        <f>IF(ISERROR(SEARCH(AD$1,$Q268)),0,1)</f>
        <v>0</v>
      </c>
      <c r="AE268" s="144">
        <f>IF(ISERROR(SEARCH(AE$1,$Q268)),0,1)</f>
        <v>0</v>
      </c>
      <c r="AF268" s="144">
        <f>IF(ISERROR(SEARCH(AF$1,$Q268)),0,1)</f>
        <v>0</v>
      </c>
      <c r="AG268" s="144">
        <f>IF(ISERROR(SEARCH(AG$1,$Q268)),0,1)</f>
        <v>0</v>
      </c>
      <c r="AH268" s="144">
        <f>IF(ISERROR(SEARCH(AH$1,$Q268)),0,1)</f>
        <v>0</v>
      </c>
      <c r="AK268" t="s">
        <v>44</v>
      </c>
      <c r="AL268" s="41" t="s">
        <v>44</v>
      </c>
      <c r="AM268" s="216">
        <f>_xlfn.XLOOKUP(AL268,sortorder!$I$15:$I$20,sortorder!$J$15:$J$20)</f>
        <v>1</v>
      </c>
      <c r="AQ268" s="30">
        <v>0</v>
      </c>
      <c r="AR268" t="s">
        <v>43</v>
      </c>
      <c r="AS268" t="s">
        <v>43</v>
      </c>
      <c r="AT268" t="s">
        <v>52</v>
      </c>
      <c r="AU268" t="s">
        <v>43</v>
      </c>
      <c r="AW268" s="39" t="str">
        <f>IFERROR(_xlfn.XLOOKUP(Q268,wtd!$B:$B,wtd!$C:$C),"")</f>
        <v/>
      </c>
      <c r="AX268" s="144" t="b">
        <f>IFERROR(Q268=_xlfn.XLOOKUP(Q268,wtd!$B:$B,wtd!$B:$B),FALSE)</f>
        <v>0</v>
      </c>
      <c r="AY268" t="s">
        <v>45</v>
      </c>
      <c r="AZ268">
        <v>0</v>
      </c>
      <c r="BA268">
        <v>0</v>
      </c>
      <c r="BC268" t="b">
        <v>0</v>
      </c>
      <c r="BD268" t="b">
        <v>0</v>
      </c>
      <c r="BE268" t="b">
        <v>0</v>
      </c>
      <c r="BF268" t="s">
        <v>5083</v>
      </c>
      <c r="BG268" s="45" t="s">
        <v>2370</v>
      </c>
      <c r="BH268" s="45" t="s">
        <v>2370</v>
      </c>
      <c r="BN268" s="232">
        <v>999</v>
      </c>
    </row>
    <row r="269" spans="1:66">
      <c r="A269">
        <v>268</v>
      </c>
      <c r="B269" s="161" t="str">
        <f>IFERROR(TEXT(AM269,"00"),"99")&amp;IFERROR(TEXT(X269,"00"),"99")&amp;IFERROR(TEXT(T269,"00"),"99")&amp;IFERROR(TEXT(BN269,"000"),"999")</f>
        <v>013238999</v>
      </c>
      <c r="C269" s="161" t="str">
        <f>IFERROR(TEXT(AM269,"00"),"99")&amp;IFERROR(TEXT(W269,"00"),"99")&amp;IFERROR(TEXT(S269,"000"),"999")</f>
        <v>0132020</v>
      </c>
      <c r="D269" s="29">
        <v>0</v>
      </c>
      <c r="E269" s="29">
        <v>0</v>
      </c>
      <c r="F269" s="29">
        <v>1</v>
      </c>
      <c r="G269" s="29">
        <v>1</v>
      </c>
      <c r="H269" s="7" t="s">
        <v>3149</v>
      </c>
      <c r="I269" s="379" t="str">
        <f>IF(ISBLANK(H269), IF(OR(NOT(ISBLANK(M269)),NOT(ISBLANK(J269)), NOT(ISBLANK(O269))),"no oldname but should be",""),IF(H269=J269,"api",IF(H269=O269,"csv","no match or acsbgname")))</f>
        <v>no match or acsbgname</v>
      </c>
      <c r="M269" s="7" t="s">
        <v>3149</v>
      </c>
      <c r="N269" s="24"/>
      <c r="O269" s="24"/>
      <c r="Q269" s="64" t="s">
        <v>2371</v>
      </c>
      <c r="R269" s="19" t="s">
        <v>2371</v>
      </c>
      <c r="S269" s="150">
        <f>IFERROR(_xlfn.XLOOKUP(U269,sortorder!$E$62:$E$134,sortorder!$F$62:$F$134),999)</f>
        <v>20</v>
      </c>
      <c r="T269" s="150">
        <f>IFERROR(_xlfn.XLOOKUP(U269,sortorder!$E$62:$E$134,sortorder!$D$62:$D$134),99)</f>
        <v>38</v>
      </c>
      <c r="U269" s="129" t="s">
        <v>2312</v>
      </c>
      <c r="V269" s="59" t="s">
        <v>2371</v>
      </c>
      <c r="W269" s="155">
        <f>IFERROR(_xlfn.XLOOKUP(Y269,sortorder!$E$4:$E$55,sortorder!$D$4:$D$55),99)</f>
        <v>32</v>
      </c>
      <c r="X269" s="155">
        <f>IFERROR(_xlfn.XLOOKUP(Y269,sortorder!$E$4:$E$55,sortorder!$D$4:$D$55),99)</f>
        <v>32</v>
      </c>
      <c r="Y269" s="142" t="s">
        <v>2842</v>
      </c>
      <c r="Z269" s="144">
        <f>IF(ISERROR(SEARCH(Z$1,$Q269)),0,1)</f>
        <v>0</v>
      </c>
      <c r="AA269" s="144">
        <f>IF(ISERROR(SEARCH(AA$1,$Q269)),0,1)</f>
        <v>0</v>
      </c>
      <c r="AB269" s="144">
        <f>IF(ISERROR(SEARCH(AB$1,$Q269)),0,1)</f>
        <v>0</v>
      </c>
      <c r="AC269" s="144">
        <f>IF(ISERROR(SEARCH(AC$1,$Q269)),0,1)</f>
        <v>0</v>
      </c>
      <c r="AD269" s="144">
        <f>IF(ISERROR(SEARCH(AD$1,$Q269)),0,1)</f>
        <v>0</v>
      </c>
      <c r="AE269" s="144">
        <f>IF(ISERROR(SEARCH(AE$1,$Q269)),0,1)</f>
        <v>0</v>
      </c>
      <c r="AF269" s="144">
        <f>IF(ISERROR(SEARCH(AF$1,$Q269)),0,1)</f>
        <v>0</v>
      </c>
      <c r="AG269" s="144">
        <f>IF(ISERROR(SEARCH(AG$1,$Q269)),0,1)</f>
        <v>0</v>
      </c>
      <c r="AH269" s="144">
        <f>IF(ISERROR(SEARCH(AH$1,$Q269)),0,1)</f>
        <v>0</v>
      </c>
      <c r="AK269" t="s">
        <v>44</v>
      </c>
      <c r="AL269" s="41" t="s">
        <v>44</v>
      </c>
      <c r="AM269" s="216">
        <f>_xlfn.XLOOKUP(AL269,sortorder!$I$15:$I$20,sortorder!$J$15:$J$20)</f>
        <v>1</v>
      </c>
      <c r="AQ269" s="30">
        <v>0</v>
      </c>
      <c r="AR269" t="s">
        <v>43</v>
      </c>
      <c r="AS269" t="s">
        <v>43</v>
      </c>
      <c r="AT269" t="s">
        <v>52</v>
      </c>
      <c r="AU269" t="s">
        <v>43</v>
      </c>
      <c r="AW269" s="39" t="str">
        <f>IFERROR(_xlfn.XLOOKUP(Q269,wtd!$B:$B,wtd!$C:$C),"")</f>
        <v/>
      </c>
      <c r="AX269" s="144" t="b">
        <f>IFERROR(Q269=_xlfn.XLOOKUP(Q269,wtd!$B:$B,wtd!$B:$B),FALSE)</f>
        <v>0</v>
      </c>
      <c r="AY269" t="s">
        <v>45</v>
      </c>
      <c r="AZ269">
        <v>0</v>
      </c>
      <c r="BA269">
        <v>0</v>
      </c>
      <c r="BC269" t="b">
        <v>0</v>
      </c>
      <c r="BD269" t="b">
        <v>0</v>
      </c>
      <c r="BE269" t="b">
        <v>0</v>
      </c>
      <c r="BF269" t="s">
        <v>5084</v>
      </c>
      <c r="BG269" s="45" t="s">
        <v>2372</v>
      </c>
      <c r="BH269" s="45" t="s">
        <v>2372</v>
      </c>
      <c r="BN269" s="232">
        <v>999</v>
      </c>
    </row>
    <row r="270" spans="1:66">
      <c r="A270">
        <v>269</v>
      </c>
      <c r="B270" s="161" t="str">
        <f>IFERROR(TEXT(AM270,"00"),"99")&amp;IFERROR(TEXT(X270,"00"),"99")&amp;IFERROR(TEXT(T270,"00"),"99")&amp;IFERROR(TEXT(BN270,"000"),"999")</f>
        <v>013239999</v>
      </c>
      <c r="C270" s="161" t="str">
        <f>IFERROR(TEXT(AM270,"00"),"99")&amp;IFERROR(TEXT(W270,"00"),"99")&amp;IFERROR(TEXT(S270,"000"),"999")</f>
        <v>0132022</v>
      </c>
      <c r="D270" s="29">
        <v>0</v>
      </c>
      <c r="E270" s="29">
        <v>0</v>
      </c>
      <c r="F270" s="29">
        <v>1</v>
      </c>
      <c r="G270" s="29">
        <v>1</v>
      </c>
      <c r="H270" s="7" t="s">
        <v>3150</v>
      </c>
      <c r="I270" s="379" t="str">
        <f>IF(ISBLANK(H270), IF(OR(NOT(ISBLANK(M270)),NOT(ISBLANK(J270)), NOT(ISBLANK(O270))),"no oldname but should be",""),IF(H270=J270,"api",IF(H270=O270,"csv","no match or acsbgname")))</f>
        <v>no match or acsbgname</v>
      </c>
      <c r="M270" s="7" t="s">
        <v>3150</v>
      </c>
      <c r="N270" s="24"/>
      <c r="O270" s="24"/>
      <c r="Q270" s="64" t="s">
        <v>2373</v>
      </c>
      <c r="R270" s="19" t="s">
        <v>2373</v>
      </c>
      <c r="S270" s="150">
        <f>IFERROR(_xlfn.XLOOKUP(U270,sortorder!$E$62:$E$134,sortorder!$F$62:$F$134),999)</f>
        <v>22</v>
      </c>
      <c r="T270" s="150">
        <f>IFERROR(_xlfn.XLOOKUP(U270,sortorder!$E$62:$E$134,sortorder!$D$62:$D$134),99)</f>
        <v>39</v>
      </c>
      <c r="U270" s="129" t="s">
        <v>2322</v>
      </c>
      <c r="V270" s="59" t="s">
        <v>2373</v>
      </c>
      <c r="W270" s="155">
        <f>IFERROR(_xlfn.XLOOKUP(Y270,sortorder!$E$4:$E$55,sortorder!$D$4:$D$55),99)</f>
        <v>32</v>
      </c>
      <c r="X270" s="155">
        <f>IFERROR(_xlfn.XLOOKUP(Y270,sortorder!$E$4:$E$55,sortorder!$D$4:$D$55),99)</f>
        <v>32</v>
      </c>
      <c r="Y270" s="142" t="s">
        <v>2842</v>
      </c>
      <c r="Z270" s="144">
        <f>IF(ISERROR(SEARCH(Z$1,$Q270)),0,1)</f>
        <v>0</v>
      </c>
      <c r="AA270" s="144">
        <f>IF(ISERROR(SEARCH(AA$1,$Q270)),0,1)</f>
        <v>0</v>
      </c>
      <c r="AB270" s="144">
        <f>IF(ISERROR(SEARCH(AB$1,$Q270)),0,1)</f>
        <v>0</v>
      </c>
      <c r="AC270" s="144">
        <f>IF(ISERROR(SEARCH(AC$1,$Q270)),0,1)</f>
        <v>0</v>
      </c>
      <c r="AD270" s="144">
        <f>IF(ISERROR(SEARCH(AD$1,$Q270)),0,1)</f>
        <v>0</v>
      </c>
      <c r="AE270" s="144">
        <f>IF(ISERROR(SEARCH(AE$1,$Q270)),0,1)</f>
        <v>0</v>
      </c>
      <c r="AF270" s="144">
        <f>IF(ISERROR(SEARCH(AF$1,$Q270)),0,1)</f>
        <v>0</v>
      </c>
      <c r="AG270" s="144">
        <f>IF(ISERROR(SEARCH(AG$1,$Q270)),0,1)</f>
        <v>0</v>
      </c>
      <c r="AH270" s="144">
        <f>IF(ISERROR(SEARCH(AH$1,$Q270)),0,1)</f>
        <v>0</v>
      </c>
      <c r="AK270" t="s">
        <v>44</v>
      </c>
      <c r="AL270" s="41" t="s">
        <v>44</v>
      </c>
      <c r="AM270" s="216">
        <f>_xlfn.XLOOKUP(AL270,sortorder!$I$15:$I$20,sortorder!$J$15:$J$20)</f>
        <v>1</v>
      </c>
      <c r="AQ270" s="30">
        <v>0</v>
      </c>
      <c r="AR270" t="s">
        <v>43</v>
      </c>
      <c r="AS270" t="s">
        <v>43</v>
      </c>
      <c r="AT270" t="s">
        <v>52</v>
      </c>
      <c r="AU270" t="s">
        <v>43</v>
      </c>
      <c r="AW270" s="39" t="str">
        <f>IFERROR(_xlfn.XLOOKUP(Q270,wtd!$B:$B,wtd!$C:$C),"")</f>
        <v/>
      </c>
      <c r="AX270" s="144" t="b">
        <f>IFERROR(Q270=_xlfn.XLOOKUP(Q270,wtd!$B:$B,wtd!$B:$B),FALSE)</f>
        <v>0</v>
      </c>
      <c r="AY270" t="s">
        <v>45</v>
      </c>
      <c r="AZ270">
        <v>0</v>
      </c>
      <c r="BA270">
        <v>0</v>
      </c>
      <c r="BC270" t="b">
        <v>0</v>
      </c>
      <c r="BD270" t="b">
        <v>0</v>
      </c>
      <c r="BE270" t="b">
        <v>0</v>
      </c>
      <c r="BF270" t="s">
        <v>5215</v>
      </c>
      <c r="BG270" s="45" t="s">
        <v>2374</v>
      </c>
      <c r="BH270" s="45" t="s">
        <v>2374</v>
      </c>
      <c r="BN270" s="232">
        <v>999</v>
      </c>
    </row>
    <row r="271" spans="1:66">
      <c r="A271">
        <v>270</v>
      </c>
      <c r="B271" s="161" t="str">
        <f>IFERROR(TEXT(AM271,"00"),"99")&amp;IFERROR(TEXT(X271,"00"),"99")&amp;IFERROR(TEXT(T271,"00"),"99")&amp;IFERROR(TEXT(BN271,"000"),"999")</f>
        <v>013240999</v>
      </c>
      <c r="C271" s="161" t="str">
        <f>IFERROR(TEXT(AM271,"00"),"99")&amp;IFERROR(TEXT(W271,"00"),"99")&amp;IFERROR(TEXT(S271,"000"),"999")</f>
        <v>0132023</v>
      </c>
      <c r="D271" s="29">
        <v>0</v>
      </c>
      <c r="E271" s="29">
        <v>0</v>
      </c>
      <c r="F271" s="29">
        <v>1</v>
      </c>
      <c r="G271" s="29">
        <v>1</v>
      </c>
      <c r="H271" s="7" t="s">
        <v>3151</v>
      </c>
      <c r="I271" s="379" t="str">
        <f>IF(ISBLANK(H271), IF(OR(NOT(ISBLANK(M271)),NOT(ISBLANK(J271)), NOT(ISBLANK(O271))),"no oldname but should be",""),IF(H271=J271,"api",IF(H271=O271,"csv","no match or acsbgname")))</f>
        <v>no match or acsbgname</v>
      </c>
      <c r="M271" s="7" t="s">
        <v>3151</v>
      </c>
      <c r="N271" s="24"/>
      <c r="O271" s="24"/>
      <c r="Q271" s="64" t="s">
        <v>2375</v>
      </c>
      <c r="R271" s="19" t="s">
        <v>2375</v>
      </c>
      <c r="S271" s="150">
        <f>IFERROR(_xlfn.XLOOKUP(U271,sortorder!$E$62:$E$134,sortorder!$F$62:$F$134),999)</f>
        <v>23</v>
      </c>
      <c r="T271" s="150">
        <f>IFERROR(_xlfn.XLOOKUP(U271,sortorder!$E$62:$E$134,sortorder!$D$62:$D$134),99)</f>
        <v>40</v>
      </c>
      <c r="U271" s="129" t="s">
        <v>2327</v>
      </c>
      <c r="V271" s="59" t="s">
        <v>2375</v>
      </c>
      <c r="W271" s="155">
        <f>IFERROR(_xlfn.XLOOKUP(Y271,sortorder!$E$4:$E$55,sortorder!$D$4:$D$55),99)</f>
        <v>32</v>
      </c>
      <c r="X271" s="155">
        <f>IFERROR(_xlfn.XLOOKUP(Y271,sortorder!$E$4:$E$55,sortorder!$D$4:$D$55),99)</f>
        <v>32</v>
      </c>
      <c r="Y271" s="142" t="s">
        <v>2842</v>
      </c>
      <c r="Z271" s="144">
        <f>IF(ISERROR(SEARCH(Z$1,$Q271)),0,1)</f>
        <v>0</v>
      </c>
      <c r="AA271" s="144">
        <f>IF(ISERROR(SEARCH(AA$1,$Q271)),0,1)</f>
        <v>0</v>
      </c>
      <c r="AB271" s="144">
        <f>IF(ISERROR(SEARCH(AB$1,$Q271)),0,1)</f>
        <v>0</v>
      </c>
      <c r="AC271" s="144">
        <f>IF(ISERROR(SEARCH(AC$1,$Q271)),0,1)</f>
        <v>0</v>
      </c>
      <c r="AD271" s="144">
        <f>IF(ISERROR(SEARCH(AD$1,$Q271)),0,1)</f>
        <v>0</v>
      </c>
      <c r="AE271" s="144">
        <f>IF(ISERROR(SEARCH(AE$1,$Q271)),0,1)</f>
        <v>0</v>
      </c>
      <c r="AF271" s="144">
        <f>IF(ISERROR(SEARCH(AF$1,$Q271)),0,1)</f>
        <v>0</v>
      </c>
      <c r="AG271" s="144">
        <f>IF(ISERROR(SEARCH(AG$1,$Q271)),0,1)</f>
        <v>0</v>
      </c>
      <c r="AH271" s="144">
        <f>IF(ISERROR(SEARCH(AH$1,$Q271)),0,1)</f>
        <v>0</v>
      </c>
      <c r="AK271" t="s">
        <v>44</v>
      </c>
      <c r="AL271" s="41" t="s">
        <v>44</v>
      </c>
      <c r="AM271" s="216">
        <f>_xlfn.XLOOKUP(AL271,sortorder!$I$15:$I$20,sortorder!$J$15:$J$20)</f>
        <v>1</v>
      </c>
      <c r="AQ271" s="30">
        <v>0</v>
      </c>
      <c r="AR271" t="s">
        <v>43</v>
      </c>
      <c r="AS271" t="s">
        <v>43</v>
      </c>
      <c r="AT271" t="s">
        <v>52</v>
      </c>
      <c r="AU271" t="s">
        <v>43</v>
      </c>
      <c r="AW271" s="39" t="str">
        <f>IFERROR(_xlfn.XLOOKUP(Q271,wtd!$B:$B,wtd!$C:$C),"")</f>
        <v/>
      </c>
      <c r="AX271" s="144" t="b">
        <f>IFERROR(Q271=_xlfn.XLOOKUP(Q271,wtd!$B:$B,wtd!$B:$B),FALSE)</f>
        <v>0</v>
      </c>
      <c r="AY271" t="s">
        <v>45</v>
      </c>
      <c r="AZ271">
        <v>0</v>
      </c>
      <c r="BA271">
        <v>0</v>
      </c>
      <c r="BC271" t="b">
        <v>0</v>
      </c>
      <c r="BD271" t="b">
        <v>0</v>
      </c>
      <c r="BE271" t="b">
        <v>0</v>
      </c>
      <c r="BF271" t="s">
        <v>5319</v>
      </c>
      <c r="BG271" s="45" t="s">
        <v>2376</v>
      </c>
      <c r="BH271" s="45" t="s">
        <v>2376</v>
      </c>
      <c r="BN271" s="232">
        <v>999</v>
      </c>
    </row>
    <row r="272" spans="1:66">
      <c r="A272">
        <v>271</v>
      </c>
      <c r="B272" s="161" t="str">
        <f>IFERROR(TEXT(AM272,"00"),"99")&amp;IFERROR(TEXT(X272,"00"),"99")&amp;IFERROR(TEXT(T272,"00"),"99")&amp;IFERROR(TEXT(BN272,"000"),"999")</f>
        <v>013241999</v>
      </c>
      <c r="C272" s="161" t="str">
        <f>IFERROR(TEXT(AM272,"00"),"99")&amp;IFERROR(TEXT(W272,"00"),"99")&amp;IFERROR(TEXT(S272,"000"),"999")</f>
        <v>0132024</v>
      </c>
      <c r="D272" s="29">
        <v>0</v>
      </c>
      <c r="E272" s="29">
        <v>0</v>
      </c>
      <c r="F272" s="29">
        <v>1</v>
      </c>
      <c r="G272" s="29">
        <v>1</v>
      </c>
      <c r="H272" s="7" t="s">
        <v>3152</v>
      </c>
      <c r="I272" s="379" t="str">
        <f>IF(ISBLANK(H272), IF(OR(NOT(ISBLANK(M272)),NOT(ISBLANK(J272)), NOT(ISBLANK(O272))),"no oldname but should be",""),IF(H272=J272,"api",IF(H272=O272,"csv","no match or acsbgname")))</f>
        <v>no match or acsbgname</v>
      </c>
      <c r="M272" s="7" t="s">
        <v>3152</v>
      </c>
      <c r="N272" s="24"/>
      <c r="O272" s="24"/>
      <c r="Q272" s="64" t="s">
        <v>2377</v>
      </c>
      <c r="R272" s="19" t="s">
        <v>2377</v>
      </c>
      <c r="S272" s="150">
        <f>IFERROR(_xlfn.XLOOKUP(U272,sortorder!$E$62:$E$134,sortorder!$F$62:$F$134),999)</f>
        <v>24</v>
      </c>
      <c r="T272" s="150">
        <f>IFERROR(_xlfn.XLOOKUP(U272,sortorder!$E$62:$E$134,sortorder!$D$62:$D$134),99)</f>
        <v>41</v>
      </c>
      <c r="U272" s="129" t="s">
        <v>2332</v>
      </c>
      <c r="V272" s="59" t="s">
        <v>2377</v>
      </c>
      <c r="W272" s="155">
        <f>IFERROR(_xlfn.XLOOKUP(Y272,sortorder!$E$4:$E$55,sortorder!$D$4:$D$55),99)</f>
        <v>32</v>
      </c>
      <c r="X272" s="155">
        <f>IFERROR(_xlfn.XLOOKUP(Y272,sortorder!$E$4:$E$55,sortorder!$D$4:$D$55),99)</f>
        <v>32</v>
      </c>
      <c r="Y272" s="142" t="s">
        <v>2842</v>
      </c>
      <c r="Z272" s="144">
        <f>IF(ISERROR(SEARCH(Z$1,$Q272)),0,1)</f>
        <v>0</v>
      </c>
      <c r="AA272" s="144">
        <f>IF(ISERROR(SEARCH(AA$1,$Q272)),0,1)</f>
        <v>0</v>
      </c>
      <c r="AB272" s="144">
        <f>IF(ISERROR(SEARCH(AB$1,$Q272)),0,1)</f>
        <v>0</v>
      </c>
      <c r="AC272" s="144">
        <f>IF(ISERROR(SEARCH(AC$1,$Q272)),0,1)</f>
        <v>0</v>
      </c>
      <c r="AD272" s="144">
        <f>IF(ISERROR(SEARCH(AD$1,$Q272)),0,1)</f>
        <v>0</v>
      </c>
      <c r="AE272" s="144">
        <f>IF(ISERROR(SEARCH(AE$1,$Q272)),0,1)</f>
        <v>0</v>
      </c>
      <c r="AF272" s="144">
        <f>IF(ISERROR(SEARCH(AF$1,$Q272)),0,1)</f>
        <v>0</v>
      </c>
      <c r="AG272" s="144">
        <f>IF(ISERROR(SEARCH(AG$1,$Q272)),0,1)</f>
        <v>0</v>
      </c>
      <c r="AH272" s="144">
        <f>IF(ISERROR(SEARCH(AH$1,$Q272)),0,1)</f>
        <v>0</v>
      </c>
      <c r="AK272" t="s">
        <v>44</v>
      </c>
      <c r="AL272" s="41" t="s">
        <v>44</v>
      </c>
      <c r="AM272" s="216">
        <f>_xlfn.XLOOKUP(AL272,sortorder!$I$15:$I$20,sortorder!$J$15:$J$20)</f>
        <v>1</v>
      </c>
      <c r="AQ272" s="30">
        <v>0</v>
      </c>
      <c r="AR272" t="s">
        <v>43</v>
      </c>
      <c r="AS272" t="s">
        <v>43</v>
      </c>
      <c r="AT272" t="s">
        <v>52</v>
      </c>
      <c r="AU272" t="s">
        <v>43</v>
      </c>
      <c r="AW272" s="39" t="str">
        <f>IFERROR(_xlfn.XLOOKUP(Q272,wtd!$B:$B,wtd!$C:$C),"")</f>
        <v/>
      </c>
      <c r="AX272" s="144" t="b">
        <f>IFERROR(Q272=_xlfn.XLOOKUP(Q272,wtd!$B:$B,wtd!$B:$B),FALSE)</f>
        <v>0</v>
      </c>
      <c r="AY272" t="s">
        <v>45</v>
      </c>
      <c r="AZ272">
        <v>0</v>
      </c>
      <c r="BA272">
        <v>0</v>
      </c>
      <c r="BC272" t="b">
        <v>0</v>
      </c>
      <c r="BD272" t="b">
        <v>0</v>
      </c>
      <c r="BE272" t="b">
        <v>0</v>
      </c>
      <c r="BF272" t="s">
        <v>5085</v>
      </c>
      <c r="BG272" s="45" t="s">
        <v>2378</v>
      </c>
      <c r="BH272" s="45" t="s">
        <v>2378</v>
      </c>
      <c r="BN272" s="232">
        <v>999</v>
      </c>
    </row>
    <row r="273" spans="1:72">
      <c r="A273">
        <v>272</v>
      </c>
      <c r="B273" s="161" t="str">
        <f>IFERROR(TEXT(AM273,"00"),"99")&amp;IFERROR(TEXT(X273,"00"),"99")&amp;IFERROR(TEXT(T273,"00"),"99")&amp;IFERROR(TEXT(BN273,"000"),"999")</f>
        <v>013242999</v>
      </c>
      <c r="C273" s="161" t="str">
        <f>IFERROR(TEXT(AM273,"00"),"99")&amp;IFERROR(TEXT(W273,"00"),"99")&amp;IFERROR(TEXT(S273,"000"),"999")</f>
        <v>0132025</v>
      </c>
      <c r="D273" s="29">
        <v>0</v>
      </c>
      <c r="E273" s="29">
        <v>0</v>
      </c>
      <c r="F273" s="29">
        <v>1</v>
      </c>
      <c r="G273" s="29">
        <v>1</v>
      </c>
      <c r="H273" s="7" t="s">
        <v>3153</v>
      </c>
      <c r="I273" s="379" t="str">
        <f>IF(ISBLANK(H273), IF(OR(NOT(ISBLANK(M273)),NOT(ISBLANK(J273)), NOT(ISBLANK(O273))),"no oldname but should be",""),IF(H273=J273,"api",IF(H273=O273,"csv","no match or acsbgname")))</f>
        <v>no match or acsbgname</v>
      </c>
      <c r="M273" s="7" t="s">
        <v>3153</v>
      </c>
      <c r="N273" s="24"/>
      <c r="O273" s="24"/>
      <c r="Q273" s="64" t="s">
        <v>2379</v>
      </c>
      <c r="R273" s="19" t="s">
        <v>2379</v>
      </c>
      <c r="S273" s="150">
        <f>IFERROR(_xlfn.XLOOKUP(U273,sortorder!$E$62:$E$134,sortorder!$F$62:$F$134),999)</f>
        <v>25</v>
      </c>
      <c r="T273" s="150">
        <f>IFERROR(_xlfn.XLOOKUP(U273,sortorder!$E$62:$E$134,sortorder!$D$62:$D$134),99)</f>
        <v>42</v>
      </c>
      <c r="U273" s="129" t="s">
        <v>2337</v>
      </c>
      <c r="V273" s="59" t="s">
        <v>2379</v>
      </c>
      <c r="W273" s="155">
        <f>IFERROR(_xlfn.XLOOKUP(Y273,sortorder!$E$4:$E$55,sortorder!$D$4:$D$55),99)</f>
        <v>32</v>
      </c>
      <c r="X273" s="155">
        <f>IFERROR(_xlfn.XLOOKUP(Y273,sortorder!$E$4:$E$55,sortorder!$D$4:$D$55),99)</f>
        <v>32</v>
      </c>
      <c r="Y273" s="142" t="s">
        <v>2842</v>
      </c>
      <c r="Z273" s="144">
        <f>IF(ISERROR(SEARCH(Z$1,$Q273)),0,1)</f>
        <v>0</v>
      </c>
      <c r="AA273" s="144">
        <f>IF(ISERROR(SEARCH(AA$1,$Q273)),0,1)</f>
        <v>0</v>
      </c>
      <c r="AB273" s="144">
        <f>IF(ISERROR(SEARCH(AB$1,$Q273)),0,1)</f>
        <v>0</v>
      </c>
      <c r="AC273" s="144">
        <f>IF(ISERROR(SEARCH(AC$1,$Q273)),0,1)</f>
        <v>0</v>
      </c>
      <c r="AD273" s="144">
        <f>IF(ISERROR(SEARCH(AD$1,$Q273)),0,1)</f>
        <v>0</v>
      </c>
      <c r="AE273" s="144">
        <f>IF(ISERROR(SEARCH(AE$1,$Q273)),0,1)</f>
        <v>0</v>
      </c>
      <c r="AF273" s="144">
        <f>IF(ISERROR(SEARCH(AF$1,$Q273)),0,1)</f>
        <v>0</v>
      </c>
      <c r="AG273" s="144">
        <f>IF(ISERROR(SEARCH(AG$1,$Q273)),0,1)</f>
        <v>0</v>
      </c>
      <c r="AH273" s="144">
        <f>IF(ISERROR(SEARCH(AH$1,$Q273)),0,1)</f>
        <v>0</v>
      </c>
      <c r="AK273" t="s">
        <v>44</v>
      </c>
      <c r="AL273" s="41" t="s">
        <v>44</v>
      </c>
      <c r="AM273" s="216">
        <f>_xlfn.XLOOKUP(AL273,sortorder!$I$15:$I$20,sortorder!$J$15:$J$20)</f>
        <v>1</v>
      </c>
      <c r="AQ273" s="30">
        <v>0</v>
      </c>
      <c r="AR273" t="s">
        <v>43</v>
      </c>
      <c r="AS273" t="s">
        <v>43</v>
      </c>
      <c r="AT273" t="s">
        <v>52</v>
      </c>
      <c r="AU273" t="s">
        <v>43</v>
      </c>
      <c r="AW273" s="39" t="str">
        <f>IFERROR(_xlfn.XLOOKUP(Q273,wtd!$B:$B,wtd!$C:$C),"")</f>
        <v/>
      </c>
      <c r="AX273" s="144" t="b">
        <f>IFERROR(Q273=_xlfn.XLOOKUP(Q273,wtd!$B:$B,wtd!$B:$B),FALSE)</f>
        <v>0</v>
      </c>
      <c r="AY273" t="s">
        <v>45</v>
      </c>
      <c r="AZ273">
        <v>0</v>
      </c>
      <c r="BA273">
        <v>0</v>
      </c>
      <c r="BC273" t="b">
        <v>0</v>
      </c>
      <c r="BD273" t="b">
        <v>0</v>
      </c>
      <c r="BE273" t="b">
        <v>0</v>
      </c>
      <c r="BF273" t="s">
        <v>5404</v>
      </c>
      <c r="BG273" s="45" t="s">
        <v>2380</v>
      </c>
      <c r="BH273" s="45" t="s">
        <v>2380</v>
      </c>
      <c r="BN273" s="232">
        <v>999</v>
      </c>
    </row>
    <row r="274" spans="1:72">
      <c r="A274">
        <v>273</v>
      </c>
      <c r="B274" s="161" t="str">
        <f>IFERROR(TEXT(AM274,"00"),"99")&amp;IFERROR(TEXT(X274,"00"),"99")&amp;IFERROR(TEXT(T274,"00"),"99")&amp;IFERROR(TEXT(BN274,"000"),"999")</f>
        <v>013243999</v>
      </c>
      <c r="C274" s="161" t="str">
        <f>IFERROR(TEXT(AM274,"00"),"99")&amp;IFERROR(TEXT(W274,"00"),"99")&amp;IFERROR(TEXT(S274,"000"),"999")</f>
        <v>0132018</v>
      </c>
      <c r="D274" s="29">
        <v>0</v>
      </c>
      <c r="E274" s="29">
        <v>0</v>
      </c>
      <c r="F274" s="29">
        <v>1</v>
      </c>
      <c r="G274" s="29">
        <v>1</v>
      </c>
      <c r="H274" s="7" t="s">
        <v>3154</v>
      </c>
      <c r="I274" s="379" t="str">
        <f>IF(ISBLANK(H274), IF(OR(NOT(ISBLANK(M274)),NOT(ISBLANK(J274)), NOT(ISBLANK(O274))),"no oldname but should be",""),IF(H274=J274,"api",IF(H274=O274,"csv","no match or acsbgname")))</f>
        <v>no match or acsbgname</v>
      </c>
      <c r="M274" s="7" t="s">
        <v>3154</v>
      </c>
      <c r="N274" s="24"/>
      <c r="O274" s="24"/>
      <c r="Q274" s="64" t="s">
        <v>2381</v>
      </c>
      <c r="R274" s="19" t="s">
        <v>2381</v>
      </c>
      <c r="S274" s="150">
        <f>IFERROR(_xlfn.XLOOKUP(U274,sortorder!$E$62:$E$134,sortorder!$F$62:$F$134),999)</f>
        <v>18</v>
      </c>
      <c r="T274" s="150">
        <f>IFERROR(_xlfn.XLOOKUP(U274,sortorder!$E$62:$E$134,sortorder!$D$62:$D$134),99)</f>
        <v>43</v>
      </c>
      <c r="U274" s="129" t="s">
        <v>2300</v>
      </c>
      <c r="V274" s="59" t="s">
        <v>2381</v>
      </c>
      <c r="W274" s="155">
        <f>IFERROR(_xlfn.XLOOKUP(Y274,sortorder!$E$4:$E$55,sortorder!$D$4:$D$55),99)</f>
        <v>32</v>
      </c>
      <c r="X274" s="155">
        <f>IFERROR(_xlfn.XLOOKUP(Y274,sortorder!$E$4:$E$55,sortorder!$D$4:$D$55),99)</f>
        <v>32</v>
      </c>
      <c r="Y274" s="142" t="s">
        <v>2842</v>
      </c>
      <c r="Z274" s="144">
        <f>IF(ISERROR(SEARCH(Z$1,$Q274)),0,1)</f>
        <v>0</v>
      </c>
      <c r="AA274" s="144">
        <f>IF(ISERROR(SEARCH(AA$1,$Q274)),0,1)</f>
        <v>0</v>
      </c>
      <c r="AB274" s="144">
        <f>IF(ISERROR(SEARCH(AB$1,$Q274)),0,1)</f>
        <v>0</v>
      </c>
      <c r="AC274" s="144">
        <f>IF(ISERROR(SEARCH(AC$1,$Q274)),0,1)</f>
        <v>0</v>
      </c>
      <c r="AD274" s="144">
        <f>IF(ISERROR(SEARCH(AD$1,$Q274)),0,1)</f>
        <v>0</v>
      </c>
      <c r="AE274" s="144">
        <f>IF(ISERROR(SEARCH(AE$1,$Q274)),0,1)</f>
        <v>0</v>
      </c>
      <c r="AF274" s="144">
        <f>IF(ISERROR(SEARCH(AF$1,$Q274)),0,1)</f>
        <v>0</v>
      </c>
      <c r="AG274" s="144">
        <f>IF(ISERROR(SEARCH(AG$1,$Q274)),0,1)</f>
        <v>0</v>
      </c>
      <c r="AH274" s="144">
        <f>IF(ISERROR(SEARCH(AH$1,$Q274)),0,1)</f>
        <v>0</v>
      </c>
      <c r="AK274" t="s">
        <v>44</v>
      </c>
      <c r="AL274" s="41" t="s">
        <v>44</v>
      </c>
      <c r="AM274" s="216">
        <f>_xlfn.XLOOKUP(AL274,sortorder!$I$15:$I$20,sortorder!$J$15:$J$20)</f>
        <v>1</v>
      </c>
      <c r="AQ274" s="30">
        <v>0</v>
      </c>
      <c r="AR274" t="s">
        <v>43</v>
      </c>
      <c r="AS274" t="s">
        <v>43</v>
      </c>
      <c r="AT274" t="s">
        <v>52</v>
      </c>
      <c r="AU274" t="s">
        <v>43</v>
      </c>
      <c r="AW274" s="39" t="str">
        <f>IFERROR(_xlfn.XLOOKUP(Q274,wtd!$B:$B,wtd!$C:$C),"")</f>
        <v/>
      </c>
      <c r="AX274" s="144" t="b">
        <f>IFERROR(Q274=_xlfn.XLOOKUP(Q274,wtd!$B:$B,wtd!$B:$B),FALSE)</f>
        <v>0</v>
      </c>
      <c r="AY274" t="s">
        <v>45</v>
      </c>
      <c r="AZ274">
        <v>0</v>
      </c>
      <c r="BA274">
        <v>0</v>
      </c>
      <c r="BC274" t="b">
        <v>0</v>
      </c>
      <c r="BD274" t="b">
        <v>0</v>
      </c>
      <c r="BE274" t="b">
        <v>0</v>
      </c>
      <c r="BF274" t="s">
        <v>5086</v>
      </c>
      <c r="BG274" s="45" t="s">
        <v>2382</v>
      </c>
      <c r="BH274" s="45" t="s">
        <v>2382</v>
      </c>
      <c r="BN274" s="232">
        <v>999</v>
      </c>
    </row>
    <row r="275" spans="1:72">
      <c r="A275">
        <v>274</v>
      </c>
      <c r="B275" s="161" t="str">
        <f>IFERROR(TEXT(AM275,"00"),"99")&amp;IFERROR(TEXT(X275,"00"),"99")&amp;IFERROR(TEXT(T275,"00"),"99")&amp;IFERROR(TEXT(BN275,"000"),"999")</f>
        <v>013328004</v>
      </c>
      <c r="C275" s="161" t="str">
        <f>IFERROR(TEXT(AM275,"00"),"99")&amp;IFERROR(TEXT(W275,"00"),"99")&amp;IFERROR(TEXT(S275,"000"),"999")</f>
        <v>0133004</v>
      </c>
      <c r="D275" s="29">
        <v>1</v>
      </c>
      <c r="E275" s="29">
        <v>1</v>
      </c>
      <c r="F275" s="29">
        <v>0</v>
      </c>
      <c r="G275" s="29"/>
      <c r="H275" t="s">
        <v>2252</v>
      </c>
      <c r="I275" s="379" t="str">
        <f>IF(ISBLANK(H275), IF(OR(NOT(ISBLANK(M275)),NOT(ISBLANK(J275)), NOT(ISBLANK(O275))),"no oldname but should be",""),IF(H275=J275,"api",IF(H275=O275,"csv","no match or acsbgname")))</f>
        <v>api</v>
      </c>
      <c r="J275" t="s">
        <v>2252</v>
      </c>
      <c r="K275" t="s">
        <v>2252</v>
      </c>
      <c r="L275" t="s">
        <v>3194</v>
      </c>
      <c r="N275" t="s">
        <v>2253</v>
      </c>
      <c r="O275" t="s">
        <v>2253</v>
      </c>
      <c r="P275" t="s">
        <v>2253</v>
      </c>
      <c r="Q275" s="64" t="s">
        <v>2251</v>
      </c>
      <c r="R275" t="s">
        <v>2251</v>
      </c>
      <c r="S275" s="150">
        <f>IFERROR(_xlfn.XLOOKUP(U275,sortorder!$E$62:$E$134,sortorder!$F$62:$F$134),999)</f>
        <v>4</v>
      </c>
      <c r="T275" s="150">
        <f>IFERROR(_xlfn.XLOOKUP(U275,sortorder!$E$62:$E$134,sortorder!$D$62:$D$134),99)</f>
        <v>28</v>
      </c>
      <c r="U275" s="129" t="s">
        <v>3116</v>
      </c>
      <c r="V275" s="59" t="s">
        <v>2251</v>
      </c>
      <c r="W275" s="155">
        <f>IFERROR(_xlfn.XLOOKUP(Y275,sortorder!$E$4:$E$55,sortorder!$D$4:$D$55),99)</f>
        <v>33</v>
      </c>
      <c r="X275" s="155">
        <f>IFERROR(_xlfn.XLOOKUP(Y275,sortorder!$E$4:$E$55,sortorder!$D$4:$D$55),99)</f>
        <v>33</v>
      </c>
      <c r="Y275" s="22" t="s">
        <v>2854</v>
      </c>
      <c r="Z275" s="144">
        <f>IF(ISERROR(SEARCH(Z$1,$Q275)),0,1)</f>
        <v>0</v>
      </c>
      <c r="AA275" s="144">
        <f>IF(ISERROR(SEARCH(AA$1,$Q275)),0,1)</f>
        <v>0</v>
      </c>
      <c r="AB275" s="144">
        <f>IF(ISERROR(SEARCH(AB$1,$Q275)),0,1)</f>
        <v>0</v>
      </c>
      <c r="AC275" s="144">
        <f>IF(ISERROR(SEARCH(AC$1,$Q275)),0,1)</f>
        <v>0</v>
      </c>
      <c r="AD275" s="144">
        <f>IF(ISERROR(SEARCH(AD$1,$Q275)),0,1)</f>
        <v>0</v>
      </c>
      <c r="AE275" s="144">
        <f>IF(ISERROR(SEARCH(AE$1,$Q275)),0,1)</f>
        <v>0</v>
      </c>
      <c r="AF275" s="144">
        <f>IF(ISERROR(SEARCH(AF$1,$Q275)),0,1)</f>
        <v>0</v>
      </c>
      <c r="AG275" s="144">
        <f>IF(ISERROR(SEARCH(AG$1,$Q275)),0,1)</f>
        <v>0</v>
      </c>
      <c r="AH275" s="144">
        <f>IF(ISERROR(SEARCH(AH$1,$Q275)),0,1)</f>
        <v>0</v>
      </c>
      <c r="AI275" t="s">
        <v>1075</v>
      </c>
      <c r="AJ275" t="s">
        <v>1076</v>
      </c>
      <c r="AK275" t="s">
        <v>44</v>
      </c>
      <c r="AL275" s="41" t="s">
        <v>44</v>
      </c>
      <c r="AM275" s="216">
        <f>_xlfn.XLOOKUP(AL275,sortorder!$I$15:$I$20,sortorder!$J$15:$J$20)</f>
        <v>1</v>
      </c>
      <c r="AQ275" s="30">
        <v>0</v>
      </c>
      <c r="AR275" t="s">
        <v>43</v>
      </c>
      <c r="AS275" t="s">
        <v>43</v>
      </c>
      <c r="AT275" t="s">
        <v>52</v>
      </c>
      <c r="AU275" t="s">
        <v>43</v>
      </c>
      <c r="AW275" s="39" t="str">
        <f>IFERROR(_xlfn.XLOOKUP(Q275,wtd!$B:$B,wtd!$C:$C),"")</f>
        <v/>
      </c>
      <c r="AX275" s="144" t="b">
        <f>IFERROR(Q275=_xlfn.XLOOKUP(Q275,wtd!$B:$B,wtd!$B:$B),FALSE)</f>
        <v>0</v>
      </c>
      <c r="AY275" t="s">
        <v>45</v>
      </c>
      <c r="BA275">
        <v>0</v>
      </c>
      <c r="BC275" t="b">
        <v>0</v>
      </c>
      <c r="BD275" t="b">
        <v>0</v>
      </c>
      <c r="BE275" t="b">
        <v>0</v>
      </c>
      <c r="BF275" t="s">
        <v>2254</v>
      </c>
      <c r="BG275" t="s">
        <v>2255</v>
      </c>
      <c r="BH275" t="s">
        <v>2255</v>
      </c>
      <c r="BI275" t="s">
        <v>2256</v>
      </c>
      <c r="BJ275" t="s">
        <v>2256</v>
      </c>
      <c r="BK275" t="s">
        <v>2255</v>
      </c>
      <c r="BL275" t="s">
        <v>2254</v>
      </c>
      <c r="BN275" s="229">
        <v>4</v>
      </c>
      <c r="BP275" t="s">
        <v>109</v>
      </c>
      <c r="BQ275" t="s">
        <v>611</v>
      </c>
      <c r="BR275" t="s">
        <v>2253</v>
      </c>
      <c r="BS275" t="s">
        <v>56</v>
      </c>
      <c r="BT275" t="s">
        <v>2253</v>
      </c>
    </row>
    <row r="276" spans="1:72">
      <c r="A276">
        <v>275</v>
      </c>
      <c r="B276" s="161" t="str">
        <f>IFERROR(TEXT(AM276,"00"),"99")&amp;IFERROR(TEXT(X276,"00"),"99")&amp;IFERROR(TEXT(T276,"00"),"99")&amp;IFERROR(TEXT(BN276,"000"),"999")</f>
        <v>013329999</v>
      </c>
      <c r="C276" s="161" t="str">
        <f>IFERROR(TEXT(AM276,"00"),"99")&amp;IFERROR(TEXT(W276,"00"),"99")&amp;IFERROR(TEXT(S276,"000"),"999")</f>
        <v>0133999</v>
      </c>
      <c r="D276" s="29">
        <v>0</v>
      </c>
      <c r="E276" s="29">
        <v>0</v>
      </c>
      <c r="F276" s="29">
        <v>0</v>
      </c>
      <c r="I276" s="379" t="str">
        <f>IF(ISBLANK(H276), IF(OR(NOT(ISBLANK(M276)),NOT(ISBLANK(J276)), NOT(ISBLANK(O276))),"no oldname but should be",""),IF(H276=J276,"api",IF(H276=O276,"csv","no match or acsbgname")))</f>
        <v/>
      </c>
      <c r="Q276" s="64" t="s">
        <v>2348</v>
      </c>
      <c r="R276" t="s">
        <v>2348</v>
      </c>
      <c r="S276" s="150">
        <f>IFERROR(_xlfn.XLOOKUP(U276,sortorder!$E$62:$E$134,sortorder!$F$62:$F$134),999)</f>
        <v>999</v>
      </c>
      <c r="T276" s="150">
        <f>IFERROR(_xlfn.XLOOKUP(U276,sortorder!$E$62:$E$134,sortorder!$D$62:$D$134),99)</f>
        <v>29</v>
      </c>
      <c r="U276" s="129" t="s">
        <v>3117</v>
      </c>
      <c r="V276" s="59" t="s">
        <v>2348</v>
      </c>
      <c r="W276" s="155">
        <f>IFERROR(_xlfn.XLOOKUP(Y276,sortorder!$E$4:$E$55,sortorder!$D$4:$D$55),99)</f>
        <v>33</v>
      </c>
      <c r="X276" s="155">
        <f>IFERROR(_xlfn.XLOOKUP(Y276,sortorder!$E$4:$E$55,sortorder!$D$4:$D$55),99)</f>
        <v>33</v>
      </c>
      <c r="Y276" s="22" t="s">
        <v>2854</v>
      </c>
      <c r="Z276" s="144">
        <f>IF(ISERROR(SEARCH(Z$1,$Q276)),0,1)</f>
        <v>0</v>
      </c>
      <c r="AA276" s="144">
        <f>IF(ISERROR(SEARCH(AA$1,$Q276)),0,1)</f>
        <v>0</v>
      </c>
      <c r="AB276" s="144">
        <f>IF(ISERROR(SEARCH(AB$1,$Q276)),0,1)</f>
        <v>0</v>
      </c>
      <c r="AC276" s="144">
        <f>IF(ISERROR(SEARCH(AC$1,$Q276)),0,1)</f>
        <v>0</v>
      </c>
      <c r="AD276" s="144">
        <f>IF(ISERROR(SEARCH(AD$1,$Q276)),0,1)</f>
        <v>0</v>
      </c>
      <c r="AE276" s="144">
        <f>IF(ISERROR(SEARCH(AE$1,$Q276)),0,1)</f>
        <v>0</v>
      </c>
      <c r="AF276" s="144">
        <f>IF(ISERROR(SEARCH(AF$1,$Q276)),0,1)</f>
        <v>0</v>
      </c>
      <c r="AG276" s="144">
        <f>IF(ISERROR(SEARCH(AG$1,$Q276)),0,1)</f>
        <v>0</v>
      </c>
      <c r="AH276" s="144">
        <f>IF(ISERROR(SEARCH(AH$1,$Q276)),0,1)</f>
        <v>0</v>
      </c>
      <c r="AK276" t="s">
        <v>44</v>
      </c>
      <c r="AL276" s="41" t="s">
        <v>44</v>
      </c>
      <c r="AM276" s="216">
        <f>_xlfn.XLOOKUP(AL276,sortorder!$I$15:$I$20,sortorder!$J$15:$J$20)</f>
        <v>1</v>
      </c>
      <c r="AQ276" s="30">
        <v>0</v>
      </c>
      <c r="AR276" t="s">
        <v>43</v>
      </c>
      <c r="AS276" t="s">
        <v>43</v>
      </c>
      <c r="AT276" t="s">
        <v>52</v>
      </c>
      <c r="AU276" t="s">
        <v>43</v>
      </c>
      <c r="AW276" s="39" t="str">
        <f>IFERROR(_xlfn.XLOOKUP(Q276,wtd!$B:$B,wtd!$C:$C),"")</f>
        <v/>
      </c>
      <c r="AX276" s="144" t="b">
        <f>IFERROR(Q276=_xlfn.XLOOKUP(Q276,wtd!$B:$B,wtd!$B:$B),FALSE)</f>
        <v>0</v>
      </c>
      <c r="AY276" t="s">
        <v>45</v>
      </c>
      <c r="BA276">
        <v>0</v>
      </c>
      <c r="BC276" t="b">
        <v>0</v>
      </c>
      <c r="BD276" t="b">
        <v>0</v>
      </c>
      <c r="BE276" t="b">
        <v>0</v>
      </c>
      <c r="BF276" t="s">
        <v>2349</v>
      </c>
      <c r="BG276" t="s">
        <v>2350</v>
      </c>
      <c r="BH276" t="s">
        <v>2350</v>
      </c>
      <c r="BN276" s="232">
        <v>999</v>
      </c>
      <c r="BS276" t="s">
        <v>411</v>
      </c>
      <c r="BT276" t="s">
        <v>55</v>
      </c>
    </row>
    <row r="277" spans="1:72">
      <c r="A277">
        <v>276</v>
      </c>
      <c r="B277" s="161" t="str">
        <f>IFERROR(TEXT(AM277,"00"),"99")&amp;IFERROR(TEXT(X277,"00"),"99")&amp;IFERROR(TEXT(T277,"00"),"99")&amp;IFERROR(TEXT(BN277,"000"),"999")</f>
        <v>013331999</v>
      </c>
      <c r="C277" s="161" t="str">
        <f>IFERROR(TEXT(AM277,"00"),"99")&amp;IFERROR(TEXT(W277,"00"),"99")&amp;IFERROR(TEXT(S277,"000"),"999")</f>
        <v>0133999</v>
      </c>
      <c r="D277" s="29">
        <v>0</v>
      </c>
      <c r="E277" s="29">
        <v>1</v>
      </c>
      <c r="F277" s="29">
        <v>0</v>
      </c>
      <c r="G277" s="29"/>
      <c r="H277" t="s">
        <v>42</v>
      </c>
      <c r="I277" s="379" t="str">
        <f>IF(ISBLANK(H277), IF(OR(NOT(ISBLANK(M277)),NOT(ISBLANK(J277)), NOT(ISBLANK(O277))),"no oldname but should be",""),IF(H277=J277,"api",IF(H277=O277,"csv","no match or acsbgname")))</f>
        <v>csv</v>
      </c>
      <c r="N277" t="s">
        <v>42</v>
      </c>
      <c r="O277" s="126" t="s">
        <v>42</v>
      </c>
      <c r="P277" t="s">
        <v>42</v>
      </c>
      <c r="Q277" s="64" t="s">
        <v>41</v>
      </c>
      <c r="R277" t="s">
        <v>41</v>
      </c>
      <c r="S277" s="150">
        <f>IFERROR(_xlfn.XLOOKUP(U277,sortorder!$E$62:$E$134,sortorder!$F$62:$F$134),999)</f>
        <v>999</v>
      </c>
      <c r="T277" s="150">
        <f>IFERROR(_xlfn.XLOOKUP(U277,sortorder!$E$62:$E$134,sortorder!$D$62:$D$134),99)</f>
        <v>31</v>
      </c>
      <c r="U277" s="129" t="s">
        <v>3119</v>
      </c>
      <c r="V277" s="59" t="s">
        <v>41</v>
      </c>
      <c r="W277" s="155">
        <f>IFERROR(_xlfn.XLOOKUP(Y277,sortorder!$E$4:$E$55,sortorder!$D$4:$D$55),99)</f>
        <v>33</v>
      </c>
      <c r="X277" s="155">
        <f>IFERROR(_xlfn.XLOOKUP(Y277,sortorder!$E$4:$E$55,sortorder!$D$4:$D$55),99)</f>
        <v>33</v>
      </c>
      <c r="Y277" s="22" t="s">
        <v>2854</v>
      </c>
      <c r="Z277" s="144">
        <f>IF(ISERROR(SEARCH(Z$1,$Q277)),0,1)</f>
        <v>0</v>
      </c>
      <c r="AA277" s="144">
        <f>IF(ISERROR(SEARCH(AA$1,$Q277)),0,1)</f>
        <v>0</v>
      </c>
      <c r="AB277" s="144">
        <f>IF(ISERROR(SEARCH(AB$1,$Q277)),0,1)</f>
        <v>0</v>
      </c>
      <c r="AC277" s="144">
        <f>IF(ISERROR(SEARCH(AC$1,$Q277)),0,1)</f>
        <v>0</v>
      </c>
      <c r="AD277" s="144">
        <f>IF(ISERROR(SEARCH(AD$1,$Q277)),0,1)</f>
        <v>0</v>
      </c>
      <c r="AE277" s="144">
        <f>IF(ISERROR(SEARCH(AE$1,$Q277)),0,1)</f>
        <v>0</v>
      </c>
      <c r="AF277" s="144">
        <f>IF(ISERROR(SEARCH(AF$1,$Q277)),0,1)</f>
        <v>0</v>
      </c>
      <c r="AG277" s="144">
        <f>IF(ISERROR(SEARCH(AG$1,$Q277)),0,1)</f>
        <v>0</v>
      </c>
      <c r="AH277" s="144">
        <f>IF(ISERROR(SEARCH(AH$1,$Q277)),0,1)</f>
        <v>0</v>
      </c>
      <c r="AK277" t="s">
        <v>44</v>
      </c>
      <c r="AL277" s="41" t="s">
        <v>44</v>
      </c>
      <c r="AM277" s="216">
        <f>_xlfn.XLOOKUP(AL277,sortorder!$I$15:$I$20,sortorder!$J$15:$J$20)</f>
        <v>1</v>
      </c>
      <c r="AQ277" s="30">
        <v>0</v>
      </c>
      <c r="AR277" t="s">
        <v>43</v>
      </c>
      <c r="AS277" t="s">
        <v>43</v>
      </c>
      <c r="AT277" t="s">
        <v>52</v>
      </c>
      <c r="AU277" s="6" t="s">
        <v>43</v>
      </c>
      <c r="AW277" s="39" t="str">
        <f>IFERROR(_xlfn.XLOOKUP(Q277,wtd!$B:$B,wtd!$C:$C),"")</f>
        <v/>
      </c>
      <c r="AX277" s="144" t="b">
        <f>IFERROR(Q277=_xlfn.XLOOKUP(Q277,wtd!$B:$B,wtd!$B:$B),FALSE)</f>
        <v>0</v>
      </c>
      <c r="AY277" t="s">
        <v>45</v>
      </c>
      <c r="BA277">
        <v>0</v>
      </c>
      <c r="BC277" t="b">
        <v>0</v>
      </c>
      <c r="BD277" t="b">
        <v>0</v>
      </c>
      <c r="BE277" t="b">
        <v>0</v>
      </c>
      <c r="BF277" t="s">
        <v>5296</v>
      </c>
      <c r="BG277" t="s">
        <v>46</v>
      </c>
      <c r="BH277" t="s">
        <v>46</v>
      </c>
      <c r="BI277" t="s">
        <v>47</v>
      </c>
      <c r="BJ277" t="s">
        <v>47</v>
      </c>
      <c r="BN277" s="232">
        <v>999</v>
      </c>
      <c r="BQ277" t="s">
        <v>48</v>
      </c>
      <c r="BR277" t="s">
        <v>42</v>
      </c>
      <c r="BS277" t="s">
        <v>56</v>
      </c>
      <c r="BT277" t="s">
        <v>42</v>
      </c>
    </row>
    <row r="278" spans="1:72">
      <c r="A278">
        <v>277</v>
      </c>
      <c r="B278" s="161" t="str">
        <f>IFERROR(TEXT(AM278,"00"),"99")&amp;IFERROR(TEXT(X278,"00"),"99")&amp;IFERROR(TEXT(T278,"00"),"99")&amp;IFERROR(TEXT(BN278,"000"),"999")</f>
        <v>013332016</v>
      </c>
      <c r="C278" s="161" t="str">
        <f>IFERROR(TEXT(AM278,"00"),"99")&amp;IFERROR(TEXT(W278,"00"),"99")&amp;IFERROR(TEXT(S278,"000"),"999")</f>
        <v>0133016</v>
      </c>
      <c r="D278" s="29">
        <v>1</v>
      </c>
      <c r="E278" s="29">
        <v>1</v>
      </c>
      <c r="F278" s="29">
        <v>0</v>
      </c>
      <c r="G278" s="29"/>
      <c r="H278" t="s">
        <v>1081</v>
      </c>
      <c r="I278" s="379" t="str">
        <f>IF(ISBLANK(H278), IF(OR(NOT(ISBLANK(M278)),NOT(ISBLANK(J278)), NOT(ISBLANK(O278))),"no oldname but should be",""),IF(H278=J278,"api",IF(H278=O278,"csv","no match or acsbgname")))</f>
        <v>api</v>
      </c>
      <c r="J278" t="s">
        <v>1081</v>
      </c>
      <c r="K278" t="s">
        <v>1081</v>
      </c>
      <c r="N278" t="s">
        <v>1082</v>
      </c>
      <c r="O278" s="126" t="s">
        <v>1082</v>
      </c>
      <c r="P278" t="s">
        <v>1082</v>
      </c>
      <c r="Q278" s="64" t="s">
        <v>1080</v>
      </c>
      <c r="R278" t="s">
        <v>1080</v>
      </c>
      <c r="S278" s="150">
        <f>IFERROR(_xlfn.XLOOKUP(U278,sortorder!$E$62:$E$134,sortorder!$F$62:$F$134),999)</f>
        <v>16</v>
      </c>
      <c r="T278" s="150">
        <f>IFERROR(_xlfn.XLOOKUP(U278,sortorder!$E$62:$E$134,sortorder!$D$62:$D$134),99)</f>
        <v>32</v>
      </c>
      <c r="U278" s="129" t="s">
        <v>3120</v>
      </c>
      <c r="V278" s="59" t="s">
        <v>1080</v>
      </c>
      <c r="W278" s="155">
        <f>IFERROR(_xlfn.XLOOKUP(Y278,sortorder!$E$4:$E$55,sortorder!$D$4:$D$55),99)</f>
        <v>33</v>
      </c>
      <c r="X278" s="155">
        <f>IFERROR(_xlfn.XLOOKUP(Y278,sortorder!$E$4:$E$55,sortorder!$D$4:$D$55),99)</f>
        <v>33</v>
      </c>
      <c r="Y278" s="22" t="s">
        <v>2854</v>
      </c>
      <c r="Z278" s="144">
        <f>IF(ISERROR(SEARCH(Z$1,$Q278)),0,1)</f>
        <v>0</v>
      </c>
      <c r="AA278" s="144">
        <f>IF(ISERROR(SEARCH(AA$1,$Q278)),0,1)</f>
        <v>0</v>
      </c>
      <c r="AB278" s="144">
        <f>IF(ISERROR(SEARCH(AB$1,$Q278)),0,1)</f>
        <v>0</v>
      </c>
      <c r="AC278" s="144">
        <f>IF(ISERROR(SEARCH(AC$1,$Q278)),0,1)</f>
        <v>0</v>
      </c>
      <c r="AD278" s="144">
        <f>IF(ISERROR(SEARCH(AD$1,$Q278)),0,1)</f>
        <v>0</v>
      </c>
      <c r="AE278" s="144">
        <f>IF(ISERROR(SEARCH(AE$1,$Q278)),0,1)</f>
        <v>0</v>
      </c>
      <c r="AF278" s="144">
        <f>IF(ISERROR(SEARCH(AF$1,$Q278)),0,1)</f>
        <v>0</v>
      </c>
      <c r="AG278" s="144">
        <f>IF(ISERROR(SEARCH(AG$1,$Q278)),0,1)</f>
        <v>0</v>
      </c>
      <c r="AH278" s="144">
        <f>IF(ISERROR(SEARCH(AH$1,$Q278)),0,1)</f>
        <v>0</v>
      </c>
      <c r="AI278" t="s">
        <v>1083</v>
      </c>
      <c r="AJ278" t="s">
        <v>1084</v>
      </c>
      <c r="AK278" t="s">
        <v>44</v>
      </c>
      <c r="AL278" s="41" t="s">
        <v>44</v>
      </c>
      <c r="AM278" s="216">
        <f>_xlfn.XLOOKUP(AL278,sortorder!$I$15:$I$20,sortorder!$J$15:$J$20)</f>
        <v>1</v>
      </c>
      <c r="AQ278" s="30">
        <v>0</v>
      </c>
      <c r="AR278" t="s">
        <v>43</v>
      </c>
      <c r="AS278" t="s">
        <v>43</v>
      </c>
      <c r="AT278" t="s">
        <v>52</v>
      </c>
      <c r="AU278" t="s">
        <v>43</v>
      </c>
      <c r="AW278" s="39" t="str">
        <f>IFERROR(_xlfn.XLOOKUP(Q278,wtd!$B:$B,wtd!$C:$C),"")</f>
        <v/>
      </c>
      <c r="AX278" s="144" t="b">
        <f>IFERROR(Q278=_xlfn.XLOOKUP(Q278,wtd!$B:$B,wtd!$B:$B),FALSE)</f>
        <v>0</v>
      </c>
      <c r="AY278" t="s">
        <v>45</v>
      </c>
      <c r="BA278">
        <v>0</v>
      </c>
      <c r="BC278" t="b">
        <v>0</v>
      </c>
      <c r="BD278" t="b">
        <v>0</v>
      </c>
      <c r="BE278" t="b">
        <v>0</v>
      </c>
      <c r="BF278" t="s">
        <v>5349</v>
      </c>
      <c r="BG278" t="s">
        <v>1085</v>
      </c>
      <c r="BH278" t="s">
        <v>1085</v>
      </c>
      <c r="BI278" t="s">
        <v>1086</v>
      </c>
      <c r="BJ278" t="s">
        <v>1086</v>
      </c>
      <c r="BK278" t="s">
        <v>1087</v>
      </c>
      <c r="BL278" t="s">
        <v>1089</v>
      </c>
      <c r="BN278" s="229">
        <v>16</v>
      </c>
      <c r="BP278" t="s">
        <v>145</v>
      </c>
      <c r="BQ278" t="s">
        <v>1090</v>
      </c>
      <c r="BR278" t="s">
        <v>1082</v>
      </c>
      <c r="BS278" t="s">
        <v>56</v>
      </c>
      <c r="BT278" t="s">
        <v>1082</v>
      </c>
    </row>
    <row r="279" spans="1:72">
      <c r="A279">
        <v>278</v>
      </c>
      <c r="B279" s="161" t="str">
        <f>IFERROR(TEXT(AM279,"00"),"99")&amp;IFERROR(TEXT(X279,"00"),"99")&amp;IFERROR(TEXT(T279,"00"),"99")&amp;IFERROR(TEXT(BN279,"000"),"999")</f>
        <v>013333999</v>
      </c>
      <c r="C279" s="161" t="str">
        <f>IFERROR(TEXT(AM279,"00"),"99")&amp;IFERROR(TEXT(W279,"00"),"99")&amp;IFERROR(TEXT(S279,"000"),"999")</f>
        <v>0133999</v>
      </c>
      <c r="D279" s="29">
        <v>0</v>
      </c>
      <c r="E279" s="29">
        <v>1</v>
      </c>
      <c r="F279" s="29">
        <v>0</v>
      </c>
      <c r="G279" s="29"/>
      <c r="H279" t="s">
        <v>1003</v>
      </c>
      <c r="I279" s="379" t="str">
        <f>IF(ISBLANK(H279), IF(OR(NOT(ISBLANK(M279)),NOT(ISBLANK(J279)), NOT(ISBLANK(O279))),"no oldname but should be",""),IF(H279=J279,"api",IF(H279=O279,"csv","no match or acsbgname")))</f>
        <v>csv</v>
      </c>
      <c r="N279" t="s">
        <v>1003</v>
      </c>
      <c r="O279" s="126" t="s">
        <v>1003</v>
      </c>
      <c r="P279" t="s">
        <v>1003</v>
      </c>
      <c r="Q279" s="64" t="s">
        <v>1002</v>
      </c>
      <c r="R279" t="s">
        <v>1002</v>
      </c>
      <c r="S279" s="150">
        <f>IFERROR(_xlfn.XLOOKUP(U279,sortorder!$E$62:$E$134,sortorder!$F$62:$F$134),999)</f>
        <v>999</v>
      </c>
      <c r="T279" s="150">
        <f>IFERROR(_xlfn.XLOOKUP(U279,sortorder!$E$62:$E$134,sortorder!$D$62:$D$134),99)</f>
        <v>33</v>
      </c>
      <c r="U279" s="129" t="s">
        <v>3121</v>
      </c>
      <c r="V279" s="59" t="s">
        <v>1002</v>
      </c>
      <c r="W279" s="155">
        <f>IFERROR(_xlfn.XLOOKUP(Y279,sortorder!$E$4:$E$55,sortorder!$D$4:$D$55),99)</f>
        <v>33</v>
      </c>
      <c r="X279" s="155">
        <f>IFERROR(_xlfn.XLOOKUP(Y279,sortorder!$E$4:$E$55,sortorder!$D$4:$D$55),99)</f>
        <v>33</v>
      </c>
      <c r="Y279" s="22" t="s">
        <v>2854</v>
      </c>
      <c r="Z279" s="144">
        <f>IF(ISERROR(SEARCH(Z$1,$Q279)),0,1)</f>
        <v>0</v>
      </c>
      <c r="AA279" s="144">
        <f>IF(ISERROR(SEARCH(AA$1,$Q279)),0,1)</f>
        <v>0</v>
      </c>
      <c r="AB279" s="144">
        <f>IF(ISERROR(SEARCH(AB$1,$Q279)),0,1)</f>
        <v>0</v>
      </c>
      <c r="AC279" s="144">
        <f>IF(ISERROR(SEARCH(AC$1,$Q279)),0,1)</f>
        <v>0</v>
      </c>
      <c r="AD279" s="144">
        <f>IF(ISERROR(SEARCH(AD$1,$Q279)),0,1)</f>
        <v>0</v>
      </c>
      <c r="AE279" s="144">
        <f>IF(ISERROR(SEARCH(AE$1,$Q279)),0,1)</f>
        <v>0</v>
      </c>
      <c r="AF279" s="144">
        <f>IF(ISERROR(SEARCH(AF$1,$Q279)),0,1)</f>
        <v>0</v>
      </c>
      <c r="AG279" s="144">
        <f>IF(ISERROR(SEARCH(AG$1,$Q279)),0,1)</f>
        <v>0</v>
      </c>
      <c r="AH279" s="144">
        <f>IF(ISERROR(SEARCH(AH$1,$Q279)),0,1)</f>
        <v>0</v>
      </c>
      <c r="AK279" t="s">
        <v>44</v>
      </c>
      <c r="AL279" s="41" t="s">
        <v>44</v>
      </c>
      <c r="AM279" s="216">
        <f>_xlfn.XLOOKUP(AL279,sortorder!$I$15:$I$20,sortorder!$J$15:$J$20)</f>
        <v>1</v>
      </c>
      <c r="AQ279" s="30">
        <v>0</v>
      </c>
      <c r="AR279" t="s">
        <v>43</v>
      </c>
      <c r="AS279" t="s">
        <v>43</v>
      </c>
      <c r="AT279" t="s">
        <v>52</v>
      </c>
      <c r="AU279" t="s">
        <v>43</v>
      </c>
      <c r="AW279" s="39" t="str">
        <f>IFERROR(_xlfn.XLOOKUP(Q279,wtd!$B:$B,wtd!$C:$C),"")</f>
        <v/>
      </c>
      <c r="AX279" s="144" t="b">
        <f>IFERROR(Q279=_xlfn.XLOOKUP(Q279,wtd!$B:$B,wtd!$B:$B),FALSE)</f>
        <v>0</v>
      </c>
      <c r="AY279" t="s">
        <v>45</v>
      </c>
      <c r="BA279">
        <v>0</v>
      </c>
      <c r="BC279" t="b">
        <v>0</v>
      </c>
      <c r="BD279" t="b">
        <v>0</v>
      </c>
      <c r="BE279" t="b">
        <v>0</v>
      </c>
      <c r="BF279" t="s">
        <v>1004</v>
      </c>
      <c r="BG279" t="s">
        <v>1005</v>
      </c>
      <c r="BH279" t="s">
        <v>1005</v>
      </c>
      <c r="BI279" t="s">
        <v>1006</v>
      </c>
      <c r="BJ279" t="s">
        <v>1006</v>
      </c>
      <c r="BN279" s="232">
        <v>999</v>
      </c>
      <c r="BQ279" t="s">
        <v>214</v>
      </c>
      <c r="BR279" t="s">
        <v>1003</v>
      </c>
      <c r="BS279" t="s">
        <v>411</v>
      </c>
    </row>
    <row r="280" spans="1:72">
      <c r="A280">
        <v>279</v>
      </c>
      <c r="B280" s="161" t="str">
        <f>IFERROR(TEXT(AM280,"00"),"99")&amp;IFERROR(TEXT(X280,"00"),"99")&amp;IFERROR(TEXT(T280,"00"),"99")&amp;IFERROR(TEXT(BN280,"000"),"999")</f>
        <v>013334999</v>
      </c>
      <c r="C280" s="161" t="str">
        <f>IFERROR(TEXT(AM280,"00"),"99")&amp;IFERROR(TEXT(W280,"00"),"99")&amp;IFERROR(TEXT(S280,"000"),"999")</f>
        <v>0133999</v>
      </c>
      <c r="D280" s="29">
        <v>0</v>
      </c>
      <c r="E280" s="29">
        <v>1</v>
      </c>
      <c r="F280" s="29">
        <v>0</v>
      </c>
      <c r="G280" s="29"/>
      <c r="H280" t="s">
        <v>76</v>
      </c>
      <c r="I280" s="379" t="str">
        <f>IF(ISBLANK(H280), IF(OR(NOT(ISBLANK(M280)),NOT(ISBLANK(J280)), NOT(ISBLANK(O280))),"no oldname but should be",""),IF(H280=J280,"api",IF(H280=O280,"csv","no match or acsbgname")))</f>
        <v>csv</v>
      </c>
      <c r="N280" t="s">
        <v>76</v>
      </c>
      <c r="O280" t="s">
        <v>76</v>
      </c>
      <c r="P280" t="s">
        <v>76</v>
      </c>
      <c r="Q280" s="64" t="s">
        <v>75</v>
      </c>
      <c r="R280" t="s">
        <v>75</v>
      </c>
      <c r="S280" s="150">
        <f>IFERROR(_xlfn.XLOOKUP(U280,sortorder!$E$62:$E$134,sortorder!$F$62:$F$134),999)</f>
        <v>999</v>
      </c>
      <c r="T280" s="150">
        <f>IFERROR(_xlfn.XLOOKUP(U280,sortorder!$E$62:$E$134,sortorder!$D$62:$D$134),99)</f>
        <v>34</v>
      </c>
      <c r="U280" s="129" t="s">
        <v>3122</v>
      </c>
      <c r="V280" s="59" t="s">
        <v>75</v>
      </c>
      <c r="W280" s="155">
        <f>IFERROR(_xlfn.XLOOKUP(Y280,sortorder!$E$4:$E$55,sortorder!$D$4:$D$55),99)</f>
        <v>33</v>
      </c>
      <c r="X280" s="155">
        <f>IFERROR(_xlfn.XLOOKUP(Y280,sortorder!$E$4:$E$55,sortorder!$D$4:$D$55),99)</f>
        <v>33</v>
      </c>
      <c r="Y280" s="22" t="s">
        <v>2854</v>
      </c>
      <c r="Z280" s="144">
        <f>IF(ISERROR(SEARCH(Z$1,$Q280)),0,1)</f>
        <v>0</v>
      </c>
      <c r="AA280" s="144">
        <f>IF(ISERROR(SEARCH(AA$1,$Q280)),0,1)</f>
        <v>0</v>
      </c>
      <c r="AB280" s="144">
        <f>IF(ISERROR(SEARCH(AB$1,$Q280)),0,1)</f>
        <v>0</v>
      </c>
      <c r="AC280" s="144">
        <f>IF(ISERROR(SEARCH(AC$1,$Q280)),0,1)</f>
        <v>0</v>
      </c>
      <c r="AD280" s="144">
        <f>IF(ISERROR(SEARCH(AD$1,$Q280)),0,1)</f>
        <v>0</v>
      </c>
      <c r="AE280" s="144">
        <f>IF(ISERROR(SEARCH(AE$1,$Q280)),0,1)</f>
        <v>0</v>
      </c>
      <c r="AF280" s="144">
        <f>IF(ISERROR(SEARCH(AF$1,$Q280)),0,1)</f>
        <v>0</v>
      </c>
      <c r="AG280" s="144">
        <f>IF(ISERROR(SEARCH(AG$1,$Q280)),0,1)</f>
        <v>0</v>
      </c>
      <c r="AH280" s="144">
        <f>IF(ISERROR(SEARCH(AH$1,$Q280)),0,1)</f>
        <v>0</v>
      </c>
      <c r="AK280" t="s">
        <v>44</v>
      </c>
      <c r="AL280" s="41" t="s">
        <v>44</v>
      </c>
      <c r="AM280" s="216">
        <f>_xlfn.XLOOKUP(AL280,sortorder!$I$15:$I$20,sortorder!$J$15:$J$20)</f>
        <v>1</v>
      </c>
      <c r="AQ280" s="30">
        <v>0</v>
      </c>
      <c r="AR280" t="s">
        <v>43</v>
      </c>
      <c r="AS280" t="s">
        <v>43</v>
      </c>
      <c r="AT280" t="s">
        <v>52</v>
      </c>
      <c r="AU280" t="s">
        <v>43</v>
      </c>
      <c r="AW280" s="39" t="str">
        <f>IFERROR(_xlfn.XLOOKUP(Q280,wtd!$B:$B,wtd!$C:$C),"")</f>
        <v/>
      </c>
      <c r="AX280" s="144" t="b">
        <f>IFERROR(Q280=_xlfn.XLOOKUP(Q280,wtd!$B:$B,wtd!$B:$B),FALSE)</f>
        <v>0</v>
      </c>
      <c r="AY280" t="s">
        <v>45</v>
      </c>
      <c r="BA280">
        <v>0</v>
      </c>
      <c r="BC280" t="b">
        <v>0</v>
      </c>
      <c r="BD280" t="b">
        <v>0</v>
      </c>
      <c r="BE280" t="b">
        <v>0</v>
      </c>
      <c r="BF280" t="s">
        <v>77</v>
      </c>
      <c r="BG280" t="s">
        <v>77</v>
      </c>
      <c r="BH280" t="s">
        <v>77</v>
      </c>
      <c r="BI280" t="s">
        <v>78</v>
      </c>
      <c r="BJ280" t="s">
        <v>78</v>
      </c>
      <c r="BN280" s="232">
        <v>999</v>
      </c>
      <c r="BQ280" t="s">
        <v>79</v>
      </c>
      <c r="BR280" t="s">
        <v>76</v>
      </c>
      <c r="BS280" t="s">
        <v>56</v>
      </c>
      <c r="BT280" t="s">
        <v>76</v>
      </c>
    </row>
    <row r="281" spans="1:72">
      <c r="A281">
        <v>280</v>
      </c>
      <c r="B281" s="161" t="str">
        <f>IFERROR(TEXT(AM281,"00"),"99")&amp;IFERROR(TEXT(X281,"00"),"99")&amp;IFERROR(TEXT(T281,"00"),"99")&amp;IFERROR(TEXT(BN281,"000"),"999")</f>
        <v>013335999</v>
      </c>
      <c r="C281" s="161" t="str">
        <f>IFERROR(TEXT(AM281,"00"),"99")&amp;IFERROR(TEXT(W281,"00"),"99")&amp;IFERROR(TEXT(S281,"000"),"999")</f>
        <v>0133999</v>
      </c>
      <c r="D281" s="29">
        <v>0</v>
      </c>
      <c r="E281" s="29">
        <v>1</v>
      </c>
      <c r="F281" s="29">
        <v>0</v>
      </c>
      <c r="G281" s="29"/>
      <c r="H281" t="s">
        <v>406</v>
      </c>
      <c r="I281" s="379" t="str">
        <f>IF(ISBLANK(H281), IF(OR(NOT(ISBLANK(M281)),NOT(ISBLANK(J281)), NOT(ISBLANK(O281))),"no oldname but should be",""),IF(H281=J281,"api",IF(H281=O281,"csv","no match or acsbgname")))</f>
        <v>csv</v>
      </c>
      <c r="N281" t="s">
        <v>406</v>
      </c>
      <c r="O281" s="126" t="s">
        <v>406</v>
      </c>
      <c r="P281" t="s">
        <v>406</v>
      </c>
      <c r="Q281" s="64" t="s">
        <v>405</v>
      </c>
      <c r="R281" t="s">
        <v>405</v>
      </c>
      <c r="S281" s="150">
        <f>IFERROR(_xlfn.XLOOKUP(U281,sortorder!$E$62:$E$134,sortorder!$F$62:$F$134),999)</f>
        <v>999</v>
      </c>
      <c r="T281" s="150">
        <f>IFERROR(_xlfn.XLOOKUP(U281,sortorder!$E$62:$E$134,sortorder!$D$62:$D$134),99)</f>
        <v>35</v>
      </c>
      <c r="U281" s="129" t="s">
        <v>3123</v>
      </c>
      <c r="V281" s="59" t="s">
        <v>3123</v>
      </c>
      <c r="W281" s="155">
        <f>IFERROR(_xlfn.XLOOKUP(Y281,sortorder!$E$4:$E$55,sortorder!$D$4:$D$55),99)</f>
        <v>33</v>
      </c>
      <c r="X281" s="155">
        <f>IFERROR(_xlfn.XLOOKUP(Y281,sortorder!$E$4:$E$55,sortorder!$D$4:$D$55),99)</f>
        <v>33</v>
      </c>
      <c r="Y281" s="22" t="s">
        <v>2854</v>
      </c>
      <c r="Z281" s="144">
        <f>IF(ISERROR(SEARCH(Z$1,$Q281)),0,1)</f>
        <v>0</v>
      </c>
      <c r="AA281" s="144">
        <f>IF(ISERROR(SEARCH(AA$1,$Q281)),0,1)</f>
        <v>0</v>
      </c>
      <c r="AB281" s="144">
        <f>IF(ISERROR(SEARCH(AB$1,$Q281)),0,1)</f>
        <v>0</v>
      </c>
      <c r="AC281" s="144">
        <f>IF(ISERROR(SEARCH(AC$1,$Q281)),0,1)</f>
        <v>0</v>
      </c>
      <c r="AD281" s="144">
        <f>IF(ISERROR(SEARCH(AD$1,$Q281)),0,1)</f>
        <v>0</v>
      </c>
      <c r="AE281" s="144">
        <f>IF(ISERROR(SEARCH(AE$1,$Q281)),0,1)</f>
        <v>0</v>
      </c>
      <c r="AF281" s="144">
        <f>IF(ISERROR(SEARCH(AF$1,$Q281)),0,1)</f>
        <v>0</v>
      </c>
      <c r="AG281" s="144">
        <f>IF(ISERROR(SEARCH(AG$1,$Q281)),0,1)</f>
        <v>0</v>
      </c>
      <c r="AH281" s="144">
        <f>IF(ISERROR(SEARCH(AH$1,$Q281)),0,1)</f>
        <v>0</v>
      </c>
      <c r="AK281" t="s">
        <v>44</v>
      </c>
      <c r="AL281" s="41" t="s">
        <v>44</v>
      </c>
      <c r="AM281" s="216">
        <f>_xlfn.XLOOKUP(AL281,sortorder!$I$15:$I$20,sortorder!$J$15:$J$20)</f>
        <v>1</v>
      </c>
      <c r="AQ281" s="30">
        <v>0</v>
      </c>
      <c r="AR281" t="s">
        <v>43</v>
      </c>
      <c r="AS281" t="s">
        <v>43</v>
      </c>
      <c r="AT281" t="s">
        <v>52</v>
      </c>
      <c r="AU281" t="s">
        <v>43</v>
      </c>
      <c r="AW281" s="39" t="str">
        <f>IFERROR(_xlfn.XLOOKUP(Q281,wtd!$B:$B,wtd!$C:$C),"")</f>
        <v/>
      </c>
      <c r="AX281" s="144" t="b">
        <f>IFERROR(Q281=_xlfn.XLOOKUP(Q281,wtd!$B:$B,wtd!$B:$B),FALSE)</f>
        <v>0</v>
      </c>
      <c r="AY281" t="s">
        <v>45</v>
      </c>
      <c r="BA281">
        <v>0</v>
      </c>
      <c r="BC281" t="b">
        <v>0</v>
      </c>
      <c r="BD281" t="b">
        <v>0</v>
      </c>
      <c r="BE281" t="b">
        <v>0</v>
      </c>
      <c r="BF281" t="s">
        <v>407</v>
      </c>
      <c r="BG281" t="s">
        <v>408</v>
      </c>
      <c r="BH281" t="s">
        <v>408</v>
      </c>
      <c r="BI281" t="s">
        <v>409</v>
      </c>
      <c r="BJ281" t="s">
        <v>409</v>
      </c>
      <c r="BN281" s="232">
        <v>999</v>
      </c>
      <c r="BQ281" t="s">
        <v>410</v>
      </c>
      <c r="BR281" t="s">
        <v>406</v>
      </c>
      <c r="BS281" t="s">
        <v>411</v>
      </c>
    </row>
    <row r="282" spans="1:72">
      <c r="A282">
        <v>281</v>
      </c>
      <c r="B282" s="161" t="str">
        <f>IFERROR(TEXT(AM282,"00"),"99")&amp;IFERROR(TEXT(X282,"00"),"99")&amp;IFERROR(TEXT(T282,"00"),"99")&amp;IFERROR(TEXT(BN282,"000"),"999")</f>
        <v>013399999</v>
      </c>
      <c r="C282" s="161" t="str">
        <f>IFERROR(TEXT(AM282,"00"),"99")&amp;IFERROR(TEXT(W282,"00"),"99")&amp;IFERROR(TEXT(S282,"000"),"999")</f>
        <v>0133999</v>
      </c>
      <c r="D282" s="29">
        <v>0</v>
      </c>
      <c r="E282" s="29">
        <v>1</v>
      </c>
      <c r="F282" s="29">
        <v>0</v>
      </c>
      <c r="G282" s="29"/>
      <c r="H282" t="s">
        <v>608</v>
      </c>
      <c r="I282" s="379" t="str">
        <f>IF(ISBLANK(H282), IF(OR(NOT(ISBLANK(M282)),NOT(ISBLANK(J282)), NOT(ISBLANK(O282))),"no oldname but should be",""),IF(H282=J282,"api",IF(H282=O282,"csv","no match or acsbgname")))</f>
        <v>csv</v>
      </c>
      <c r="N282" t="s">
        <v>608</v>
      </c>
      <c r="O282" s="126" t="s">
        <v>608</v>
      </c>
      <c r="P282" t="s">
        <v>608</v>
      </c>
      <c r="Q282" s="64" t="s">
        <v>607</v>
      </c>
      <c r="R282" t="s">
        <v>607</v>
      </c>
      <c r="S282" s="150">
        <f>IFERROR(_xlfn.XLOOKUP(U282,sortorder!$E$62:$E$134,sortorder!$F$62:$F$134),999)</f>
        <v>999</v>
      </c>
      <c r="T282" s="150">
        <f>IFERROR(_xlfn.XLOOKUP(U282,sortorder!$E$62:$E$134,sortorder!$D$62:$D$134),99)</f>
        <v>99</v>
      </c>
      <c r="U282" s="129" t="s">
        <v>4880</v>
      </c>
      <c r="V282" s="59" t="s">
        <v>607</v>
      </c>
      <c r="W282" s="155">
        <f>IFERROR(_xlfn.XLOOKUP(Y282,sortorder!$E$4:$E$55,sortorder!$D$4:$D$55),99)</f>
        <v>33</v>
      </c>
      <c r="X282" s="155">
        <f>IFERROR(_xlfn.XLOOKUP(Y282,sortorder!$E$4:$E$55,sortorder!$D$4:$D$55),99)</f>
        <v>33</v>
      </c>
      <c r="Y282" s="22" t="s">
        <v>2854</v>
      </c>
      <c r="Z282" s="144">
        <f>IF(ISERROR(SEARCH(Z$1,$Q282)),0,1)</f>
        <v>0</v>
      </c>
      <c r="AA282" s="144">
        <f>IF(ISERROR(SEARCH(AA$1,$Q282)),0,1)</f>
        <v>0</v>
      </c>
      <c r="AB282" s="144">
        <f>IF(ISERROR(SEARCH(AB$1,$Q282)),0,1)</f>
        <v>0</v>
      </c>
      <c r="AC282" s="144">
        <f>IF(ISERROR(SEARCH(AC$1,$Q282)),0,1)</f>
        <v>0</v>
      </c>
      <c r="AD282" s="144">
        <f>IF(ISERROR(SEARCH(AD$1,$Q282)),0,1)</f>
        <v>0</v>
      </c>
      <c r="AE282" s="144">
        <f>IF(ISERROR(SEARCH(AE$1,$Q282)),0,1)</f>
        <v>0</v>
      </c>
      <c r="AF282" s="144">
        <f>IF(ISERROR(SEARCH(AF$1,$Q282)),0,1)</f>
        <v>0</v>
      </c>
      <c r="AG282" s="144">
        <f>IF(ISERROR(SEARCH(AG$1,$Q282)),0,1)</f>
        <v>0</v>
      </c>
      <c r="AH282" s="144">
        <f>IF(ISERROR(SEARCH(AH$1,$Q282)),0,1)</f>
        <v>0</v>
      </c>
      <c r="AK282" t="s">
        <v>44</v>
      </c>
      <c r="AL282" s="41" t="s">
        <v>44</v>
      </c>
      <c r="AM282" s="216">
        <f>_xlfn.XLOOKUP(AL282,sortorder!$I$15:$I$20,sortorder!$J$15:$J$20)</f>
        <v>1</v>
      </c>
      <c r="AQ282" s="30">
        <v>0</v>
      </c>
      <c r="AR282" t="s">
        <v>43</v>
      </c>
      <c r="AS282" t="s">
        <v>43</v>
      </c>
      <c r="AT282" t="s">
        <v>52</v>
      </c>
      <c r="AU282" t="s">
        <v>43</v>
      </c>
      <c r="AW282" s="39" t="str">
        <f>IFERROR(_xlfn.XLOOKUP(Q282,wtd!$B:$B,wtd!$C:$C),"")</f>
        <v/>
      </c>
      <c r="AX282" s="144" t="b">
        <f>IFERROR(Q282=_xlfn.XLOOKUP(Q282,wtd!$B:$B,wtd!$B:$B),FALSE)</f>
        <v>0</v>
      </c>
      <c r="AY282" t="s">
        <v>45</v>
      </c>
      <c r="BA282">
        <v>0</v>
      </c>
      <c r="BC282" t="b">
        <v>0</v>
      </c>
      <c r="BD282" t="b">
        <v>0</v>
      </c>
      <c r="BE282" t="b">
        <v>0</v>
      </c>
      <c r="BF282" t="s">
        <v>5295</v>
      </c>
      <c r="BG282" t="s">
        <v>609</v>
      </c>
      <c r="BH282" t="s">
        <v>609</v>
      </c>
      <c r="BI282" t="s">
        <v>610</v>
      </c>
      <c r="BJ282" t="s">
        <v>610</v>
      </c>
      <c r="BN282" s="232">
        <v>999</v>
      </c>
      <c r="BQ282" t="s">
        <v>611</v>
      </c>
      <c r="BR282" t="s">
        <v>608</v>
      </c>
      <c r="BS282" t="s">
        <v>56</v>
      </c>
      <c r="BT282" t="s">
        <v>608</v>
      </c>
    </row>
    <row r="283" spans="1:72">
      <c r="A283">
        <v>282</v>
      </c>
      <c r="B283" s="161" t="str">
        <f>IFERROR(TEXT(AM283,"00"),"99")&amp;IFERROR(TEXT(X283,"00"),"99")&amp;IFERROR(TEXT(T283,"00"),"99")&amp;IFERROR(TEXT(BN283,"000"),"999")</f>
        <v>017021217</v>
      </c>
      <c r="C283" s="161" t="str">
        <f>IFERROR(TEXT(AM283,"00"),"99")&amp;IFERROR(TEXT(W283,"00"),"99")&amp;IFERROR(TEXT(S283,"000"),"999")</f>
        <v>0170165</v>
      </c>
      <c r="D283" s="29">
        <v>1</v>
      </c>
      <c r="E283" s="29">
        <v>0</v>
      </c>
      <c r="F283" s="29">
        <v>0</v>
      </c>
      <c r="G283" s="29"/>
      <c r="H283" t="s">
        <v>2687</v>
      </c>
      <c r="I283" s="379" t="str">
        <f>IF(ISBLANK(H283), IF(OR(NOT(ISBLANK(M283)),NOT(ISBLANK(J283)), NOT(ISBLANK(O283))),"no oldname but should be",""),IF(H283=J283,"api",IF(H283=O283,"csv","no match or acsbgname")))</f>
        <v>api</v>
      </c>
      <c r="J283" t="s">
        <v>2687</v>
      </c>
      <c r="K283" t="s">
        <v>2687</v>
      </c>
      <c r="L283" s="124"/>
      <c r="M283" s="124"/>
      <c r="N283" s="124"/>
      <c r="O283" s="124"/>
      <c r="P283" s="124"/>
      <c r="Q283" s="199" t="s">
        <v>4935</v>
      </c>
      <c r="R283" s="124" t="s">
        <v>4935</v>
      </c>
      <c r="S283" s="150">
        <f>IFERROR(_xlfn.XLOOKUP(U283,sortorder!$E$62:$E$134,sortorder!$F$62:$F$134),999)</f>
        <v>165</v>
      </c>
      <c r="T283" s="150">
        <f>IFERROR(_xlfn.XLOOKUP(U283,sortorder!$E$62:$E$134,sortorder!$D$62:$D$134),99)</f>
        <v>21</v>
      </c>
      <c r="U283" s="183" t="s">
        <v>4913</v>
      </c>
      <c r="V283" s="202"/>
      <c r="W283" s="155">
        <f>IFERROR(_xlfn.XLOOKUP(Y283,sortorder!$E$4:$E$55,sortorder!$D$4:$D$55),99)</f>
        <v>70</v>
      </c>
      <c r="X283" s="155">
        <f>IFERROR(_xlfn.XLOOKUP(Y283,sortorder!$E$4:$E$55,sortorder!$D$4:$D$55),99)</f>
        <v>70</v>
      </c>
      <c r="Y283" s="203" t="s">
        <v>2888</v>
      </c>
      <c r="Z283" s="144">
        <f>IF(ISERROR(SEARCH(Z$1,$Q283)),0,1)</f>
        <v>0</v>
      </c>
      <c r="AA283" s="144">
        <f>IF(ISERROR(SEARCH(AA$1,$Q283)),0,1)</f>
        <v>0</v>
      </c>
      <c r="AB283" s="144">
        <f>IF(ISERROR(SEARCH(AB$1,$Q283)),0,1)</f>
        <v>0</v>
      </c>
      <c r="AC283" s="144">
        <f>IF(ISERROR(SEARCH(AC$1,$Q283)),0,1)</f>
        <v>0</v>
      </c>
      <c r="AD283" s="144">
        <f>IF(ISERROR(SEARCH(AD$1,$Q283)),0,1)</f>
        <v>0</v>
      </c>
      <c r="AE283" s="144">
        <f>IF(ISERROR(SEARCH(AE$1,$Q283)),0,1)</f>
        <v>0</v>
      </c>
      <c r="AF283" s="144">
        <f>IF(ISERROR(SEARCH(AF$1,$Q283)),0,1)</f>
        <v>0</v>
      </c>
      <c r="AG283" s="144">
        <f>IF(ISERROR(SEARCH(AG$1,$Q283)),0,1)</f>
        <v>0</v>
      </c>
      <c r="AH283" s="144">
        <f>IF(ISERROR(SEARCH(AH$1,$Q283)),0,1)</f>
        <v>0</v>
      </c>
      <c r="AI283" s="124" t="s">
        <v>2292</v>
      </c>
      <c r="AJ283" s="124" t="s">
        <v>2293</v>
      </c>
      <c r="AK283" t="s">
        <v>44</v>
      </c>
      <c r="AL283" s="218" t="s">
        <v>44</v>
      </c>
      <c r="AM283" s="216">
        <f>_xlfn.XLOOKUP(AL283,sortorder!$I$15:$I$20,sortorder!$J$15:$J$20)</f>
        <v>1</v>
      </c>
      <c r="AN283" s="124" t="s">
        <v>1804</v>
      </c>
      <c r="AO283" s="124" t="s">
        <v>1805</v>
      </c>
      <c r="AP283" s="124" t="s">
        <v>1805</v>
      </c>
      <c r="AQ283" s="205">
        <v>3</v>
      </c>
      <c r="AR283" s="124" t="s">
        <v>1815</v>
      </c>
      <c r="AS283" s="124" t="s">
        <v>1132</v>
      </c>
      <c r="AT283" s="124" t="s">
        <v>1126</v>
      </c>
      <c r="AU283" s="124" t="s">
        <v>1132</v>
      </c>
      <c r="AV283" s="124">
        <v>1</v>
      </c>
      <c r="AW283" s="39" t="str">
        <f>IFERROR(_xlfn.XLOOKUP(Q283,wtd!$B:$B,wtd!$C:$C),"")</f>
        <v/>
      </c>
      <c r="AX283" s="144" t="b">
        <f>IFERROR(Q283=_xlfn.XLOOKUP(Q283,wtd!$B:$B,wtd!$B:$B),FALSE)</f>
        <v>0</v>
      </c>
      <c r="AY283" s="124" t="s">
        <v>2830</v>
      </c>
      <c r="AZ283" s="124"/>
      <c r="BA283" s="124">
        <v>1</v>
      </c>
      <c r="BB283" s="124"/>
      <c r="BC283" s="124" t="b">
        <v>0</v>
      </c>
      <c r="BD283" s="124" t="b">
        <v>0</v>
      </c>
      <c r="BE283" s="124" t="b">
        <v>0</v>
      </c>
      <c r="BF283" s="124" t="s">
        <v>5622</v>
      </c>
      <c r="BG283" s="124" t="s">
        <v>5621</v>
      </c>
      <c r="BH283" s="124" t="s">
        <v>5621</v>
      </c>
      <c r="BI283" s="124"/>
      <c r="BJ283" s="124"/>
      <c r="BK283" s="124" t="s">
        <v>2688</v>
      </c>
      <c r="BL283" s="124" t="s">
        <v>2689</v>
      </c>
      <c r="BN283" s="229">
        <v>217</v>
      </c>
      <c r="BP283" t="s">
        <v>2690</v>
      </c>
    </row>
    <row r="284" spans="1:72">
      <c r="A284">
        <v>283</v>
      </c>
      <c r="B284" s="161" t="str">
        <f>IFERROR(TEXT(AM284,"00"),"99")&amp;IFERROR(TEXT(X284,"00"),"99")&amp;IFERROR(TEXT(T284,"00"),"99")&amp;IFERROR(TEXT(BN284,"000"),"999")</f>
        <v>017021221</v>
      </c>
      <c r="C284" s="161" t="str">
        <f>IFERROR(TEXT(AM284,"00"),"99")&amp;IFERROR(TEXT(W284,"00"),"99")&amp;IFERROR(TEXT(S284,"000"),"999")</f>
        <v>0170165</v>
      </c>
      <c r="D284" s="29">
        <v>1</v>
      </c>
      <c r="E284" s="29">
        <v>0</v>
      </c>
      <c r="F284" s="29">
        <v>0</v>
      </c>
      <c r="G284" s="112" t="s">
        <v>60</v>
      </c>
      <c r="H284" s="44" t="s">
        <v>2693</v>
      </c>
      <c r="I284" s="379" t="str">
        <f>IF(ISBLANK(H284), IF(OR(NOT(ISBLANK(M284)),NOT(ISBLANK(J284)), NOT(ISBLANK(O284))),"no oldname but should be",""),IF(H284=J284,"api",IF(H284=O284,"csv","no match or acsbgname")))</f>
        <v>api</v>
      </c>
      <c r="J284" s="44" t="s">
        <v>2693</v>
      </c>
      <c r="K284" s="44" t="s">
        <v>2693</v>
      </c>
      <c r="L284" s="198"/>
      <c r="M284" s="124"/>
      <c r="N284" s="124"/>
      <c r="O284" s="124"/>
      <c r="P284" s="124"/>
      <c r="Q284" s="199" t="s">
        <v>4938</v>
      </c>
      <c r="R284" s="124" t="s">
        <v>4938</v>
      </c>
      <c r="S284" s="150">
        <f>IFERROR(_xlfn.XLOOKUP(U284,sortorder!$E$62:$E$134,sortorder!$F$62:$F$134),999)</f>
        <v>165</v>
      </c>
      <c r="T284" s="150">
        <f>IFERROR(_xlfn.XLOOKUP(U284,sortorder!$E$62:$E$134,sortorder!$D$62:$D$134),99)</f>
        <v>21</v>
      </c>
      <c r="U284" s="183" t="s">
        <v>4913</v>
      </c>
      <c r="V284" s="202"/>
      <c r="W284" s="155">
        <f>IFERROR(_xlfn.XLOOKUP(Y284,sortorder!$E$4:$E$55,sortorder!$D$4:$D$55),99)</f>
        <v>70</v>
      </c>
      <c r="X284" s="155">
        <f>IFERROR(_xlfn.XLOOKUP(Y284,sortorder!$E$4:$E$55,sortorder!$D$4:$D$55),99)</f>
        <v>70</v>
      </c>
      <c r="Y284" s="203" t="s">
        <v>2888</v>
      </c>
      <c r="Z284" s="144">
        <f>IF(ISERROR(SEARCH(Z$1,$Q284)),0,1)</f>
        <v>0</v>
      </c>
      <c r="AA284" s="144">
        <f>IF(ISERROR(SEARCH(AA$1,$Q284)),0,1)</f>
        <v>0</v>
      </c>
      <c r="AB284" s="144">
        <f>IF(ISERROR(SEARCH(AB$1,$Q284)),0,1)</f>
        <v>0</v>
      </c>
      <c r="AC284" s="144">
        <f>IF(ISERROR(SEARCH(AC$1,$Q284)),0,1)</f>
        <v>0</v>
      </c>
      <c r="AD284" s="144">
        <f>IF(ISERROR(SEARCH(AD$1,$Q284)),0,1)</f>
        <v>0</v>
      </c>
      <c r="AE284" s="144">
        <f>IF(ISERROR(SEARCH(AE$1,$Q284)),0,1)</f>
        <v>0</v>
      </c>
      <c r="AF284" s="144">
        <f>IF(ISERROR(SEARCH(AF$1,$Q284)),0,1)</f>
        <v>0</v>
      </c>
      <c r="AG284" s="144">
        <f>IF(ISERROR(SEARCH(AG$1,$Q284)),0,1)</f>
        <v>0</v>
      </c>
      <c r="AH284" s="144">
        <f>IF(ISERROR(SEARCH(AH$1,$Q284)),0,1)</f>
        <v>0</v>
      </c>
      <c r="AI284" s="124" t="s">
        <v>2292</v>
      </c>
      <c r="AJ284" s="124" t="s">
        <v>2293</v>
      </c>
      <c r="AK284" t="s">
        <v>44</v>
      </c>
      <c r="AL284" s="218" t="s">
        <v>44</v>
      </c>
      <c r="AM284" s="216">
        <f>_xlfn.XLOOKUP(AL284,sortorder!$I$15:$I$20,sortorder!$J$15:$J$20)</f>
        <v>1</v>
      </c>
      <c r="AN284" s="124"/>
      <c r="AO284" s="124"/>
      <c r="AP284" s="124"/>
      <c r="AQ284" s="206">
        <v>0</v>
      </c>
      <c r="AR284" s="200" t="s">
        <v>43</v>
      </c>
      <c r="AS284" s="200" t="s">
        <v>43</v>
      </c>
      <c r="AT284" s="199" t="s">
        <v>286</v>
      </c>
      <c r="AU284" s="199" t="s">
        <v>43</v>
      </c>
      <c r="AV284" s="199">
        <v>1</v>
      </c>
      <c r="AW284" s="39" t="str">
        <f>IFERROR(_xlfn.XLOOKUP(Q284,wtd!$B:$B,wtd!$C:$C),"")</f>
        <v/>
      </c>
      <c r="AX284" s="144" t="b">
        <f>IFERROR(Q284=_xlfn.XLOOKUP(Q284,wtd!$B:$B,wtd!$B:$B),FALSE)</f>
        <v>0</v>
      </c>
      <c r="AY284" s="127"/>
      <c r="AZ284" s="200">
        <v>2</v>
      </c>
      <c r="BA284" s="200">
        <v>0</v>
      </c>
      <c r="BB284" s="200"/>
      <c r="BC284" s="200" t="b">
        <v>0</v>
      </c>
      <c r="BD284" s="200" t="b">
        <v>0</v>
      </c>
      <c r="BE284" s="200" t="b">
        <v>0</v>
      </c>
      <c r="BF284" s="207" t="s">
        <v>5626</v>
      </c>
      <c r="BG284" s="207" t="s">
        <v>5626</v>
      </c>
      <c r="BH284" s="196" t="s">
        <v>5627</v>
      </c>
      <c r="BI284" s="124"/>
      <c r="BJ284" s="124"/>
      <c r="BK284" s="208" t="s">
        <v>2689</v>
      </c>
      <c r="BL284" s="124" t="s">
        <v>2689</v>
      </c>
      <c r="BN284" s="230">
        <v>221</v>
      </c>
      <c r="BO284" t="s">
        <v>5628</v>
      </c>
      <c r="BP284" s="44" t="s">
        <v>1667</v>
      </c>
    </row>
    <row r="285" spans="1:72">
      <c r="A285">
        <v>284</v>
      </c>
      <c r="B285" s="161" t="str">
        <f>IFERROR(TEXT(AM285,"00"),"99")&amp;IFERROR(TEXT(X285,"00"),"99")&amp;IFERROR(TEXT(T285,"00"),"99")&amp;IFERROR(TEXT(BN285,"000"),"999")</f>
        <v>017021231</v>
      </c>
      <c r="C285" s="161" t="str">
        <f>IFERROR(TEXT(AM285,"00"),"99")&amp;IFERROR(TEXT(W285,"00"),"99")&amp;IFERROR(TEXT(S285,"000"),"999")</f>
        <v>0170165</v>
      </c>
      <c r="D285" s="29">
        <v>1</v>
      </c>
      <c r="E285" s="29">
        <v>0</v>
      </c>
      <c r="F285" s="29">
        <v>0</v>
      </c>
      <c r="G285" s="29"/>
      <c r="H285" t="s">
        <v>2700</v>
      </c>
      <c r="I285" s="379" t="str">
        <f>IF(ISBLANK(H285), IF(OR(NOT(ISBLANK(M285)),NOT(ISBLANK(J285)), NOT(ISBLANK(O285))),"no oldname but should be",""),IF(H285=J285,"api",IF(H285=O285,"csv","no match or acsbgname")))</f>
        <v>api</v>
      </c>
      <c r="J285" t="s">
        <v>2700</v>
      </c>
      <c r="K285" t="s">
        <v>2700</v>
      </c>
      <c r="Q285" s="42" t="s">
        <v>4942</v>
      </c>
      <c r="R285" t="s">
        <v>4942</v>
      </c>
      <c r="S285" s="150">
        <f>IFERROR(_xlfn.XLOOKUP(U285,sortorder!$E$62:$E$134,sortorder!$F$62:$F$134),999)</f>
        <v>165</v>
      </c>
      <c r="T285" s="150">
        <f>IFERROR(_xlfn.XLOOKUP(U285,sortorder!$E$62:$E$134,sortorder!$D$62:$D$134),99)</f>
        <v>21</v>
      </c>
      <c r="U285" s="183" t="s">
        <v>4913</v>
      </c>
      <c r="W285" s="155">
        <f>IFERROR(_xlfn.XLOOKUP(Y285,sortorder!$E$4:$E$55,sortorder!$D$4:$D$55),99)</f>
        <v>70</v>
      </c>
      <c r="X285" s="155">
        <f>IFERROR(_xlfn.XLOOKUP(Y285,sortorder!$E$4:$E$55,sortorder!$D$4:$D$55),99)</f>
        <v>70</v>
      </c>
      <c r="Y285" s="22" t="s">
        <v>2888</v>
      </c>
      <c r="Z285" s="144">
        <f>IF(ISERROR(SEARCH(Z$1,$Q285)),0,1)</f>
        <v>0</v>
      </c>
      <c r="AA285" s="144">
        <f>IF(ISERROR(SEARCH(AA$1,$Q285)),0,1)</f>
        <v>0</v>
      </c>
      <c r="AB285" s="144">
        <f>IF(ISERROR(SEARCH(AB$1,$Q285)),0,1)</f>
        <v>0</v>
      </c>
      <c r="AC285" s="144">
        <f>IF(ISERROR(SEARCH(AC$1,$Q285)),0,1)</f>
        <v>0</v>
      </c>
      <c r="AD285" s="144">
        <f>IF(ISERROR(SEARCH(AD$1,$Q285)),0,1)</f>
        <v>0</v>
      </c>
      <c r="AE285" s="144">
        <f>IF(ISERROR(SEARCH(AE$1,$Q285)),0,1)</f>
        <v>0</v>
      </c>
      <c r="AF285" s="144">
        <f>IF(ISERROR(SEARCH(AF$1,$Q285)),0,1)</f>
        <v>0</v>
      </c>
      <c r="AG285" s="144">
        <f>IF(ISERROR(SEARCH(AG$1,$Q285)),0,1)</f>
        <v>0</v>
      </c>
      <c r="AH285" s="144">
        <f>IF(ISERROR(SEARCH(AH$1,$Q285)),0,1)</f>
        <v>0</v>
      </c>
      <c r="AI285" t="s">
        <v>2292</v>
      </c>
      <c r="AJ285" t="s">
        <v>2293</v>
      </c>
      <c r="AK285" t="s">
        <v>44</v>
      </c>
      <c r="AL285" s="218" t="s">
        <v>44</v>
      </c>
      <c r="AM285" s="216">
        <f>_xlfn.XLOOKUP(AL285,sortorder!$I$15:$I$20,sortorder!$J$15:$J$20)</f>
        <v>1</v>
      </c>
      <c r="AN285" t="s">
        <v>1804</v>
      </c>
      <c r="AO285" t="s">
        <v>1805</v>
      </c>
      <c r="AP285" t="s">
        <v>1805</v>
      </c>
      <c r="AQ285" s="32">
        <v>3</v>
      </c>
      <c r="AR285" t="s">
        <v>1799</v>
      </c>
      <c r="AS285" t="s">
        <v>1111</v>
      </c>
      <c r="AT285" t="s">
        <v>1102</v>
      </c>
      <c r="AU285" t="s">
        <v>1111</v>
      </c>
      <c r="AV285">
        <v>9</v>
      </c>
      <c r="AW285" s="39" t="str">
        <f>IFERROR(_xlfn.XLOOKUP(Q285,wtd!$B:$B,wtd!$C:$C),"")</f>
        <v/>
      </c>
      <c r="AX285" s="144" t="b">
        <f>IFERROR(Q285=_xlfn.XLOOKUP(Q285,wtd!$B:$B,wtd!$B:$B),FALSE)</f>
        <v>0</v>
      </c>
      <c r="AY285" t="s">
        <v>1103</v>
      </c>
      <c r="AZ285">
        <v>2</v>
      </c>
      <c r="BA285">
        <v>0</v>
      </c>
      <c r="BC285" t="b">
        <v>0</v>
      </c>
      <c r="BD285" t="b">
        <v>0</v>
      </c>
      <c r="BE285" t="b">
        <v>0</v>
      </c>
      <c r="BF285" t="s">
        <v>5348</v>
      </c>
      <c r="BG285" t="s">
        <v>2701</v>
      </c>
      <c r="BH285" t="s">
        <v>2701</v>
      </c>
      <c r="BK285" t="s">
        <v>2701</v>
      </c>
      <c r="BL285" t="s">
        <v>2689</v>
      </c>
      <c r="BN285" s="229">
        <v>231</v>
      </c>
      <c r="BP285" t="s">
        <v>1361</v>
      </c>
    </row>
    <row r="286" spans="1:72">
      <c r="A286">
        <v>285</v>
      </c>
      <c r="B286" s="161" t="str">
        <f>IFERROR(TEXT(AM286,"00"),"99")&amp;IFERROR(TEXT(X286,"00"),"99")&amp;IFERROR(TEXT(T286,"00"),"99")&amp;IFERROR(TEXT(BN286,"000"),"999")</f>
        <v>017021236</v>
      </c>
      <c r="C286" s="161" t="str">
        <f>IFERROR(TEXT(AM286,"00"),"99")&amp;IFERROR(TEXT(W286,"00"),"99")&amp;IFERROR(TEXT(S286,"000"),"999")</f>
        <v>0170165</v>
      </c>
      <c r="D286" s="29">
        <v>1</v>
      </c>
      <c r="E286" s="29">
        <v>0</v>
      </c>
      <c r="F286" s="29">
        <v>0</v>
      </c>
      <c r="G286" s="29"/>
      <c r="H286" t="s">
        <v>2709</v>
      </c>
      <c r="I286" s="379" t="str">
        <f>IF(ISBLANK(H286), IF(OR(NOT(ISBLANK(M286)),NOT(ISBLANK(J286)), NOT(ISBLANK(O286))),"no oldname but should be",""),IF(H286=J286,"api",IF(H286=O286,"csv","no match or acsbgname")))</f>
        <v>api</v>
      </c>
      <c r="J286" t="s">
        <v>2709</v>
      </c>
      <c r="K286" t="s">
        <v>2709</v>
      </c>
      <c r="Q286" s="42" t="s">
        <v>4946</v>
      </c>
      <c r="R286" t="s">
        <v>4946</v>
      </c>
      <c r="S286" s="150">
        <f>IFERROR(_xlfn.XLOOKUP(U286,sortorder!$E$62:$E$134,sortorder!$F$62:$F$134),999)</f>
        <v>165</v>
      </c>
      <c r="T286" s="150">
        <f>IFERROR(_xlfn.XLOOKUP(U286,sortorder!$E$62:$E$134,sortorder!$D$62:$D$134),99)</f>
        <v>21</v>
      </c>
      <c r="U286" s="183" t="s">
        <v>4913</v>
      </c>
      <c r="W286" s="155">
        <f>IFERROR(_xlfn.XLOOKUP(Y286,sortorder!$E$4:$E$55,sortorder!$D$4:$D$55),99)</f>
        <v>70</v>
      </c>
      <c r="X286" s="155">
        <f>IFERROR(_xlfn.XLOOKUP(Y286,sortorder!$E$4:$E$55,sortorder!$D$4:$D$55),99)</f>
        <v>70</v>
      </c>
      <c r="Y286" s="22" t="s">
        <v>2888</v>
      </c>
      <c r="Z286" s="144">
        <f>IF(ISERROR(SEARCH(Z$1,$Q286)),0,1)</f>
        <v>0</v>
      </c>
      <c r="AA286" s="144">
        <f>IF(ISERROR(SEARCH(AA$1,$Q286)),0,1)</f>
        <v>0</v>
      </c>
      <c r="AB286" s="144">
        <f>IF(ISERROR(SEARCH(AB$1,$Q286)),0,1)</f>
        <v>0</v>
      </c>
      <c r="AC286" s="144">
        <f>IF(ISERROR(SEARCH(AC$1,$Q286)),0,1)</f>
        <v>0</v>
      </c>
      <c r="AD286" s="144">
        <f>IF(ISERROR(SEARCH(AD$1,$Q286)),0,1)</f>
        <v>0</v>
      </c>
      <c r="AE286" s="144">
        <f>IF(ISERROR(SEARCH(AE$1,$Q286)),0,1)</f>
        <v>0</v>
      </c>
      <c r="AF286" s="144">
        <f>IF(ISERROR(SEARCH(AF$1,$Q286)),0,1)</f>
        <v>0</v>
      </c>
      <c r="AG286" s="144">
        <f>IF(ISERROR(SEARCH(AG$1,$Q286)),0,1)</f>
        <v>0</v>
      </c>
      <c r="AH286" s="144">
        <f>IF(ISERROR(SEARCH(AH$1,$Q286)),0,1)</f>
        <v>0</v>
      </c>
      <c r="AI286" t="s">
        <v>2292</v>
      </c>
      <c r="AJ286" t="s">
        <v>2293</v>
      </c>
      <c r="AK286" t="s">
        <v>44</v>
      </c>
      <c r="AL286" s="218" t="s">
        <v>44</v>
      </c>
      <c r="AM286" s="216">
        <f>_xlfn.XLOOKUP(AL286,sortorder!$I$15:$I$20,sortorder!$J$15:$J$20)</f>
        <v>1</v>
      </c>
      <c r="AN286" t="s">
        <v>423</v>
      </c>
      <c r="AO286" t="s">
        <v>423</v>
      </c>
      <c r="AP286" t="s">
        <v>424</v>
      </c>
      <c r="AQ286" s="31">
        <v>1</v>
      </c>
      <c r="AR286" t="s">
        <v>1125</v>
      </c>
      <c r="AS286" t="s">
        <v>1132</v>
      </c>
      <c r="AT286" t="s">
        <v>1126</v>
      </c>
      <c r="AU286" t="s">
        <v>1132</v>
      </c>
      <c r="AV286">
        <v>1</v>
      </c>
      <c r="AW286" s="39" t="str">
        <f>IFERROR(_xlfn.XLOOKUP(Q286,wtd!$B:$B,wtd!$C:$C),"")</f>
        <v/>
      </c>
      <c r="AX286" s="144" t="b">
        <f>IFERROR(Q286=_xlfn.XLOOKUP(Q286,wtd!$B:$B,wtd!$B:$B),FALSE)</f>
        <v>0</v>
      </c>
      <c r="AY286" t="s">
        <v>2830</v>
      </c>
      <c r="BA286">
        <v>1</v>
      </c>
      <c r="BC286" t="b">
        <v>0</v>
      </c>
      <c r="BD286" t="b">
        <v>0</v>
      </c>
      <c r="BE286" t="b">
        <v>0</v>
      </c>
      <c r="BF286" t="s">
        <v>5623</v>
      </c>
      <c r="BG286" t="s">
        <v>5624</v>
      </c>
      <c r="BH286" t="s">
        <v>5624</v>
      </c>
      <c r="BK286" t="s">
        <v>2710</v>
      </c>
      <c r="BL286" t="s">
        <v>2689</v>
      </c>
      <c r="BN286" s="229">
        <v>236</v>
      </c>
      <c r="BP286" t="s">
        <v>2711</v>
      </c>
    </row>
    <row r="287" spans="1:72">
      <c r="A287">
        <v>286</v>
      </c>
      <c r="B287" s="161" t="str">
        <f>IFERROR(TEXT(AM287,"00"),"99")&amp;IFERROR(TEXT(X287,"00"),"99")&amp;IFERROR(TEXT(T287,"00"),"99")&amp;IFERROR(TEXT(BN287,"000"),"999")</f>
        <v>017099999</v>
      </c>
      <c r="C287" s="161" t="str">
        <f>IFERROR(TEXT(AM287,"00"),"99")&amp;IFERROR(TEXT(W287,"00"),"99")&amp;IFERROR(TEXT(S287,"000"),"999")</f>
        <v>0170999</v>
      </c>
      <c r="D287" s="29">
        <v>1</v>
      </c>
      <c r="E287" s="29">
        <v>0</v>
      </c>
      <c r="F287" s="29">
        <v>0</v>
      </c>
      <c r="G287" s="29"/>
      <c r="H287" t="s">
        <v>2291</v>
      </c>
      <c r="I287" s="379" t="str">
        <f>IF(ISBLANK(H287), IF(OR(NOT(ISBLANK(M287)),NOT(ISBLANK(J287)), NOT(ISBLANK(O287))),"no oldname but should be",""),IF(H287=J287,"api",IF(H287=O287,"csv","no match or acsbgname")))</f>
        <v>api</v>
      </c>
      <c r="J287" t="s">
        <v>2291</v>
      </c>
      <c r="K287" t="s">
        <v>2291</v>
      </c>
      <c r="Q287" s="64" t="s">
        <v>2290</v>
      </c>
      <c r="R287" t="s">
        <v>2290</v>
      </c>
      <c r="S287" s="150">
        <f>IFERROR(_xlfn.XLOOKUP(U287,sortorder!$E$62:$E$134,sortorder!$F$62:$F$134),999)</f>
        <v>999</v>
      </c>
      <c r="T287" s="150">
        <f>IFERROR(_xlfn.XLOOKUP(U287,sortorder!$E$62:$E$134,sortorder!$D$62:$D$134),99)</f>
        <v>99</v>
      </c>
      <c r="U287" s="129" t="str">
        <f>SUBSTITUTE(Q287,"state.pctile.","")</f>
        <v>lowlifex_synonym</v>
      </c>
      <c r="W287" s="155">
        <f>IFERROR(_xlfn.XLOOKUP(Y287,sortorder!$E$4:$E$55,sortorder!$D$4:$D$55),99)</f>
        <v>70</v>
      </c>
      <c r="X287" s="155">
        <f>IFERROR(_xlfn.XLOOKUP(Y287,sortorder!$E$4:$E$55,sortorder!$D$4:$D$55),99)</f>
        <v>70</v>
      </c>
      <c r="Y287" s="22" t="s">
        <v>2888</v>
      </c>
      <c r="Z287" s="144">
        <f>IF(ISERROR(SEARCH(Z$1,$Q287)),0,1)</f>
        <v>0</v>
      </c>
      <c r="AA287" s="144">
        <f>IF(ISERROR(SEARCH(AA$1,$Q287)),0,1)</f>
        <v>1</v>
      </c>
      <c r="AB287" s="144">
        <f>IF(ISERROR(SEARCH(AB$1,$Q287)),0,1)</f>
        <v>1</v>
      </c>
      <c r="AC287" s="144">
        <f>IF(ISERROR(SEARCH(AC$1,$Q287)),0,1)</f>
        <v>0</v>
      </c>
      <c r="AD287" s="144">
        <f>IF(ISERROR(SEARCH(AD$1,$Q287)),0,1)</f>
        <v>0</v>
      </c>
      <c r="AE287" s="144">
        <f>IF(ISERROR(SEARCH(AE$1,$Q287)),0,1)</f>
        <v>0</v>
      </c>
      <c r="AF287" s="144">
        <f>IF(ISERROR(SEARCH(AF$1,$Q287)),0,1)</f>
        <v>0</v>
      </c>
      <c r="AG287" s="144">
        <f>IF(ISERROR(SEARCH(AG$1,$Q287)),0,1)</f>
        <v>0</v>
      </c>
      <c r="AH287" s="144">
        <f>IF(ISERROR(SEARCH(AH$1,$Q287)),0,1)</f>
        <v>0</v>
      </c>
      <c r="AI287" t="s">
        <v>2292</v>
      </c>
      <c r="AJ287" t="s">
        <v>2293</v>
      </c>
      <c r="AK287" t="s">
        <v>44</v>
      </c>
      <c r="AL287" s="41" t="s">
        <v>44</v>
      </c>
      <c r="AM287" s="216">
        <f>_xlfn.XLOOKUP(AL287,sortorder!$I$15:$I$20,sortorder!$J$15:$J$20)</f>
        <v>1</v>
      </c>
      <c r="AN287" t="s">
        <v>1804</v>
      </c>
      <c r="AO287" t="s">
        <v>1804</v>
      </c>
      <c r="AP287" t="s">
        <v>1805</v>
      </c>
      <c r="AQ287" s="32">
        <v>3</v>
      </c>
      <c r="AR287" t="s">
        <v>1799</v>
      </c>
      <c r="AS287" t="s">
        <v>1111</v>
      </c>
      <c r="AT287" t="s">
        <v>1102</v>
      </c>
      <c r="AU287" t="s">
        <v>1111</v>
      </c>
      <c r="AW287" s="39" t="str">
        <f>IFERROR(_xlfn.XLOOKUP(Q287,wtd!$B:$B,wtd!$C:$C),"")</f>
        <v/>
      </c>
      <c r="AX287" s="144" t="b">
        <f>IFERROR(Q287=_xlfn.XLOOKUP(Q287,wtd!$B:$B,wtd!$B:$B),FALSE)</f>
        <v>0</v>
      </c>
      <c r="AY287" t="s">
        <v>1103</v>
      </c>
      <c r="AZ287">
        <v>2</v>
      </c>
      <c r="BA287">
        <v>0</v>
      </c>
      <c r="BC287" t="b">
        <v>0</v>
      </c>
      <c r="BD287" t="b">
        <v>0</v>
      </c>
      <c r="BE287" t="b">
        <v>0</v>
      </c>
      <c r="BF287" t="s">
        <v>5345</v>
      </c>
      <c r="BG287" t="s">
        <v>2294</v>
      </c>
      <c r="BH287" t="s">
        <v>2294</v>
      </c>
      <c r="BK287" t="s">
        <v>1840</v>
      </c>
      <c r="BN287" s="232">
        <v>999</v>
      </c>
    </row>
    <row r="288" spans="1:72">
      <c r="A288">
        <v>287</v>
      </c>
      <c r="B288" s="161" t="str">
        <f>IFERROR(TEXT(AM288,"00"),"99")&amp;IFERROR(TEXT(X288,"00"),"99")&amp;IFERROR(TEXT(T288,"00"),"99")&amp;IFERROR(TEXT(BN288,"000"),"999")</f>
        <v>017099999</v>
      </c>
      <c r="C288" s="161" t="str">
        <f>IFERROR(TEXT(AM288,"00"),"99")&amp;IFERROR(TEXT(W288,"00"),"99")&amp;IFERROR(TEXT(S288,"000"),"999")</f>
        <v>0170999</v>
      </c>
      <c r="D288" s="29">
        <v>0</v>
      </c>
      <c r="E288" s="29">
        <v>0</v>
      </c>
      <c r="F288" s="29">
        <v>0</v>
      </c>
      <c r="I288" s="379" t="str">
        <f>IF(ISBLANK(H288), IF(OR(NOT(ISBLANK(M288)),NOT(ISBLANK(J288)), NOT(ISBLANK(O288))),"no oldname but should be",""),IF(H288=J288,"api",IF(H288=O288,"csv","no match or acsbgname")))</f>
        <v/>
      </c>
      <c r="M288" s="115"/>
      <c r="Q288" s="181" t="s">
        <v>5635</v>
      </c>
      <c r="R288" s="181" t="s">
        <v>5635</v>
      </c>
      <c r="S288" s="150">
        <f>IFERROR(_xlfn.XLOOKUP(U288,sortorder!$E$62:$E$134,sortorder!$F$62:$F$134),999)</f>
        <v>999</v>
      </c>
      <c r="T288" s="150">
        <f>IFERROR(_xlfn.XLOOKUP(U288,sortorder!$E$62:$E$134,sortorder!$D$62:$D$134),99)</f>
        <v>99</v>
      </c>
      <c r="U288" s="210" t="s">
        <v>5634</v>
      </c>
      <c r="W288" s="155">
        <f>IFERROR(_xlfn.XLOOKUP(Y288,sortorder!$E$4:$E$55,sortorder!$D$4:$D$55),99)</f>
        <v>70</v>
      </c>
      <c r="X288" s="155">
        <f>IFERROR(_xlfn.XLOOKUP(Y288,sortorder!$E$4:$E$55,sortorder!$D$4:$D$55),99)</f>
        <v>70</v>
      </c>
      <c r="Y288" s="22" t="s">
        <v>2888</v>
      </c>
      <c r="Z288" s="144">
        <f>IF(ISERROR(SEARCH(Z$1,$Q288)),0,1)</f>
        <v>0</v>
      </c>
      <c r="AA288" s="144">
        <f>IF(ISERROR(SEARCH(AA$1,$Q288)),0,1)</f>
        <v>0</v>
      </c>
      <c r="AB288" s="144">
        <f>IF(ISERROR(SEARCH(AB$1,$Q288)),0,1)</f>
        <v>0</v>
      </c>
      <c r="AC288" s="144">
        <f>IF(ISERROR(SEARCH(AC$1,$Q288)),0,1)</f>
        <v>0</v>
      </c>
      <c r="AD288" s="144">
        <f>IF(ISERROR(SEARCH(AD$1,$Q288)),0,1)</f>
        <v>0</v>
      </c>
      <c r="AE288" s="144">
        <f>IF(ISERROR(SEARCH(AE$1,$Q288)),0,1)</f>
        <v>0</v>
      </c>
      <c r="AF288" s="144">
        <f>IF(ISERROR(SEARCH(AF$1,$Q288)),0,1)</f>
        <v>0</v>
      </c>
      <c r="AG288" s="144">
        <f>IF(ISERROR(SEARCH(AG$1,$Q288)),0,1)</f>
        <v>0</v>
      </c>
      <c r="AH288" s="144">
        <f>IF(ISERROR(SEARCH(AH$1,$Q288)),0,1)</f>
        <v>0</v>
      </c>
      <c r="AJ288" s="118" t="s">
        <v>3986</v>
      </c>
      <c r="AK288" t="s">
        <v>44</v>
      </c>
      <c r="AL288" s="41" t="s">
        <v>44</v>
      </c>
      <c r="AM288" s="216">
        <f>_xlfn.XLOOKUP(AL288,sortorder!$I$15:$I$20,sortorder!$J$15:$J$20)</f>
        <v>1</v>
      </c>
      <c r="AQ288" s="32">
        <v>0</v>
      </c>
      <c r="AR288" t="s">
        <v>43</v>
      </c>
      <c r="AS288" t="s">
        <v>43</v>
      </c>
      <c r="AT288" t="s">
        <v>286</v>
      </c>
      <c r="AW288" s="39" t="str">
        <f>IFERROR(_xlfn.XLOOKUP(Q288,wtd!$B:$B,wtd!$C:$C),"")</f>
        <v/>
      </c>
      <c r="AX288" s="144" t="b">
        <f>IFERROR(Q288=_xlfn.XLOOKUP(Q288,wtd!$B:$B,wtd!$B:$B),FALSE)</f>
        <v>0</v>
      </c>
      <c r="AY288"/>
      <c r="BA288">
        <v>0</v>
      </c>
      <c r="BC288" t="b">
        <v>0</v>
      </c>
      <c r="BD288" t="b">
        <v>0</v>
      </c>
      <c r="BE288" t="b">
        <v>0</v>
      </c>
      <c r="BF288" s="124" t="s">
        <v>5638</v>
      </c>
      <c r="BG288" t="s">
        <v>5639</v>
      </c>
      <c r="BH288" t="s">
        <v>5639</v>
      </c>
      <c r="BN288" s="232">
        <v>999</v>
      </c>
    </row>
    <row r="289" spans="1:70">
      <c r="A289">
        <v>288</v>
      </c>
      <c r="B289" s="161" t="str">
        <f>IFERROR(TEXT(AM289,"00"),"99")&amp;IFERROR(TEXT(X289,"00"),"99")&amp;IFERROR(TEXT(T289,"00"),"99")&amp;IFERROR(TEXT(BN289,"000"),"999")</f>
        <v>018016999</v>
      </c>
      <c r="C289" s="161" t="str">
        <f>IFERROR(TEXT(AM289,"00"),"99")&amp;IFERROR(TEXT(W289,"00"),"99")&amp;IFERROR(TEXT(S289,"000"),"999")</f>
        <v>0180161</v>
      </c>
      <c r="D289" s="29">
        <v>0</v>
      </c>
      <c r="E289" s="29">
        <v>1</v>
      </c>
      <c r="F289" s="29">
        <v>0</v>
      </c>
      <c r="G289" s="29"/>
      <c r="H289" t="s">
        <v>187</v>
      </c>
      <c r="I289" s="379" t="str">
        <f>IF(ISBLANK(H289), IF(OR(NOT(ISBLANK(M289)),NOT(ISBLANK(J289)), NOT(ISBLANK(O289))),"no oldname but should be",""),IF(H289=J289,"api",IF(H289=O289,"csv","no match or acsbgname")))</f>
        <v>csv</v>
      </c>
      <c r="N289" t="s">
        <v>187</v>
      </c>
      <c r="O289" t="s">
        <v>187</v>
      </c>
      <c r="P289" t="s">
        <v>187</v>
      </c>
      <c r="Q289" s="64" t="s">
        <v>186</v>
      </c>
      <c r="R289" t="s">
        <v>186</v>
      </c>
      <c r="S289" s="150">
        <f>IFERROR(_xlfn.XLOOKUP(U289,sortorder!$E$62:$E$134,sortorder!$F$62:$F$134),999)</f>
        <v>161</v>
      </c>
      <c r="T289" s="150">
        <f>IFERROR(_xlfn.XLOOKUP(U289,sortorder!$E$62:$E$134,sortorder!$D$62:$D$134),99)</f>
        <v>16</v>
      </c>
      <c r="U289" s="129" t="s">
        <v>189</v>
      </c>
      <c r="V289" s="59" t="s">
        <v>189</v>
      </c>
      <c r="W289" s="155">
        <f>IFERROR(_xlfn.XLOOKUP(Y289,sortorder!$E$4:$E$55,sortorder!$D$4:$D$55),99)</f>
        <v>80</v>
      </c>
      <c r="X289" s="155">
        <f>IFERROR(_xlfn.XLOOKUP(Y289,sortorder!$E$4:$E$55,sortorder!$D$4:$D$55),99)</f>
        <v>80</v>
      </c>
      <c r="Y289" s="22" t="s">
        <v>2886</v>
      </c>
      <c r="Z289" s="144">
        <f>IF(ISERROR(SEARCH(Z$1,$Q289)),0,1)</f>
        <v>0</v>
      </c>
      <c r="AA289" s="144">
        <f>IF(ISERROR(SEARCH(AA$1,$Q289)),0,1)</f>
        <v>0</v>
      </c>
      <c r="AB289" s="144">
        <f>IF(ISERROR(SEARCH(AB$1,$Q289)),0,1)</f>
        <v>0</v>
      </c>
      <c r="AC289" s="144">
        <f>IF(ISERROR(SEARCH(AC$1,$Q289)),0,1)</f>
        <v>0</v>
      </c>
      <c r="AD289" s="144">
        <f>IF(ISERROR(SEARCH(AD$1,$Q289)),0,1)</f>
        <v>0</v>
      </c>
      <c r="AE289" s="144">
        <f>IF(ISERROR(SEARCH(AE$1,$Q289)),0,1)</f>
        <v>1</v>
      </c>
      <c r="AF289" s="144">
        <f>IF(ISERROR(SEARCH(AF$1,$Q289)),0,1)</f>
        <v>0</v>
      </c>
      <c r="AG289" s="144">
        <f>IF(ISERROR(SEARCH(AG$1,$Q289)),0,1)</f>
        <v>0</v>
      </c>
      <c r="AH289" s="144">
        <f>IF(ISERROR(SEARCH(AH$1,$Q289)),0,1)</f>
        <v>0</v>
      </c>
      <c r="AK289" t="s">
        <v>44</v>
      </c>
      <c r="AL289" s="41" t="s">
        <v>44</v>
      </c>
      <c r="AM289" s="216">
        <f>_xlfn.XLOOKUP(AL289,sortorder!$I$15:$I$20,sortorder!$J$15:$J$20)</f>
        <v>1</v>
      </c>
      <c r="AN289" t="s">
        <v>423</v>
      </c>
      <c r="AO289" t="s">
        <v>423</v>
      </c>
      <c r="AP289" t="s">
        <v>424</v>
      </c>
      <c r="AQ289" s="32">
        <v>1</v>
      </c>
      <c r="AR289" t="s">
        <v>83</v>
      </c>
      <c r="AS289" t="s">
        <v>97</v>
      </c>
      <c r="AT289" t="s">
        <v>96</v>
      </c>
      <c r="AU289" t="s">
        <v>97</v>
      </c>
      <c r="AW289" s="39" t="str">
        <f>IFERROR(_xlfn.XLOOKUP(Q289,wtd!$B:$B,wtd!$C:$C),"")</f>
        <v/>
      </c>
      <c r="AX289" s="144" t="b">
        <f>IFERROR(Q289=_xlfn.XLOOKUP(Q289,wtd!$B:$B,wtd!$B:$B),FALSE)</f>
        <v>0</v>
      </c>
      <c r="AY289" t="s">
        <v>89</v>
      </c>
      <c r="BC289" t="b">
        <v>0</v>
      </c>
      <c r="BD289" t="b">
        <v>0</v>
      </c>
      <c r="BE289" t="b">
        <v>0</v>
      </c>
      <c r="BF289" t="s">
        <v>5284</v>
      </c>
      <c r="BG289" t="s">
        <v>2848</v>
      </c>
      <c r="BH289" t="s">
        <v>2848</v>
      </c>
      <c r="BI289" t="s">
        <v>188</v>
      </c>
      <c r="BJ289" t="s">
        <v>188</v>
      </c>
      <c r="BN289" s="232">
        <v>999</v>
      </c>
      <c r="BQ289" t="s">
        <v>143</v>
      </c>
      <c r="BR289" t="s">
        <v>187</v>
      </c>
    </row>
    <row r="290" spans="1:70">
      <c r="A290">
        <v>289</v>
      </c>
      <c r="B290" s="161" t="str">
        <f>IFERROR(TEXT(AM290,"00"),"99")&amp;IFERROR(TEXT(X290,"00"),"99")&amp;IFERROR(TEXT(T290,"00"),"99")&amp;IFERROR(TEXT(BN290,"000"),"999")</f>
        <v>018016999</v>
      </c>
      <c r="C290" s="161" t="str">
        <f>IFERROR(TEXT(AM290,"00"),"99")&amp;IFERROR(TEXT(W290,"00"),"99")&amp;IFERROR(TEXT(S290,"000"),"999")</f>
        <v>0180161</v>
      </c>
      <c r="D290" s="29">
        <v>0</v>
      </c>
      <c r="E290" s="29">
        <v>1</v>
      </c>
      <c r="F290" s="29">
        <v>0</v>
      </c>
      <c r="G290" s="29"/>
      <c r="H290" t="s">
        <v>518</v>
      </c>
      <c r="I290" s="379" t="str">
        <f>IF(ISBLANK(H290), IF(OR(NOT(ISBLANK(M290)),NOT(ISBLANK(J290)), NOT(ISBLANK(O290))),"no oldname but should be",""),IF(H290=J290,"api",IF(H290=O290,"csv","no match or acsbgname")))</f>
        <v>csv</v>
      </c>
      <c r="N290" t="s">
        <v>518</v>
      </c>
      <c r="O290" t="s">
        <v>518</v>
      </c>
      <c r="P290" t="s">
        <v>518</v>
      </c>
      <c r="Q290" s="64" t="s">
        <v>517</v>
      </c>
      <c r="R290" t="s">
        <v>517</v>
      </c>
      <c r="S290" s="150">
        <f>IFERROR(_xlfn.XLOOKUP(U290,sortorder!$E$62:$E$134,sortorder!$F$62:$F$134),999)</f>
        <v>161</v>
      </c>
      <c r="T290" s="150">
        <f>IFERROR(_xlfn.XLOOKUP(U290,sortorder!$E$62:$E$134,sortorder!$D$62:$D$134),99)</f>
        <v>16</v>
      </c>
      <c r="U290" s="129" t="s">
        <v>189</v>
      </c>
      <c r="W290" s="155">
        <f>IFERROR(_xlfn.XLOOKUP(Y290,sortorder!$E$4:$E$55,sortorder!$D$4:$D$55),99)</f>
        <v>80</v>
      </c>
      <c r="X290" s="155">
        <f>IFERROR(_xlfn.XLOOKUP(Y290,sortorder!$E$4:$E$55,sortorder!$D$4:$D$55),99)</f>
        <v>80</v>
      </c>
      <c r="Y290" s="22" t="s">
        <v>2887</v>
      </c>
      <c r="Z290" s="144">
        <f>IF(ISERROR(SEARCH(Z$1,$Q290)),0,1)</f>
        <v>0</v>
      </c>
      <c r="AA290" s="144">
        <f>IF(ISERROR(SEARCH(AA$1,$Q290)),0,1)</f>
        <v>0</v>
      </c>
      <c r="AB290" s="144">
        <f>IF(ISERROR(SEARCH(AB$1,$Q290)),0,1)</f>
        <v>1</v>
      </c>
      <c r="AC290" s="144">
        <f>IF(ISERROR(SEARCH(AC$1,$Q290)),0,1)</f>
        <v>1</v>
      </c>
      <c r="AD290" s="144">
        <f>IF(ISERROR(SEARCH(AD$1,$Q290)),0,1)</f>
        <v>0</v>
      </c>
      <c r="AE290" s="144">
        <f>IF(ISERROR(SEARCH(AE$1,$Q290)),0,1)</f>
        <v>0</v>
      </c>
      <c r="AF290" s="144">
        <f>IF(ISERROR(SEARCH(AF$1,$Q290)),0,1)</f>
        <v>0</v>
      </c>
      <c r="AG290" s="144">
        <f>IF(ISERROR(SEARCH(AG$1,$Q290)),0,1)</f>
        <v>0</v>
      </c>
      <c r="AH290" s="144">
        <f>IF(ISERROR(SEARCH(AH$1,$Q290)),0,1)</f>
        <v>0</v>
      </c>
      <c r="AK290" t="s">
        <v>44</v>
      </c>
      <c r="AL290" s="41" t="s">
        <v>44</v>
      </c>
      <c r="AM290" s="216">
        <f>_xlfn.XLOOKUP(AL290,sortorder!$I$15:$I$20,sortorder!$J$15:$J$20)</f>
        <v>1</v>
      </c>
      <c r="AN290" t="s">
        <v>423</v>
      </c>
      <c r="AO290" t="s">
        <v>423</v>
      </c>
      <c r="AP290" t="s">
        <v>424</v>
      </c>
      <c r="AQ290" s="32">
        <v>1</v>
      </c>
      <c r="AR290" t="s">
        <v>268</v>
      </c>
      <c r="AS290" t="s">
        <v>2833</v>
      </c>
      <c r="AT290" t="s">
        <v>515</v>
      </c>
      <c r="AU290" t="s">
        <v>516</v>
      </c>
      <c r="AW290" s="39" t="str">
        <f>IFERROR(_xlfn.XLOOKUP(Q290,wtd!$B:$B,wtd!$C:$C),"")</f>
        <v/>
      </c>
      <c r="AX290" s="144" t="b">
        <f>IFERROR(Q290=_xlfn.XLOOKUP(Q290,wtd!$B:$B,wtd!$B:$B),FALSE)</f>
        <v>0</v>
      </c>
      <c r="AY290" t="s">
        <v>1103</v>
      </c>
      <c r="BC290" t="b">
        <v>0</v>
      </c>
      <c r="BD290" t="b">
        <v>0</v>
      </c>
      <c r="BE290" t="b">
        <v>0</v>
      </c>
      <c r="BF290" t="s">
        <v>5037</v>
      </c>
      <c r="BG290" t="s">
        <v>519</v>
      </c>
      <c r="BH290" t="s">
        <v>519</v>
      </c>
      <c r="BI290" t="s">
        <v>519</v>
      </c>
      <c r="BN290" s="232">
        <v>999</v>
      </c>
      <c r="BQ290" t="s">
        <v>520</v>
      </c>
      <c r="BR290" t="s">
        <v>518</v>
      </c>
    </row>
    <row r="291" spans="1:70">
      <c r="A291">
        <v>290</v>
      </c>
      <c r="B291" s="161" t="str">
        <f>IFERROR(TEXT(AM291,"00"),"99")&amp;IFERROR(TEXT(X291,"00"),"99")&amp;IFERROR(TEXT(T291,"00"),"99")&amp;IFERROR(TEXT(BN291,"000"),"999")</f>
        <v>018016999</v>
      </c>
      <c r="C291" s="161" t="str">
        <f>IFERROR(TEXT(AM291,"00"),"99")&amp;IFERROR(TEXT(W291,"00"),"99")&amp;IFERROR(TEXT(S291,"000"),"999")</f>
        <v>0180161</v>
      </c>
      <c r="D291" s="29">
        <v>0</v>
      </c>
      <c r="E291" s="29">
        <v>1</v>
      </c>
      <c r="F291" s="29">
        <v>0</v>
      </c>
      <c r="G291" s="29"/>
      <c r="H291" t="s">
        <v>568</v>
      </c>
      <c r="I291" s="379" t="str">
        <f>IF(ISBLANK(H291), IF(OR(NOT(ISBLANK(M291)),NOT(ISBLANK(J291)), NOT(ISBLANK(O291))),"no oldname but should be",""),IF(H291=J291,"api",IF(H291=O291,"csv","no match or acsbgname")))</f>
        <v>csv</v>
      </c>
      <c r="N291" t="s">
        <v>568</v>
      </c>
      <c r="O291" t="s">
        <v>568</v>
      </c>
      <c r="P291" t="s">
        <v>568</v>
      </c>
      <c r="Q291" s="64" t="s">
        <v>567</v>
      </c>
      <c r="R291" t="s">
        <v>567</v>
      </c>
      <c r="S291" s="150">
        <f>IFERROR(_xlfn.XLOOKUP(U291,sortorder!$E$62:$E$134,sortorder!$F$62:$F$134),999)</f>
        <v>161</v>
      </c>
      <c r="T291" s="150">
        <f>IFERROR(_xlfn.XLOOKUP(U291,sortorder!$E$62:$E$134,sortorder!$D$62:$D$134),99)</f>
        <v>16</v>
      </c>
      <c r="U291" s="129" t="str">
        <f>SUBSTITUTE(Q291,"state.bin.","")</f>
        <v>Demog.Index</v>
      </c>
      <c r="W291" s="155">
        <f>IFERROR(_xlfn.XLOOKUP(Y291,sortorder!$E$4:$E$55,sortorder!$D$4:$D$55),99)</f>
        <v>80</v>
      </c>
      <c r="X291" s="155">
        <f>IFERROR(_xlfn.XLOOKUP(Y291,sortorder!$E$4:$E$55,sortorder!$D$4:$D$55),99)</f>
        <v>80</v>
      </c>
      <c r="Y291" s="22" t="s">
        <v>2886</v>
      </c>
      <c r="Z291" s="144">
        <f>IF(ISERROR(SEARCH(Z$1,$Q291)),0,1)</f>
        <v>0</v>
      </c>
      <c r="AA291" s="144">
        <f>IF(ISERROR(SEARCH(AA$1,$Q291)),0,1)</f>
        <v>1</v>
      </c>
      <c r="AB291" s="144">
        <f>IF(ISERROR(SEARCH(AB$1,$Q291)),0,1)</f>
        <v>0</v>
      </c>
      <c r="AC291" s="144">
        <f>IF(ISERROR(SEARCH(AC$1,$Q291)),0,1)</f>
        <v>0</v>
      </c>
      <c r="AD291" s="144">
        <f>IF(ISERROR(SEARCH(AD$1,$Q291)),0,1)</f>
        <v>0</v>
      </c>
      <c r="AE291" s="144">
        <f>IF(ISERROR(SEARCH(AE$1,$Q291)),0,1)</f>
        <v>1</v>
      </c>
      <c r="AF291" s="144">
        <f>IF(ISERROR(SEARCH(AF$1,$Q291)),0,1)</f>
        <v>0</v>
      </c>
      <c r="AG291" s="144">
        <f>IF(ISERROR(SEARCH(AG$1,$Q291)),0,1)</f>
        <v>0</v>
      </c>
      <c r="AH291" s="144">
        <f>IF(ISERROR(SEARCH(AH$1,$Q291)),0,1)</f>
        <v>0</v>
      </c>
      <c r="AK291" t="s">
        <v>44</v>
      </c>
      <c r="AL291" s="41" t="s">
        <v>44</v>
      </c>
      <c r="AM291" s="216">
        <f>_xlfn.XLOOKUP(AL291,sortorder!$I$15:$I$20,sortorder!$J$15:$J$20)</f>
        <v>1</v>
      </c>
      <c r="AN291" t="s">
        <v>1804</v>
      </c>
      <c r="AO291" t="s">
        <v>1804</v>
      </c>
      <c r="AP291" t="s">
        <v>1805</v>
      </c>
      <c r="AQ291" s="32">
        <v>3</v>
      </c>
      <c r="AR291" t="s">
        <v>456</v>
      </c>
      <c r="AS291" t="s">
        <v>97</v>
      </c>
      <c r="AT291" t="s">
        <v>96</v>
      </c>
      <c r="AU291" t="s">
        <v>97</v>
      </c>
      <c r="AW291" s="39" t="str">
        <f>IFERROR(_xlfn.XLOOKUP(Q291,wtd!$B:$B,wtd!$C:$C),"")</f>
        <v/>
      </c>
      <c r="AX291" s="144" t="b">
        <f>IFERROR(Q291=_xlfn.XLOOKUP(Q291,wtd!$B:$B,wtd!$B:$B),FALSE)</f>
        <v>0</v>
      </c>
      <c r="AY291" t="s">
        <v>89</v>
      </c>
      <c r="BC291" t="b">
        <v>0</v>
      </c>
      <c r="BD291" t="b">
        <v>0</v>
      </c>
      <c r="BE291" t="b">
        <v>0</v>
      </c>
      <c r="BF291" t="s">
        <v>5038</v>
      </c>
      <c r="BG291" t="s">
        <v>569</v>
      </c>
      <c r="BH291" t="s">
        <v>569</v>
      </c>
      <c r="BI291" t="s">
        <v>569</v>
      </c>
      <c r="BN291" s="232">
        <v>999</v>
      </c>
      <c r="BQ291" t="s">
        <v>143</v>
      </c>
      <c r="BR291" t="s">
        <v>568</v>
      </c>
    </row>
    <row r="292" spans="1:70">
      <c r="A292">
        <v>291</v>
      </c>
      <c r="B292" s="161" t="str">
        <f>IFERROR(TEXT(AM292,"00"),"99")&amp;IFERROR(TEXT(X292,"00"),"99")&amp;IFERROR(TEXT(T292,"00"),"99")&amp;IFERROR(TEXT(BN292,"000"),"999")</f>
        <v>018016999</v>
      </c>
      <c r="C292" s="161" t="str">
        <f>IFERROR(TEXT(AM292,"00"),"99")&amp;IFERROR(TEXT(W292,"00"),"99")&amp;IFERROR(TEXT(S292,"000"),"999")</f>
        <v>0180161</v>
      </c>
      <c r="D292" s="29">
        <v>0</v>
      </c>
      <c r="E292" s="29">
        <v>1</v>
      </c>
      <c r="F292" s="29">
        <v>0</v>
      </c>
      <c r="G292" s="29"/>
      <c r="H292" t="s">
        <v>966</v>
      </c>
      <c r="I292" s="379" t="str">
        <f>IF(ISBLANK(H292), IF(OR(NOT(ISBLANK(M292)),NOT(ISBLANK(J292)), NOT(ISBLANK(O292))),"no oldname but should be",""),IF(H292=J292,"api",IF(H292=O292,"csv","no match or acsbgname")))</f>
        <v>csv</v>
      </c>
      <c r="N292" t="s">
        <v>966</v>
      </c>
      <c r="O292" t="s">
        <v>966</v>
      </c>
      <c r="P292" t="s">
        <v>966</v>
      </c>
      <c r="Q292" s="64" t="s">
        <v>965</v>
      </c>
      <c r="R292" t="s">
        <v>965</v>
      </c>
      <c r="S292" s="150">
        <f>IFERROR(_xlfn.XLOOKUP(U292,sortorder!$E$62:$E$134,sortorder!$F$62:$F$134),999)</f>
        <v>161</v>
      </c>
      <c r="T292" s="150">
        <f>IFERROR(_xlfn.XLOOKUP(U292,sortorder!$E$62:$E$134,sortorder!$D$62:$D$134),99)</f>
        <v>16</v>
      </c>
      <c r="U292" s="129" t="str">
        <f>SUBSTITUTE(Q292,"state.pctile.text.","")</f>
        <v>Demog.Index</v>
      </c>
      <c r="W292" s="155">
        <f>IFERROR(_xlfn.XLOOKUP(Y292,sortorder!$E$4:$E$55,sortorder!$D$4:$D$55),99)</f>
        <v>80</v>
      </c>
      <c r="X292" s="155">
        <f>IFERROR(_xlfn.XLOOKUP(Y292,sortorder!$E$4:$E$55,sortorder!$D$4:$D$55),99)</f>
        <v>80</v>
      </c>
      <c r="Y292" s="22" t="s">
        <v>2887</v>
      </c>
      <c r="Z292" s="144">
        <f>IF(ISERROR(SEARCH(Z$1,$Q292)),0,1)</f>
        <v>0</v>
      </c>
      <c r="AA292" s="144">
        <f>IF(ISERROR(SEARCH(AA$1,$Q292)),0,1)</f>
        <v>1</v>
      </c>
      <c r="AB292" s="144">
        <f>IF(ISERROR(SEARCH(AB$1,$Q292)),0,1)</f>
        <v>1</v>
      </c>
      <c r="AC292" s="144">
        <f>IF(ISERROR(SEARCH(AC$1,$Q292)),0,1)</f>
        <v>1</v>
      </c>
      <c r="AD292" s="144">
        <f>IF(ISERROR(SEARCH(AD$1,$Q292)),0,1)</f>
        <v>0</v>
      </c>
      <c r="AE292" s="144">
        <f>IF(ISERROR(SEARCH(AE$1,$Q292)),0,1)</f>
        <v>0</v>
      </c>
      <c r="AF292" s="144">
        <f>IF(ISERROR(SEARCH(AF$1,$Q292)),0,1)</f>
        <v>0</v>
      </c>
      <c r="AG292" s="144">
        <f>IF(ISERROR(SEARCH(AG$1,$Q292)),0,1)</f>
        <v>0</v>
      </c>
      <c r="AH292" s="144">
        <f>IF(ISERROR(SEARCH(AH$1,$Q292)),0,1)</f>
        <v>0</v>
      </c>
      <c r="AK292" t="s">
        <v>44</v>
      </c>
      <c r="AL292" s="41" t="s">
        <v>44</v>
      </c>
      <c r="AM292" s="216">
        <f>_xlfn.XLOOKUP(AL292,sortorder!$I$15:$I$20,sortorder!$J$15:$J$20)</f>
        <v>1</v>
      </c>
      <c r="AN292" t="s">
        <v>1804</v>
      </c>
      <c r="AO292" t="s">
        <v>1804</v>
      </c>
      <c r="AP292" t="s">
        <v>1805</v>
      </c>
      <c r="AQ292" s="32">
        <v>3</v>
      </c>
      <c r="AR292" t="s">
        <v>757</v>
      </c>
      <c r="AS292" t="s">
        <v>2833</v>
      </c>
      <c r="AT292" t="s">
        <v>515</v>
      </c>
      <c r="AU292" t="s">
        <v>516</v>
      </c>
      <c r="AW292" s="39" t="str">
        <f>IFERROR(_xlfn.XLOOKUP(Q292,wtd!$B:$B,wtd!$C:$C),"")</f>
        <v/>
      </c>
      <c r="AX292" s="144" t="b">
        <f>IFERROR(Q292=_xlfn.XLOOKUP(Q292,wtd!$B:$B,wtd!$B:$B),FALSE)</f>
        <v>0</v>
      </c>
      <c r="AY292" t="s">
        <v>1103</v>
      </c>
      <c r="BC292" t="b">
        <v>0</v>
      </c>
      <c r="BD292" t="b">
        <v>0</v>
      </c>
      <c r="BE292" t="b">
        <v>0</v>
      </c>
      <c r="BF292" t="s">
        <v>5039</v>
      </c>
      <c r="BG292" t="s">
        <v>967</v>
      </c>
      <c r="BH292" t="s">
        <v>967</v>
      </c>
      <c r="BI292" t="s">
        <v>967</v>
      </c>
      <c r="BN292" s="232">
        <v>999</v>
      </c>
      <c r="BQ292" t="s">
        <v>520</v>
      </c>
      <c r="BR292" t="s">
        <v>966</v>
      </c>
    </row>
    <row r="293" spans="1:70">
      <c r="A293">
        <v>292</v>
      </c>
      <c r="B293" s="161" t="str">
        <f>IFERROR(TEXT(AM293,"00"),"99")&amp;IFERROR(TEXT(X293,"00"),"99")&amp;IFERROR(TEXT(T293,"00"),"99")&amp;IFERROR(TEXT(BN293,"000"),"999")</f>
        <v>018017999</v>
      </c>
      <c r="C293" s="161" t="str">
        <f>IFERROR(TEXT(AM293,"00"),"99")&amp;IFERROR(TEXT(W293,"00"),"99")&amp;IFERROR(TEXT(S293,"000"),"999")</f>
        <v>0180162</v>
      </c>
      <c r="D293" s="29">
        <v>0</v>
      </c>
      <c r="E293" s="29">
        <v>1</v>
      </c>
      <c r="F293" s="29">
        <v>0</v>
      </c>
      <c r="G293" s="29"/>
      <c r="H293" t="s">
        <v>191</v>
      </c>
      <c r="I293" s="379" t="str">
        <f>IF(ISBLANK(H293), IF(OR(NOT(ISBLANK(M293)),NOT(ISBLANK(J293)), NOT(ISBLANK(O293))),"no oldname but should be",""),IF(H293=J293,"api",IF(H293=O293,"csv","no match or acsbgname")))</f>
        <v>csv</v>
      </c>
      <c r="M293" s="124"/>
      <c r="N293" t="s">
        <v>191</v>
      </c>
      <c r="O293" t="s">
        <v>191</v>
      </c>
      <c r="P293" t="s">
        <v>191</v>
      </c>
      <c r="Q293" s="64" t="s">
        <v>190</v>
      </c>
      <c r="R293" t="s">
        <v>190</v>
      </c>
      <c r="S293" s="150">
        <f>IFERROR(_xlfn.XLOOKUP(U293,sortorder!$E$62:$E$134,sortorder!$F$62:$F$134),999)</f>
        <v>162</v>
      </c>
      <c r="T293" s="150">
        <f>IFERROR(_xlfn.XLOOKUP(U293,sortorder!$E$62:$E$134,sortorder!$D$62:$D$134),99)</f>
        <v>17</v>
      </c>
      <c r="U293" s="129" t="s">
        <v>1121</v>
      </c>
      <c r="W293" s="155">
        <f>IFERROR(_xlfn.XLOOKUP(Y293,sortorder!$E$4:$E$55,sortorder!$D$4:$D$55),99)</f>
        <v>80</v>
      </c>
      <c r="X293" s="155">
        <f>IFERROR(_xlfn.XLOOKUP(Y293,sortorder!$E$4:$E$55,sortorder!$D$4:$D$55),99)</f>
        <v>80</v>
      </c>
      <c r="Y293" s="22" t="s">
        <v>2886</v>
      </c>
      <c r="Z293" s="144">
        <f>IF(ISERROR(SEARCH(Z$1,$Q293)),0,1)</f>
        <v>0</v>
      </c>
      <c r="AA293" s="144">
        <f>IF(ISERROR(SEARCH(AA$1,$Q293)),0,1)</f>
        <v>0</v>
      </c>
      <c r="AB293" s="144">
        <f>IF(ISERROR(SEARCH(AB$1,$Q293)),0,1)</f>
        <v>0</v>
      </c>
      <c r="AC293" s="144">
        <f>IF(ISERROR(SEARCH(AC$1,$Q293)),0,1)</f>
        <v>0</v>
      </c>
      <c r="AD293" s="144">
        <f>IF(ISERROR(SEARCH(AD$1,$Q293)),0,1)</f>
        <v>0</v>
      </c>
      <c r="AE293" s="144">
        <f>IF(ISERROR(SEARCH(AE$1,$Q293)),0,1)</f>
        <v>1</v>
      </c>
      <c r="AF293" s="144">
        <f>IF(ISERROR(SEARCH(AF$1,$Q293)),0,1)</f>
        <v>0</v>
      </c>
      <c r="AG293" s="144">
        <f>IF(ISERROR(SEARCH(AG$1,$Q293)),0,1)</f>
        <v>0</v>
      </c>
      <c r="AH293" s="144">
        <f>IF(ISERROR(SEARCH(AH$1,$Q293)),0,1)</f>
        <v>1</v>
      </c>
      <c r="AK293" t="s">
        <v>44</v>
      </c>
      <c r="AL293" s="41" t="s">
        <v>44</v>
      </c>
      <c r="AM293" s="216">
        <f>_xlfn.XLOOKUP(AL293,sortorder!$I$15:$I$20,sortorder!$J$15:$J$20)</f>
        <v>1</v>
      </c>
      <c r="AN293" t="s">
        <v>423</v>
      </c>
      <c r="AO293" t="s">
        <v>423</v>
      </c>
      <c r="AP293" t="s">
        <v>424</v>
      </c>
      <c r="AQ293" s="32">
        <v>1</v>
      </c>
      <c r="AR293" t="s">
        <v>83</v>
      </c>
      <c r="AS293" t="s">
        <v>97</v>
      </c>
      <c r="AT293" t="s">
        <v>96</v>
      </c>
      <c r="AU293" t="s">
        <v>97</v>
      </c>
      <c r="AW293" s="39" t="str">
        <f>IFERROR(_xlfn.XLOOKUP(Q293,wtd!$B:$B,wtd!$C:$C),"")</f>
        <v/>
      </c>
      <c r="AX293" s="144" t="b">
        <f>IFERROR(Q293=_xlfn.XLOOKUP(Q293,wtd!$B:$B,wtd!$B:$B),FALSE)</f>
        <v>0</v>
      </c>
      <c r="AY293" t="s">
        <v>89</v>
      </c>
      <c r="BC293" t="b">
        <v>0</v>
      </c>
      <c r="BD293" t="b">
        <v>0</v>
      </c>
      <c r="BE293" t="b">
        <v>0</v>
      </c>
      <c r="BF293" t="s">
        <v>5040</v>
      </c>
      <c r="BG293" t="s">
        <v>192</v>
      </c>
      <c r="BH293" t="s">
        <v>192</v>
      </c>
      <c r="BI293" t="s">
        <v>192</v>
      </c>
      <c r="BN293" s="232">
        <v>999</v>
      </c>
      <c r="BQ293" t="s">
        <v>117</v>
      </c>
      <c r="BR293" t="s">
        <v>191</v>
      </c>
    </row>
    <row r="294" spans="1:70">
      <c r="A294">
        <v>293</v>
      </c>
      <c r="B294" s="161" t="str">
        <f>IFERROR(TEXT(AM294,"00"),"99")&amp;IFERROR(TEXT(X294,"00"),"99")&amp;IFERROR(TEXT(T294,"00"),"99")&amp;IFERROR(TEXT(BN294,"000"),"999")</f>
        <v>018017999</v>
      </c>
      <c r="C294" s="161" t="str">
        <f>IFERROR(TEXT(AM294,"00"),"99")&amp;IFERROR(TEXT(W294,"00"),"99")&amp;IFERROR(TEXT(S294,"000"),"999")</f>
        <v>0180162</v>
      </c>
      <c r="D294" s="29">
        <v>0</v>
      </c>
      <c r="E294" s="29">
        <v>1</v>
      </c>
      <c r="F294" s="29">
        <v>0</v>
      </c>
      <c r="G294" s="29"/>
      <c r="H294" t="s">
        <v>696</v>
      </c>
      <c r="I294" s="379" t="str">
        <f>IF(ISBLANK(H294), IF(OR(NOT(ISBLANK(M294)),NOT(ISBLANK(J294)), NOT(ISBLANK(O294))),"no oldname but should be",""),IF(H294=J294,"api",IF(H294=O294,"csv","no match or acsbgname")))</f>
        <v>csv</v>
      </c>
      <c r="M294" s="124"/>
      <c r="N294" t="s">
        <v>696</v>
      </c>
      <c r="O294" t="s">
        <v>696</v>
      </c>
      <c r="P294" t="s">
        <v>696</v>
      </c>
      <c r="Q294" s="64" t="s">
        <v>695</v>
      </c>
      <c r="R294" t="s">
        <v>695</v>
      </c>
      <c r="S294" s="150">
        <f>IFERROR(_xlfn.XLOOKUP(U294,sortorder!$E$62:$E$134,sortorder!$F$62:$F$134),999)</f>
        <v>162</v>
      </c>
      <c r="T294" s="150">
        <f>IFERROR(_xlfn.XLOOKUP(U294,sortorder!$E$62:$E$134,sortorder!$D$62:$D$134),99)</f>
        <v>17</v>
      </c>
      <c r="U294" s="129" t="s">
        <v>1121</v>
      </c>
      <c r="W294" s="155">
        <f>IFERROR(_xlfn.XLOOKUP(Y294,sortorder!$E$4:$E$55,sortorder!$D$4:$D$55),99)</f>
        <v>80</v>
      </c>
      <c r="X294" s="155">
        <f>IFERROR(_xlfn.XLOOKUP(Y294,sortorder!$E$4:$E$55,sortorder!$D$4:$D$55),99)</f>
        <v>80</v>
      </c>
      <c r="Y294" s="22" t="s">
        <v>2887</v>
      </c>
      <c r="Z294" s="144">
        <f>IF(ISERROR(SEARCH(Z$1,$Q294)),0,1)</f>
        <v>0</v>
      </c>
      <c r="AA294" s="144">
        <f>IF(ISERROR(SEARCH(AA$1,$Q294)),0,1)</f>
        <v>0</v>
      </c>
      <c r="AB294" s="144">
        <f>IF(ISERROR(SEARCH(AB$1,$Q294)),0,1)</f>
        <v>1</v>
      </c>
      <c r="AC294" s="144">
        <f>IF(ISERROR(SEARCH(AC$1,$Q294)),0,1)</f>
        <v>1</v>
      </c>
      <c r="AD294" s="144">
        <f>IF(ISERROR(SEARCH(AD$1,$Q294)),0,1)</f>
        <v>0</v>
      </c>
      <c r="AE294" s="144">
        <f>IF(ISERROR(SEARCH(AE$1,$Q294)),0,1)</f>
        <v>0</v>
      </c>
      <c r="AF294" s="144">
        <f>IF(ISERROR(SEARCH(AF$1,$Q294)),0,1)</f>
        <v>0</v>
      </c>
      <c r="AG294" s="144">
        <f>IF(ISERROR(SEARCH(AG$1,$Q294)),0,1)</f>
        <v>0</v>
      </c>
      <c r="AH294" s="144">
        <f>IF(ISERROR(SEARCH(AH$1,$Q294)),0,1)</f>
        <v>1</v>
      </c>
      <c r="AK294" t="s">
        <v>44</v>
      </c>
      <c r="AL294" s="41" t="s">
        <v>44</v>
      </c>
      <c r="AM294" s="216">
        <f>_xlfn.XLOOKUP(AL294,sortorder!$I$15:$I$20,sortorder!$J$15:$J$20)</f>
        <v>1</v>
      </c>
      <c r="AN294" t="s">
        <v>423</v>
      </c>
      <c r="AO294" t="s">
        <v>423</v>
      </c>
      <c r="AP294" t="s">
        <v>424</v>
      </c>
      <c r="AQ294" s="32">
        <v>1</v>
      </c>
      <c r="AR294" t="s">
        <v>268</v>
      </c>
      <c r="AS294" t="s">
        <v>2833</v>
      </c>
      <c r="AT294" t="s">
        <v>515</v>
      </c>
      <c r="AU294" t="s">
        <v>516</v>
      </c>
      <c r="AW294" s="39" t="str">
        <f>IFERROR(_xlfn.XLOOKUP(Q294,wtd!$B:$B,wtd!$C:$C),"")</f>
        <v/>
      </c>
      <c r="AX294" s="144" t="b">
        <f>IFERROR(Q294=_xlfn.XLOOKUP(Q294,wtd!$B:$B,wtd!$B:$B),FALSE)</f>
        <v>0</v>
      </c>
      <c r="AY294" t="s">
        <v>1103</v>
      </c>
      <c r="BC294" t="b">
        <v>0</v>
      </c>
      <c r="BD294" t="b">
        <v>0</v>
      </c>
      <c r="BE294" t="b">
        <v>0</v>
      </c>
      <c r="BF294" t="s">
        <v>5041</v>
      </c>
      <c r="BG294" t="s">
        <v>697</v>
      </c>
      <c r="BH294" t="s">
        <v>697</v>
      </c>
      <c r="BI294" t="s">
        <v>697</v>
      </c>
      <c r="BN294" s="232">
        <v>999</v>
      </c>
      <c r="BQ294" t="s">
        <v>698</v>
      </c>
      <c r="BR294" t="s">
        <v>696</v>
      </c>
    </row>
    <row r="295" spans="1:70">
      <c r="A295">
        <v>294</v>
      </c>
      <c r="B295" s="161" t="str">
        <f>IFERROR(TEXT(AM295,"00"),"99")&amp;IFERROR(TEXT(X295,"00"),"99")&amp;IFERROR(TEXT(T295,"00"),"99")&amp;IFERROR(TEXT(BN295,"000"),"999")</f>
        <v>018017999</v>
      </c>
      <c r="C295" s="161" t="str">
        <f>IFERROR(TEXT(AM295,"00"),"99")&amp;IFERROR(TEXT(W295,"00"),"99")&amp;IFERROR(TEXT(S295,"000"),"999")</f>
        <v>0180162</v>
      </c>
      <c r="D295" s="29">
        <v>0</v>
      </c>
      <c r="E295" s="29">
        <v>1</v>
      </c>
      <c r="F295" s="29">
        <v>0</v>
      </c>
      <c r="G295" s="29"/>
      <c r="H295" t="s">
        <v>731</v>
      </c>
      <c r="I295" s="379" t="str">
        <f>IF(ISBLANK(H295), IF(OR(NOT(ISBLANK(M295)),NOT(ISBLANK(J295)), NOT(ISBLANK(O295))),"no oldname but should be",""),IF(H295=J295,"api",IF(H295=O295,"csv","no match or acsbgname")))</f>
        <v>csv</v>
      </c>
      <c r="M295" s="124"/>
      <c r="N295" t="s">
        <v>731</v>
      </c>
      <c r="O295" t="s">
        <v>731</v>
      </c>
      <c r="P295" t="s">
        <v>731</v>
      </c>
      <c r="Q295" s="64" t="s">
        <v>730</v>
      </c>
      <c r="R295" t="s">
        <v>730</v>
      </c>
      <c r="S295" s="150">
        <f>IFERROR(_xlfn.XLOOKUP(U295,sortorder!$E$62:$E$134,sortorder!$F$62:$F$134),999)</f>
        <v>162</v>
      </c>
      <c r="T295" s="150">
        <f>IFERROR(_xlfn.XLOOKUP(U295,sortorder!$E$62:$E$134,sortorder!$D$62:$D$134),99)</f>
        <v>17</v>
      </c>
      <c r="U295" s="129" t="str">
        <f>SUBSTITUTE(Q295,"state.bin.","")</f>
        <v>Demog.Index.Supp</v>
      </c>
      <c r="W295" s="155">
        <f>IFERROR(_xlfn.XLOOKUP(Y295,sortorder!$E$4:$E$55,sortorder!$D$4:$D$55),99)</f>
        <v>80</v>
      </c>
      <c r="X295" s="155">
        <f>IFERROR(_xlfn.XLOOKUP(Y295,sortorder!$E$4:$E$55,sortorder!$D$4:$D$55),99)</f>
        <v>80</v>
      </c>
      <c r="Y295" s="22" t="s">
        <v>2886</v>
      </c>
      <c r="Z295" s="144">
        <f>IF(ISERROR(SEARCH(Z$1,$Q295)),0,1)</f>
        <v>0</v>
      </c>
      <c r="AA295" s="144">
        <f>IF(ISERROR(SEARCH(AA$1,$Q295)),0,1)</f>
        <v>1</v>
      </c>
      <c r="AB295" s="144">
        <f>IF(ISERROR(SEARCH(AB$1,$Q295)),0,1)</f>
        <v>0</v>
      </c>
      <c r="AC295" s="144">
        <f>IF(ISERROR(SEARCH(AC$1,$Q295)),0,1)</f>
        <v>0</v>
      </c>
      <c r="AD295" s="144">
        <f>IF(ISERROR(SEARCH(AD$1,$Q295)),0,1)</f>
        <v>0</v>
      </c>
      <c r="AE295" s="144">
        <f>IF(ISERROR(SEARCH(AE$1,$Q295)),0,1)</f>
        <v>1</v>
      </c>
      <c r="AF295" s="144">
        <f>IF(ISERROR(SEARCH(AF$1,$Q295)),0,1)</f>
        <v>0</v>
      </c>
      <c r="AG295" s="144">
        <f>IF(ISERROR(SEARCH(AG$1,$Q295)),0,1)</f>
        <v>0</v>
      </c>
      <c r="AH295" s="144">
        <f>IF(ISERROR(SEARCH(AH$1,$Q295)),0,1)</f>
        <v>1</v>
      </c>
      <c r="AK295" t="s">
        <v>44</v>
      </c>
      <c r="AL295" s="41" t="s">
        <v>44</v>
      </c>
      <c r="AM295" s="216">
        <f>_xlfn.XLOOKUP(AL295,sortorder!$I$15:$I$20,sortorder!$J$15:$J$20)</f>
        <v>1</v>
      </c>
      <c r="AN295" t="s">
        <v>1804</v>
      </c>
      <c r="AO295" t="s">
        <v>1804</v>
      </c>
      <c r="AP295" t="s">
        <v>1805</v>
      </c>
      <c r="AQ295" s="32">
        <v>3</v>
      </c>
      <c r="AR295" t="s">
        <v>456</v>
      </c>
      <c r="AS295" t="s">
        <v>97</v>
      </c>
      <c r="AT295" t="s">
        <v>96</v>
      </c>
      <c r="AU295" t="s">
        <v>97</v>
      </c>
      <c r="AW295" s="39" t="str">
        <f>IFERROR(_xlfn.XLOOKUP(Q295,wtd!$B:$B,wtd!$C:$C),"")</f>
        <v/>
      </c>
      <c r="AX295" s="144" t="b">
        <f>IFERROR(Q295=_xlfn.XLOOKUP(Q295,wtd!$B:$B,wtd!$B:$B),FALSE)</f>
        <v>0</v>
      </c>
      <c r="AY295" t="s">
        <v>89</v>
      </c>
      <c r="BC295" t="b">
        <v>0</v>
      </c>
      <c r="BD295" t="b">
        <v>0</v>
      </c>
      <c r="BE295" t="b">
        <v>0</v>
      </c>
      <c r="BF295" t="s">
        <v>5042</v>
      </c>
      <c r="BG295" t="s">
        <v>732</v>
      </c>
      <c r="BH295" t="s">
        <v>732</v>
      </c>
      <c r="BI295" t="s">
        <v>732</v>
      </c>
      <c r="BN295" s="232">
        <v>999</v>
      </c>
      <c r="BQ295" t="s">
        <v>117</v>
      </c>
      <c r="BR295" t="s">
        <v>731</v>
      </c>
    </row>
    <row r="296" spans="1:70">
      <c r="A296">
        <v>295</v>
      </c>
      <c r="B296" s="161" t="str">
        <f>IFERROR(TEXT(AM296,"00"),"99")&amp;IFERROR(TEXT(X296,"00"),"99")&amp;IFERROR(TEXT(T296,"00"),"99")&amp;IFERROR(TEXT(BN296,"000"),"999")</f>
        <v>018017999</v>
      </c>
      <c r="C296" s="161" t="str">
        <f>IFERROR(TEXT(AM296,"00"),"99")&amp;IFERROR(TEXT(W296,"00"),"99")&amp;IFERROR(TEXT(S296,"000"),"999")</f>
        <v>0180162</v>
      </c>
      <c r="D296" s="29">
        <v>0</v>
      </c>
      <c r="E296" s="29">
        <v>1</v>
      </c>
      <c r="F296" s="29">
        <v>0</v>
      </c>
      <c r="G296" s="29"/>
      <c r="H296" t="s">
        <v>870</v>
      </c>
      <c r="I296" s="379" t="str">
        <f>IF(ISBLANK(H296), IF(OR(NOT(ISBLANK(M296)),NOT(ISBLANK(J296)), NOT(ISBLANK(O296))),"no oldname but should be",""),IF(H296=J296,"api",IF(H296=O296,"csv","no match or acsbgname")))</f>
        <v>csv</v>
      </c>
      <c r="M296" s="124"/>
      <c r="N296" t="s">
        <v>870</v>
      </c>
      <c r="O296" t="s">
        <v>870</v>
      </c>
      <c r="P296" t="s">
        <v>870</v>
      </c>
      <c r="Q296" s="64" t="s">
        <v>869</v>
      </c>
      <c r="R296" t="s">
        <v>869</v>
      </c>
      <c r="S296" s="150">
        <f>IFERROR(_xlfn.XLOOKUP(U296,sortorder!$E$62:$E$134,sortorder!$F$62:$F$134),999)</f>
        <v>162</v>
      </c>
      <c r="T296" s="150">
        <f>IFERROR(_xlfn.XLOOKUP(U296,sortorder!$E$62:$E$134,sortorder!$D$62:$D$134),99)</f>
        <v>17</v>
      </c>
      <c r="U296" s="129" t="str">
        <f>SUBSTITUTE(Q296,"state.pctile.text.","")</f>
        <v>Demog.Index.Supp</v>
      </c>
      <c r="W296" s="155">
        <f>IFERROR(_xlfn.XLOOKUP(Y296,sortorder!$E$4:$E$55,sortorder!$D$4:$D$55),99)</f>
        <v>80</v>
      </c>
      <c r="X296" s="155">
        <f>IFERROR(_xlfn.XLOOKUP(Y296,sortorder!$E$4:$E$55,sortorder!$D$4:$D$55),99)</f>
        <v>80</v>
      </c>
      <c r="Y296" s="22" t="s">
        <v>2887</v>
      </c>
      <c r="Z296" s="144">
        <f>IF(ISERROR(SEARCH(Z$1,$Q296)),0,1)</f>
        <v>0</v>
      </c>
      <c r="AA296" s="144">
        <f>IF(ISERROR(SEARCH(AA$1,$Q296)),0,1)</f>
        <v>1</v>
      </c>
      <c r="AB296" s="144">
        <f>IF(ISERROR(SEARCH(AB$1,$Q296)),0,1)</f>
        <v>1</v>
      </c>
      <c r="AC296" s="144">
        <f>IF(ISERROR(SEARCH(AC$1,$Q296)),0,1)</f>
        <v>1</v>
      </c>
      <c r="AD296" s="144">
        <f>IF(ISERROR(SEARCH(AD$1,$Q296)),0,1)</f>
        <v>0</v>
      </c>
      <c r="AE296" s="144">
        <f>IF(ISERROR(SEARCH(AE$1,$Q296)),0,1)</f>
        <v>0</v>
      </c>
      <c r="AF296" s="144">
        <f>IF(ISERROR(SEARCH(AF$1,$Q296)),0,1)</f>
        <v>0</v>
      </c>
      <c r="AG296" s="144">
        <f>IF(ISERROR(SEARCH(AG$1,$Q296)),0,1)</f>
        <v>0</v>
      </c>
      <c r="AH296" s="144">
        <f>IF(ISERROR(SEARCH(AH$1,$Q296)),0,1)</f>
        <v>1</v>
      </c>
      <c r="AK296" t="s">
        <v>44</v>
      </c>
      <c r="AL296" s="41" t="s">
        <v>44</v>
      </c>
      <c r="AM296" s="216">
        <f>_xlfn.XLOOKUP(AL296,sortorder!$I$15:$I$20,sortorder!$J$15:$J$20)</f>
        <v>1</v>
      </c>
      <c r="AN296" t="s">
        <v>1804</v>
      </c>
      <c r="AO296" t="s">
        <v>1804</v>
      </c>
      <c r="AP296" t="s">
        <v>1805</v>
      </c>
      <c r="AQ296" s="32">
        <v>3</v>
      </c>
      <c r="AR296" t="s">
        <v>757</v>
      </c>
      <c r="AS296" t="s">
        <v>2833</v>
      </c>
      <c r="AT296" t="s">
        <v>515</v>
      </c>
      <c r="AU296" t="s">
        <v>516</v>
      </c>
      <c r="AW296" s="39" t="str">
        <f>IFERROR(_xlfn.XLOOKUP(Q296,wtd!$B:$B,wtd!$C:$C),"")</f>
        <v/>
      </c>
      <c r="AX296" s="144" t="b">
        <f>IFERROR(Q296=_xlfn.XLOOKUP(Q296,wtd!$B:$B,wtd!$B:$B),FALSE)</f>
        <v>0</v>
      </c>
      <c r="AY296" t="s">
        <v>1103</v>
      </c>
      <c r="BC296" t="b">
        <v>0</v>
      </c>
      <c r="BD296" t="b">
        <v>0</v>
      </c>
      <c r="BE296" t="b">
        <v>0</v>
      </c>
      <c r="BF296" t="s">
        <v>5043</v>
      </c>
      <c r="BG296" t="s">
        <v>871</v>
      </c>
      <c r="BH296" t="s">
        <v>871</v>
      </c>
      <c r="BI296" t="s">
        <v>871</v>
      </c>
      <c r="BN296" s="232">
        <v>999</v>
      </c>
      <c r="BQ296" t="s">
        <v>698</v>
      </c>
      <c r="BR296" t="s">
        <v>870</v>
      </c>
    </row>
    <row r="297" spans="1:70">
      <c r="A297">
        <v>296</v>
      </c>
      <c r="B297" s="161" t="str">
        <f>IFERROR(TEXT(AM297,"00"),"99")&amp;IFERROR(TEXT(X297,"00"),"99")&amp;IFERROR(TEXT(T297,"00"),"99")&amp;IFERROR(TEXT(BN297,"000"),"999")</f>
        <v>018018999</v>
      </c>
      <c r="C297" s="161" t="str">
        <f>IFERROR(TEXT(AM297,"00"),"99")&amp;IFERROR(TEXT(W297,"00"),"99")&amp;IFERROR(TEXT(S297,"000"),"999")</f>
        <v>0180164</v>
      </c>
      <c r="D297" s="29">
        <v>0</v>
      </c>
      <c r="E297" s="29">
        <v>1</v>
      </c>
      <c r="F297" s="29">
        <v>0</v>
      </c>
      <c r="G297" s="29"/>
      <c r="H297" t="s">
        <v>152</v>
      </c>
      <c r="I297" s="379" t="str">
        <f>IF(ISBLANK(H297), IF(OR(NOT(ISBLANK(M297)),NOT(ISBLANK(J297)), NOT(ISBLANK(O297))),"no oldname but should be",""),IF(H297=J297,"api",IF(H297=O297,"csv","no match or acsbgname")))</f>
        <v>csv</v>
      </c>
      <c r="N297" t="s">
        <v>152</v>
      </c>
      <c r="O297" t="s">
        <v>152</v>
      </c>
      <c r="P297" t="s">
        <v>152</v>
      </c>
      <c r="Q297" s="64" t="s">
        <v>151</v>
      </c>
      <c r="R297" t="s">
        <v>151</v>
      </c>
      <c r="S297" s="150">
        <f>IFERROR(_xlfn.XLOOKUP(U297,sortorder!$E$62:$E$134,sortorder!$F$62:$F$134),999)</f>
        <v>164</v>
      </c>
      <c r="T297" s="150">
        <f>IFERROR(_xlfn.XLOOKUP(U297,sortorder!$E$62:$E$134,sortorder!$D$62:$D$134),99)</f>
        <v>18</v>
      </c>
      <c r="U297" s="129" t="s">
        <v>155</v>
      </c>
      <c r="V297" s="59" t="s">
        <v>155</v>
      </c>
      <c r="W297" s="155">
        <f>IFERROR(_xlfn.XLOOKUP(Y297,sortorder!$E$4:$E$55,sortorder!$D$4:$D$55),99)</f>
        <v>80</v>
      </c>
      <c r="X297" s="155">
        <f>IFERROR(_xlfn.XLOOKUP(Y297,sortorder!$E$4:$E$55,sortorder!$D$4:$D$55),99)</f>
        <v>80</v>
      </c>
      <c r="Y297" s="22" t="s">
        <v>2886</v>
      </c>
      <c r="Z297" s="144">
        <f>IF(ISERROR(SEARCH(Z$1,$Q297)),0,1)</f>
        <v>0</v>
      </c>
      <c r="AA297" s="144">
        <f>IF(ISERROR(SEARCH(AA$1,$Q297)),0,1)</f>
        <v>0</v>
      </c>
      <c r="AB297" s="144">
        <f>IF(ISERROR(SEARCH(AB$1,$Q297)),0,1)</f>
        <v>0</v>
      </c>
      <c r="AC297" s="144">
        <f>IF(ISERROR(SEARCH(AC$1,$Q297)),0,1)</f>
        <v>0</v>
      </c>
      <c r="AD297" s="144">
        <f>IF(ISERROR(SEARCH(AD$1,$Q297)),0,1)</f>
        <v>0</v>
      </c>
      <c r="AE297" s="144">
        <f>IF(ISERROR(SEARCH(AE$1,$Q297)),0,1)</f>
        <v>1</v>
      </c>
      <c r="AF297" s="144">
        <f>IF(ISERROR(SEARCH(AF$1,$Q297)),0,1)</f>
        <v>0</v>
      </c>
      <c r="AG297" s="144">
        <f>IF(ISERROR(SEARCH(AG$1,$Q297)),0,1)</f>
        <v>0</v>
      </c>
      <c r="AH297" s="144">
        <f>IF(ISERROR(SEARCH(AH$1,$Q297)),0,1)</f>
        <v>0</v>
      </c>
      <c r="AK297" t="s">
        <v>44</v>
      </c>
      <c r="AL297" s="41" t="s">
        <v>44</v>
      </c>
      <c r="AM297" s="216">
        <f>_xlfn.XLOOKUP(AL297,sortorder!$I$15:$I$20,sortorder!$J$15:$J$20)</f>
        <v>1</v>
      </c>
      <c r="AN297" t="s">
        <v>423</v>
      </c>
      <c r="AO297" t="s">
        <v>423</v>
      </c>
      <c r="AP297" t="s">
        <v>424</v>
      </c>
      <c r="AQ297" s="32">
        <v>1</v>
      </c>
      <c r="AR297" t="s">
        <v>83</v>
      </c>
      <c r="AS297" t="s">
        <v>97</v>
      </c>
      <c r="AT297" t="s">
        <v>96</v>
      </c>
      <c r="AU297" t="s">
        <v>97</v>
      </c>
      <c r="AW297" s="39" t="str">
        <f>IFERROR(_xlfn.XLOOKUP(Q297,wtd!$B:$B,wtd!$C:$C),"")</f>
        <v/>
      </c>
      <c r="AX297" s="144" t="b">
        <f>IFERROR(Q297=_xlfn.XLOOKUP(Q297,wtd!$B:$B,wtd!$B:$B),FALSE)</f>
        <v>0</v>
      </c>
      <c r="AY297" t="s">
        <v>89</v>
      </c>
      <c r="BC297" t="b">
        <v>0</v>
      </c>
      <c r="BD297" t="b">
        <v>0</v>
      </c>
      <c r="BE297" t="b">
        <v>0</v>
      </c>
      <c r="BF297" t="s">
        <v>5168</v>
      </c>
      <c r="BG297" t="s">
        <v>153</v>
      </c>
      <c r="BH297" t="s">
        <v>153</v>
      </c>
      <c r="BI297" t="s">
        <v>154</v>
      </c>
      <c r="BJ297" t="s">
        <v>154</v>
      </c>
      <c r="BN297" s="232">
        <v>999</v>
      </c>
      <c r="BQ297" t="s">
        <v>113</v>
      </c>
      <c r="BR297" t="s">
        <v>152</v>
      </c>
    </row>
    <row r="298" spans="1:70">
      <c r="A298">
        <v>297</v>
      </c>
      <c r="B298" s="161" t="str">
        <f>IFERROR(TEXT(AM298,"00"),"99")&amp;IFERROR(TEXT(X298,"00"),"99")&amp;IFERROR(TEXT(T298,"00"),"99")&amp;IFERROR(TEXT(BN298,"000"),"999")</f>
        <v>018018999</v>
      </c>
      <c r="C298" s="161" t="str">
        <f>IFERROR(TEXT(AM298,"00"),"99")&amp;IFERROR(TEXT(W298,"00"),"99")&amp;IFERROR(TEXT(S298,"000"),"999")</f>
        <v>0180164</v>
      </c>
      <c r="D298" s="29">
        <v>0</v>
      </c>
      <c r="E298" s="29">
        <v>1</v>
      </c>
      <c r="F298" s="29">
        <v>0</v>
      </c>
      <c r="G298" s="29"/>
      <c r="H298" t="s">
        <v>653</v>
      </c>
      <c r="I298" s="379" t="str">
        <f>IF(ISBLANK(H298), IF(OR(NOT(ISBLANK(M298)),NOT(ISBLANK(J298)), NOT(ISBLANK(O298))),"no oldname but should be",""),IF(H298=J298,"api",IF(H298=O298,"csv","no match or acsbgname")))</f>
        <v>csv</v>
      </c>
      <c r="N298" t="s">
        <v>653</v>
      </c>
      <c r="O298" t="s">
        <v>653</v>
      </c>
      <c r="P298" t="s">
        <v>653</v>
      </c>
      <c r="Q298" s="64" t="s">
        <v>652</v>
      </c>
      <c r="R298" t="s">
        <v>652</v>
      </c>
      <c r="S298" s="150">
        <f>IFERROR(_xlfn.XLOOKUP(U298,sortorder!$E$62:$E$134,sortorder!$F$62:$F$134),999)</f>
        <v>164</v>
      </c>
      <c r="T298" s="150">
        <f>IFERROR(_xlfn.XLOOKUP(U298,sortorder!$E$62:$E$134,sortorder!$D$62:$D$134),99)</f>
        <v>18</v>
      </c>
      <c r="U298" s="129" t="s">
        <v>155</v>
      </c>
      <c r="V298" s="59" t="s">
        <v>155</v>
      </c>
      <c r="W298" s="155">
        <f>IFERROR(_xlfn.XLOOKUP(Y298,sortorder!$E$4:$E$55,sortorder!$D$4:$D$55),99)</f>
        <v>80</v>
      </c>
      <c r="X298" s="155">
        <f>IFERROR(_xlfn.XLOOKUP(Y298,sortorder!$E$4:$E$55,sortorder!$D$4:$D$55),99)</f>
        <v>80</v>
      </c>
      <c r="Y298" s="22" t="s">
        <v>2887</v>
      </c>
      <c r="Z298" s="144">
        <f>IF(ISERROR(SEARCH(Z$1,$Q298)),0,1)</f>
        <v>0</v>
      </c>
      <c r="AA298" s="144">
        <f>IF(ISERROR(SEARCH(AA$1,$Q298)),0,1)</f>
        <v>0</v>
      </c>
      <c r="AB298" s="144">
        <f>IF(ISERROR(SEARCH(AB$1,$Q298)),0,1)</f>
        <v>1</v>
      </c>
      <c r="AC298" s="144">
        <f>IF(ISERROR(SEARCH(AC$1,$Q298)),0,1)</f>
        <v>1</v>
      </c>
      <c r="AD298" s="144">
        <f>IF(ISERROR(SEARCH(AD$1,$Q298)),0,1)</f>
        <v>0</v>
      </c>
      <c r="AE298" s="144">
        <f>IF(ISERROR(SEARCH(AE$1,$Q298)),0,1)</f>
        <v>0</v>
      </c>
      <c r="AF298" s="144">
        <f>IF(ISERROR(SEARCH(AF$1,$Q298)),0,1)</f>
        <v>0</v>
      </c>
      <c r="AG298" s="144">
        <f>IF(ISERROR(SEARCH(AG$1,$Q298)),0,1)</f>
        <v>0</v>
      </c>
      <c r="AH298" s="144">
        <f>IF(ISERROR(SEARCH(AH$1,$Q298)),0,1)</f>
        <v>0</v>
      </c>
      <c r="AK298" t="s">
        <v>44</v>
      </c>
      <c r="AL298" s="41" t="s">
        <v>44</v>
      </c>
      <c r="AM298" s="216">
        <f>_xlfn.XLOOKUP(AL298,sortorder!$I$15:$I$20,sortorder!$J$15:$J$20)</f>
        <v>1</v>
      </c>
      <c r="AN298" t="s">
        <v>423</v>
      </c>
      <c r="AO298" t="s">
        <v>423</v>
      </c>
      <c r="AP298" t="s">
        <v>424</v>
      </c>
      <c r="AQ298" s="32">
        <v>1</v>
      </c>
      <c r="AR298" t="s">
        <v>268</v>
      </c>
      <c r="AS298" t="s">
        <v>2833</v>
      </c>
      <c r="AT298" t="s">
        <v>515</v>
      </c>
      <c r="AU298" t="s">
        <v>516</v>
      </c>
      <c r="AW298" s="39" t="str">
        <f>IFERROR(_xlfn.XLOOKUP(Q298,wtd!$B:$B,wtd!$C:$C),"")</f>
        <v/>
      </c>
      <c r="AX298" s="144" t="b">
        <f>IFERROR(Q298=_xlfn.XLOOKUP(Q298,wtd!$B:$B,wtd!$B:$B),FALSE)</f>
        <v>0</v>
      </c>
      <c r="AY298" t="s">
        <v>1103</v>
      </c>
      <c r="BC298" t="b">
        <v>0</v>
      </c>
      <c r="BD298" t="b">
        <v>0</v>
      </c>
      <c r="BE298" t="b">
        <v>0</v>
      </c>
      <c r="BF298" t="s">
        <v>5169</v>
      </c>
      <c r="BG298" t="s">
        <v>654</v>
      </c>
      <c r="BH298" t="s">
        <v>654</v>
      </c>
      <c r="BI298" t="s">
        <v>655</v>
      </c>
      <c r="BJ298" t="s">
        <v>655</v>
      </c>
      <c r="BN298" s="232">
        <v>999</v>
      </c>
      <c r="BQ298" t="s">
        <v>656</v>
      </c>
      <c r="BR298" t="s">
        <v>653</v>
      </c>
    </row>
    <row r="299" spans="1:70">
      <c r="A299">
        <v>298</v>
      </c>
      <c r="B299" s="161" t="str">
        <f>IFERROR(TEXT(AM299,"00"),"99")&amp;IFERROR(TEXT(X299,"00"),"99")&amp;IFERROR(TEXT(T299,"00"),"99")&amp;IFERROR(TEXT(BN299,"000"),"999")</f>
        <v>018018999</v>
      </c>
      <c r="C299" s="161" t="str">
        <f>IFERROR(TEXT(AM299,"00"),"99")&amp;IFERROR(TEXT(W299,"00"),"99")&amp;IFERROR(TEXT(S299,"000"),"999")</f>
        <v>0180164</v>
      </c>
      <c r="D299" s="29">
        <v>0</v>
      </c>
      <c r="E299" s="29">
        <v>1</v>
      </c>
      <c r="F299" s="29">
        <v>0</v>
      </c>
      <c r="G299" s="29"/>
      <c r="H299" t="s">
        <v>940</v>
      </c>
      <c r="I299" s="379" t="str">
        <f>IF(ISBLANK(H299), IF(OR(NOT(ISBLANK(M299)),NOT(ISBLANK(J299)), NOT(ISBLANK(O299))),"no oldname but should be",""),IF(H299=J299,"api",IF(H299=O299,"csv","no match or acsbgname")))</f>
        <v>csv</v>
      </c>
      <c r="N299" t="s">
        <v>940</v>
      </c>
      <c r="O299" t="s">
        <v>940</v>
      </c>
      <c r="P299" t="s">
        <v>940</v>
      </c>
      <c r="Q299" s="64" t="s">
        <v>939</v>
      </c>
      <c r="R299" t="s">
        <v>939</v>
      </c>
      <c r="S299" s="150">
        <f>IFERROR(_xlfn.XLOOKUP(U299,sortorder!$E$62:$E$134,sortorder!$F$62:$F$134),999)</f>
        <v>164</v>
      </c>
      <c r="T299" s="150">
        <f>IFERROR(_xlfn.XLOOKUP(U299,sortorder!$E$62:$E$134,sortorder!$D$62:$D$134),99)</f>
        <v>18</v>
      </c>
      <c r="U299" s="129" t="str">
        <f>SUBSTITUTE(Q299,"state.bin.","")</f>
        <v>pctlowinc</v>
      </c>
      <c r="W299" s="155">
        <f>IFERROR(_xlfn.XLOOKUP(Y299,sortorder!$E$4:$E$55,sortorder!$D$4:$D$55),99)</f>
        <v>80</v>
      </c>
      <c r="X299" s="155">
        <f>IFERROR(_xlfn.XLOOKUP(Y299,sortorder!$E$4:$E$55,sortorder!$D$4:$D$55),99)</f>
        <v>80</v>
      </c>
      <c r="Y299" s="22" t="s">
        <v>2886</v>
      </c>
      <c r="Z299" s="144">
        <f>IF(ISERROR(SEARCH(Z$1,$Q299)),0,1)</f>
        <v>0</v>
      </c>
      <c r="AA299" s="144">
        <f>IF(ISERROR(SEARCH(AA$1,$Q299)),0,1)</f>
        <v>1</v>
      </c>
      <c r="AB299" s="144">
        <f>IF(ISERROR(SEARCH(AB$1,$Q299)),0,1)</f>
        <v>0</v>
      </c>
      <c r="AC299" s="144">
        <f>IF(ISERROR(SEARCH(AC$1,$Q299)),0,1)</f>
        <v>0</v>
      </c>
      <c r="AD299" s="144">
        <f>IF(ISERROR(SEARCH(AD$1,$Q299)),0,1)</f>
        <v>0</v>
      </c>
      <c r="AE299" s="144">
        <f>IF(ISERROR(SEARCH(AE$1,$Q299)),0,1)</f>
        <v>1</v>
      </c>
      <c r="AF299" s="144">
        <f>IF(ISERROR(SEARCH(AF$1,$Q299)),0,1)</f>
        <v>0</v>
      </c>
      <c r="AG299" s="144">
        <f>IF(ISERROR(SEARCH(AG$1,$Q299)),0,1)</f>
        <v>0</v>
      </c>
      <c r="AH299" s="144">
        <f>IF(ISERROR(SEARCH(AH$1,$Q299)),0,1)</f>
        <v>0</v>
      </c>
      <c r="AK299" t="s">
        <v>44</v>
      </c>
      <c r="AL299" s="41" t="s">
        <v>44</v>
      </c>
      <c r="AM299" s="216">
        <f>_xlfn.XLOOKUP(AL299,sortorder!$I$15:$I$20,sortorder!$J$15:$J$20)</f>
        <v>1</v>
      </c>
      <c r="AN299" t="s">
        <v>1804</v>
      </c>
      <c r="AO299" t="s">
        <v>1804</v>
      </c>
      <c r="AP299" t="s">
        <v>1805</v>
      </c>
      <c r="AQ299" s="32">
        <v>3</v>
      </c>
      <c r="AR299" t="s">
        <v>456</v>
      </c>
      <c r="AS299" t="s">
        <v>97</v>
      </c>
      <c r="AT299" t="s">
        <v>96</v>
      </c>
      <c r="AU299" t="s">
        <v>97</v>
      </c>
      <c r="AW299" s="39" t="str">
        <f>IFERROR(_xlfn.XLOOKUP(Q299,wtd!$B:$B,wtd!$C:$C),"")</f>
        <v/>
      </c>
      <c r="AX299" s="144" t="b">
        <f>IFERROR(Q299=_xlfn.XLOOKUP(Q299,wtd!$B:$B,wtd!$B:$B),FALSE)</f>
        <v>0</v>
      </c>
      <c r="AY299" t="s">
        <v>89</v>
      </c>
      <c r="BC299" t="b">
        <v>0</v>
      </c>
      <c r="BD299" t="b">
        <v>0</v>
      </c>
      <c r="BE299" t="b">
        <v>0</v>
      </c>
      <c r="BF299" t="s">
        <v>5170</v>
      </c>
      <c r="BG299" t="s">
        <v>941</v>
      </c>
      <c r="BH299" t="s">
        <v>941</v>
      </c>
      <c r="BI299" t="s">
        <v>941</v>
      </c>
      <c r="BN299" s="232">
        <v>999</v>
      </c>
      <c r="BQ299" t="s">
        <v>113</v>
      </c>
      <c r="BR299" t="s">
        <v>940</v>
      </c>
    </row>
    <row r="300" spans="1:70">
      <c r="A300">
        <v>299</v>
      </c>
      <c r="B300" s="161" t="str">
        <f>IFERROR(TEXT(AM300,"00"),"99")&amp;IFERROR(TEXT(X300,"00"),"99")&amp;IFERROR(TEXT(T300,"00"),"99")&amp;IFERROR(TEXT(BN300,"000"),"999")</f>
        <v>018018999</v>
      </c>
      <c r="C300" s="161" t="str">
        <f>IFERROR(TEXT(AM300,"00"),"99")&amp;IFERROR(TEXT(W300,"00"),"99")&amp;IFERROR(TEXT(S300,"000"),"999")</f>
        <v>0180164</v>
      </c>
      <c r="D300" s="29">
        <v>0</v>
      </c>
      <c r="E300" s="29">
        <v>1</v>
      </c>
      <c r="F300" s="29">
        <v>0</v>
      </c>
      <c r="G300" s="29"/>
      <c r="H300" t="s">
        <v>1014</v>
      </c>
      <c r="I300" s="379" t="str">
        <f>IF(ISBLANK(H300), IF(OR(NOT(ISBLANK(M300)),NOT(ISBLANK(J300)), NOT(ISBLANK(O300))),"no oldname but should be",""),IF(H300=J300,"api",IF(H300=O300,"csv","no match or acsbgname")))</f>
        <v>csv</v>
      </c>
      <c r="N300" t="s">
        <v>1014</v>
      </c>
      <c r="O300" t="s">
        <v>1014</v>
      </c>
      <c r="P300" t="s">
        <v>1014</v>
      </c>
      <c r="Q300" s="64" t="s">
        <v>1013</v>
      </c>
      <c r="R300" t="s">
        <v>1013</v>
      </c>
      <c r="S300" s="150">
        <f>IFERROR(_xlfn.XLOOKUP(U300,sortorder!$E$62:$E$134,sortorder!$F$62:$F$134),999)</f>
        <v>164</v>
      </c>
      <c r="T300" s="150">
        <f>IFERROR(_xlfn.XLOOKUP(U300,sortorder!$E$62:$E$134,sortorder!$D$62:$D$134),99)</f>
        <v>18</v>
      </c>
      <c r="U300" s="129" t="str">
        <f>SUBSTITUTE(Q300,"state.pctile.text.","")</f>
        <v>pctlowinc</v>
      </c>
      <c r="W300" s="155">
        <f>IFERROR(_xlfn.XLOOKUP(Y300,sortorder!$E$4:$E$55,sortorder!$D$4:$D$55),99)</f>
        <v>80</v>
      </c>
      <c r="X300" s="155">
        <f>IFERROR(_xlfn.XLOOKUP(Y300,sortorder!$E$4:$E$55,sortorder!$D$4:$D$55),99)</f>
        <v>80</v>
      </c>
      <c r="Y300" s="22" t="s">
        <v>2887</v>
      </c>
      <c r="Z300" s="144">
        <f>IF(ISERROR(SEARCH(Z$1,$Q300)),0,1)</f>
        <v>0</v>
      </c>
      <c r="AA300" s="144">
        <f>IF(ISERROR(SEARCH(AA$1,$Q300)),0,1)</f>
        <v>1</v>
      </c>
      <c r="AB300" s="144">
        <f>IF(ISERROR(SEARCH(AB$1,$Q300)),0,1)</f>
        <v>1</v>
      </c>
      <c r="AC300" s="144">
        <f>IF(ISERROR(SEARCH(AC$1,$Q300)),0,1)</f>
        <v>1</v>
      </c>
      <c r="AD300" s="144">
        <f>IF(ISERROR(SEARCH(AD$1,$Q300)),0,1)</f>
        <v>0</v>
      </c>
      <c r="AE300" s="144">
        <f>IF(ISERROR(SEARCH(AE$1,$Q300)),0,1)</f>
        <v>0</v>
      </c>
      <c r="AF300" s="144">
        <f>IF(ISERROR(SEARCH(AF$1,$Q300)),0,1)</f>
        <v>0</v>
      </c>
      <c r="AG300" s="144">
        <f>IF(ISERROR(SEARCH(AG$1,$Q300)),0,1)</f>
        <v>0</v>
      </c>
      <c r="AH300" s="144">
        <f>IF(ISERROR(SEARCH(AH$1,$Q300)),0,1)</f>
        <v>0</v>
      </c>
      <c r="AK300" t="s">
        <v>44</v>
      </c>
      <c r="AL300" s="41" t="s">
        <v>44</v>
      </c>
      <c r="AM300" s="216">
        <f>_xlfn.XLOOKUP(AL300,sortorder!$I$15:$I$20,sortorder!$J$15:$J$20)</f>
        <v>1</v>
      </c>
      <c r="AN300" t="s">
        <v>1804</v>
      </c>
      <c r="AO300" t="s">
        <v>1804</v>
      </c>
      <c r="AP300" t="s">
        <v>1805</v>
      </c>
      <c r="AQ300" s="32">
        <v>3</v>
      </c>
      <c r="AR300" t="s">
        <v>757</v>
      </c>
      <c r="AS300" t="s">
        <v>2833</v>
      </c>
      <c r="AT300" t="s">
        <v>515</v>
      </c>
      <c r="AU300" t="s">
        <v>516</v>
      </c>
      <c r="AW300" s="39" t="str">
        <f>IFERROR(_xlfn.XLOOKUP(Q300,wtd!$B:$B,wtd!$C:$C),"")</f>
        <v/>
      </c>
      <c r="AX300" s="144" t="b">
        <f>IFERROR(Q300=_xlfn.XLOOKUP(Q300,wtd!$B:$B,wtd!$B:$B),FALSE)</f>
        <v>0</v>
      </c>
      <c r="AY300" t="s">
        <v>1103</v>
      </c>
      <c r="BC300" t="b">
        <v>0</v>
      </c>
      <c r="BD300" t="b">
        <v>0</v>
      </c>
      <c r="BE300" t="b">
        <v>0</v>
      </c>
      <c r="BF300" t="s">
        <v>5171</v>
      </c>
      <c r="BG300" t="s">
        <v>1015</v>
      </c>
      <c r="BH300" t="s">
        <v>1015</v>
      </c>
      <c r="BI300" t="s">
        <v>1015</v>
      </c>
      <c r="BN300" s="232">
        <v>999</v>
      </c>
      <c r="BQ300" t="s">
        <v>656</v>
      </c>
      <c r="BR300" t="s">
        <v>1014</v>
      </c>
    </row>
    <row r="301" spans="1:70">
      <c r="A301">
        <v>300</v>
      </c>
      <c r="B301" s="161" t="str">
        <f>IFERROR(TEXT(AM301,"00"),"99")&amp;IFERROR(TEXT(X301,"00"),"99")&amp;IFERROR(TEXT(T301,"00"),"99")&amp;IFERROR(TEXT(BN301,"000"),"999")</f>
        <v>018019999</v>
      </c>
      <c r="C301" s="161" t="str">
        <f>IFERROR(TEXT(AM301,"00"),"99")&amp;IFERROR(TEXT(W301,"00"),"99")&amp;IFERROR(TEXT(S301,"000"),"999")</f>
        <v>0180166</v>
      </c>
      <c r="D301" s="29">
        <v>0</v>
      </c>
      <c r="E301" s="29">
        <v>1</v>
      </c>
      <c r="F301" s="29">
        <v>0</v>
      </c>
      <c r="G301" s="29"/>
      <c r="H301" t="s">
        <v>147</v>
      </c>
      <c r="I301" s="379" t="str">
        <f>IF(ISBLANK(H301), IF(OR(NOT(ISBLANK(M301)),NOT(ISBLANK(J301)), NOT(ISBLANK(O301))),"no oldname but should be",""),IF(H301=J301,"api",IF(H301=O301,"csv","no match or acsbgname")))</f>
        <v>csv</v>
      </c>
      <c r="N301" t="s">
        <v>147</v>
      </c>
      <c r="O301" t="s">
        <v>147</v>
      </c>
      <c r="P301" t="s">
        <v>147</v>
      </c>
      <c r="Q301" s="64" t="s">
        <v>146</v>
      </c>
      <c r="R301" t="s">
        <v>146</v>
      </c>
      <c r="S301" s="150">
        <f>IFERROR(_xlfn.XLOOKUP(U301,sortorder!$E$62:$E$134,sortorder!$F$62:$F$134),999)</f>
        <v>166</v>
      </c>
      <c r="T301" s="150">
        <f>IFERROR(_xlfn.XLOOKUP(U301,sortorder!$E$62:$E$134,sortorder!$D$62:$D$134),99)</f>
        <v>19</v>
      </c>
      <c r="U301" s="129" t="s">
        <v>150</v>
      </c>
      <c r="V301" s="59" t="s">
        <v>150</v>
      </c>
      <c r="W301" s="155">
        <f>IFERROR(_xlfn.XLOOKUP(Y301,sortorder!$E$4:$E$55,sortorder!$D$4:$D$55),99)</f>
        <v>80</v>
      </c>
      <c r="X301" s="155">
        <f>IFERROR(_xlfn.XLOOKUP(Y301,sortorder!$E$4:$E$55,sortorder!$D$4:$D$55),99)</f>
        <v>80</v>
      </c>
      <c r="Y301" s="22" t="s">
        <v>2886</v>
      </c>
      <c r="Z301" s="144">
        <f>IF(ISERROR(SEARCH(Z$1,$Q301)),0,1)</f>
        <v>0</v>
      </c>
      <c r="AA301" s="144">
        <f>IF(ISERROR(SEARCH(AA$1,$Q301)),0,1)</f>
        <v>0</v>
      </c>
      <c r="AB301" s="144">
        <f>IF(ISERROR(SEARCH(AB$1,$Q301)),0,1)</f>
        <v>0</v>
      </c>
      <c r="AC301" s="144">
        <f>IF(ISERROR(SEARCH(AC$1,$Q301)),0,1)</f>
        <v>0</v>
      </c>
      <c r="AD301" s="144">
        <f>IF(ISERROR(SEARCH(AD$1,$Q301)),0,1)</f>
        <v>0</v>
      </c>
      <c r="AE301" s="144">
        <f>IF(ISERROR(SEARCH(AE$1,$Q301)),0,1)</f>
        <v>1</v>
      </c>
      <c r="AF301" s="144">
        <f>IF(ISERROR(SEARCH(AF$1,$Q301)),0,1)</f>
        <v>0</v>
      </c>
      <c r="AG301" s="144">
        <f>IF(ISERROR(SEARCH(AG$1,$Q301)),0,1)</f>
        <v>0</v>
      </c>
      <c r="AH301" s="144">
        <f>IF(ISERROR(SEARCH(AH$1,$Q301)),0,1)</f>
        <v>0</v>
      </c>
      <c r="AK301" t="s">
        <v>44</v>
      </c>
      <c r="AL301" s="41" t="s">
        <v>44</v>
      </c>
      <c r="AM301" s="216">
        <f>_xlfn.XLOOKUP(AL301,sortorder!$I$15:$I$20,sortorder!$J$15:$J$20)</f>
        <v>1</v>
      </c>
      <c r="AN301" t="s">
        <v>423</v>
      </c>
      <c r="AO301" t="s">
        <v>423</v>
      </c>
      <c r="AP301" t="s">
        <v>424</v>
      </c>
      <c r="AQ301" s="32">
        <v>1</v>
      </c>
      <c r="AR301" t="s">
        <v>83</v>
      </c>
      <c r="AS301" t="s">
        <v>97</v>
      </c>
      <c r="AT301" t="s">
        <v>96</v>
      </c>
      <c r="AU301" t="s">
        <v>97</v>
      </c>
      <c r="AW301" s="39" t="str">
        <f>IFERROR(_xlfn.XLOOKUP(Q301,wtd!$B:$B,wtd!$C:$C),"")</f>
        <v/>
      </c>
      <c r="AX301" s="144" t="b">
        <f>IFERROR(Q301=_xlfn.XLOOKUP(Q301,wtd!$B:$B,wtd!$B:$B),FALSE)</f>
        <v>0</v>
      </c>
      <c r="AY301" t="s">
        <v>89</v>
      </c>
      <c r="BC301" t="b">
        <v>0</v>
      </c>
      <c r="BD301" t="b">
        <v>0</v>
      </c>
      <c r="BE301" t="b">
        <v>0</v>
      </c>
      <c r="BF301" t="s">
        <v>5287</v>
      </c>
      <c r="BG301" t="s">
        <v>148</v>
      </c>
      <c r="BH301" t="s">
        <v>148</v>
      </c>
      <c r="BI301" t="s">
        <v>149</v>
      </c>
      <c r="BJ301" t="s">
        <v>149</v>
      </c>
      <c r="BN301" s="232">
        <v>999</v>
      </c>
      <c r="BQ301" t="s">
        <v>53</v>
      </c>
      <c r="BR301" t="s">
        <v>147</v>
      </c>
    </row>
    <row r="302" spans="1:70">
      <c r="A302">
        <v>301</v>
      </c>
      <c r="B302" s="161" t="str">
        <f>IFERROR(TEXT(AM302,"00"),"99")&amp;IFERROR(TEXT(X302,"00"),"99")&amp;IFERROR(TEXT(T302,"00"),"99")&amp;IFERROR(TEXT(BN302,"000"),"999")</f>
        <v>018019999</v>
      </c>
      <c r="C302" s="161" t="str">
        <f>IFERROR(TEXT(AM302,"00"),"99")&amp;IFERROR(TEXT(W302,"00"),"99")&amp;IFERROR(TEXT(S302,"000"),"999")</f>
        <v>0180166</v>
      </c>
      <c r="D302" s="29">
        <v>0</v>
      </c>
      <c r="E302" s="29">
        <v>1</v>
      </c>
      <c r="F302" s="29">
        <v>0</v>
      </c>
      <c r="G302" s="29"/>
      <c r="H302" t="s">
        <v>648</v>
      </c>
      <c r="I302" s="379" t="str">
        <f>IF(ISBLANK(H302), IF(OR(NOT(ISBLANK(M302)),NOT(ISBLANK(J302)), NOT(ISBLANK(O302))),"no oldname but should be",""),IF(H302=J302,"api",IF(H302=O302,"csv","no match or acsbgname")))</f>
        <v>csv</v>
      </c>
      <c r="N302" t="s">
        <v>648</v>
      </c>
      <c r="O302" t="s">
        <v>648</v>
      </c>
      <c r="P302" t="s">
        <v>648</v>
      </c>
      <c r="Q302" s="64" t="s">
        <v>647</v>
      </c>
      <c r="R302" t="s">
        <v>647</v>
      </c>
      <c r="S302" s="150">
        <f>IFERROR(_xlfn.XLOOKUP(U302,sortorder!$E$62:$E$134,sortorder!$F$62:$F$134),999)</f>
        <v>166</v>
      </c>
      <c r="T302" s="150">
        <f>IFERROR(_xlfn.XLOOKUP(U302,sortorder!$E$62:$E$134,sortorder!$D$62:$D$134),99)</f>
        <v>19</v>
      </c>
      <c r="U302" s="129" t="s">
        <v>150</v>
      </c>
      <c r="V302" s="59" t="s">
        <v>150</v>
      </c>
      <c r="W302" s="155">
        <f>IFERROR(_xlfn.XLOOKUP(Y302,sortorder!$E$4:$E$55,sortorder!$D$4:$D$55),99)</f>
        <v>80</v>
      </c>
      <c r="X302" s="155">
        <f>IFERROR(_xlfn.XLOOKUP(Y302,sortorder!$E$4:$E$55,sortorder!$D$4:$D$55),99)</f>
        <v>80</v>
      </c>
      <c r="Y302" s="22" t="s">
        <v>2887</v>
      </c>
      <c r="Z302" s="144">
        <f>IF(ISERROR(SEARCH(Z$1,$Q302)),0,1)</f>
        <v>0</v>
      </c>
      <c r="AA302" s="144">
        <f>IF(ISERROR(SEARCH(AA$1,$Q302)),0,1)</f>
        <v>0</v>
      </c>
      <c r="AB302" s="144">
        <f>IF(ISERROR(SEARCH(AB$1,$Q302)),0,1)</f>
        <v>1</v>
      </c>
      <c r="AC302" s="144">
        <f>IF(ISERROR(SEARCH(AC$1,$Q302)),0,1)</f>
        <v>1</v>
      </c>
      <c r="AD302" s="144">
        <f>IF(ISERROR(SEARCH(AD$1,$Q302)),0,1)</f>
        <v>0</v>
      </c>
      <c r="AE302" s="144">
        <f>IF(ISERROR(SEARCH(AE$1,$Q302)),0,1)</f>
        <v>0</v>
      </c>
      <c r="AF302" s="144">
        <f>IF(ISERROR(SEARCH(AF$1,$Q302)),0,1)</f>
        <v>0</v>
      </c>
      <c r="AG302" s="144">
        <f>IF(ISERROR(SEARCH(AG$1,$Q302)),0,1)</f>
        <v>0</v>
      </c>
      <c r="AH302" s="144">
        <f>IF(ISERROR(SEARCH(AH$1,$Q302)),0,1)</f>
        <v>0</v>
      </c>
      <c r="AK302" t="s">
        <v>44</v>
      </c>
      <c r="AL302" s="41" t="s">
        <v>44</v>
      </c>
      <c r="AM302" s="216">
        <f>_xlfn.XLOOKUP(AL302,sortorder!$I$15:$I$20,sortorder!$J$15:$J$20)</f>
        <v>1</v>
      </c>
      <c r="AN302" t="s">
        <v>423</v>
      </c>
      <c r="AO302" t="s">
        <v>423</v>
      </c>
      <c r="AP302" t="s">
        <v>424</v>
      </c>
      <c r="AQ302" s="32">
        <v>1</v>
      </c>
      <c r="AR302" t="s">
        <v>268</v>
      </c>
      <c r="AS302" t="s">
        <v>2833</v>
      </c>
      <c r="AT302" t="s">
        <v>515</v>
      </c>
      <c r="AU302" t="s">
        <v>516</v>
      </c>
      <c r="AW302" s="39" t="str">
        <f>IFERROR(_xlfn.XLOOKUP(Q302,wtd!$B:$B,wtd!$C:$C),"")</f>
        <v/>
      </c>
      <c r="AX302" s="144" t="b">
        <f>IFERROR(Q302=_xlfn.XLOOKUP(Q302,wtd!$B:$B,wtd!$B:$B),FALSE)</f>
        <v>0</v>
      </c>
      <c r="AY302" t="s">
        <v>1103</v>
      </c>
      <c r="BC302" t="b">
        <v>0</v>
      </c>
      <c r="BD302" t="b">
        <v>0</v>
      </c>
      <c r="BE302" t="b">
        <v>0</v>
      </c>
      <c r="BF302" t="s">
        <v>5288</v>
      </c>
      <c r="BG302" t="s">
        <v>649</v>
      </c>
      <c r="BH302" t="s">
        <v>649</v>
      </c>
      <c r="BI302" t="s">
        <v>650</v>
      </c>
      <c r="BJ302" t="s">
        <v>650</v>
      </c>
      <c r="BN302" s="232">
        <v>999</v>
      </c>
      <c r="BQ302" t="s">
        <v>651</v>
      </c>
      <c r="BR302" t="s">
        <v>648</v>
      </c>
    </row>
    <row r="303" spans="1:70">
      <c r="A303">
        <v>302</v>
      </c>
      <c r="B303" s="161" t="str">
        <f>IFERROR(TEXT(AM303,"00"),"99")&amp;IFERROR(TEXT(X303,"00"),"99")&amp;IFERROR(TEXT(T303,"00"),"99")&amp;IFERROR(TEXT(BN303,"000"),"999")</f>
        <v>018019999</v>
      </c>
      <c r="C303" s="161" t="str">
        <f>IFERROR(TEXT(AM303,"00"),"99")&amp;IFERROR(TEXT(W303,"00"),"99")&amp;IFERROR(TEXT(S303,"000"),"999")</f>
        <v>0180166</v>
      </c>
      <c r="D303" s="29">
        <v>0</v>
      </c>
      <c r="E303" s="29">
        <v>1</v>
      </c>
      <c r="F303" s="29">
        <v>0</v>
      </c>
      <c r="G303" s="29"/>
      <c r="H303" t="s">
        <v>949</v>
      </c>
      <c r="I303" s="379" t="str">
        <f>IF(ISBLANK(H303), IF(OR(NOT(ISBLANK(M303)),NOT(ISBLANK(J303)), NOT(ISBLANK(O303))),"no oldname but should be",""),IF(H303=J303,"api",IF(H303=O303,"csv","no match or acsbgname")))</f>
        <v>csv</v>
      </c>
      <c r="N303" t="s">
        <v>949</v>
      </c>
      <c r="O303" t="s">
        <v>949</v>
      </c>
      <c r="P303" t="s">
        <v>949</v>
      </c>
      <c r="Q303" s="64" t="s">
        <v>948</v>
      </c>
      <c r="R303" t="s">
        <v>948</v>
      </c>
      <c r="S303" s="150">
        <f>IFERROR(_xlfn.XLOOKUP(U303,sortorder!$E$62:$E$134,sortorder!$F$62:$F$134),999)</f>
        <v>166</v>
      </c>
      <c r="T303" s="150">
        <f>IFERROR(_xlfn.XLOOKUP(U303,sortorder!$E$62:$E$134,sortorder!$D$62:$D$134),99)</f>
        <v>19</v>
      </c>
      <c r="U303" s="129" t="str">
        <f>SUBSTITUTE(Q303,"state.bin.","")</f>
        <v>pctlingiso</v>
      </c>
      <c r="W303" s="155">
        <f>IFERROR(_xlfn.XLOOKUP(Y303,sortorder!$E$4:$E$55,sortorder!$D$4:$D$55),99)</f>
        <v>80</v>
      </c>
      <c r="X303" s="155">
        <f>IFERROR(_xlfn.XLOOKUP(Y303,sortorder!$E$4:$E$55,sortorder!$D$4:$D$55),99)</f>
        <v>80</v>
      </c>
      <c r="Y303" s="22" t="s">
        <v>2886</v>
      </c>
      <c r="Z303" s="144">
        <f>IF(ISERROR(SEARCH(Z$1,$Q303)),0,1)</f>
        <v>0</v>
      </c>
      <c r="AA303" s="144">
        <f>IF(ISERROR(SEARCH(AA$1,$Q303)),0,1)</f>
        <v>1</v>
      </c>
      <c r="AB303" s="144">
        <f>IF(ISERROR(SEARCH(AB$1,$Q303)),0,1)</f>
        <v>0</v>
      </c>
      <c r="AC303" s="144">
        <f>IF(ISERROR(SEARCH(AC$1,$Q303)),0,1)</f>
        <v>0</v>
      </c>
      <c r="AD303" s="144">
        <f>IF(ISERROR(SEARCH(AD$1,$Q303)),0,1)</f>
        <v>0</v>
      </c>
      <c r="AE303" s="144">
        <f>IF(ISERROR(SEARCH(AE$1,$Q303)),0,1)</f>
        <v>1</v>
      </c>
      <c r="AF303" s="144">
        <f>IF(ISERROR(SEARCH(AF$1,$Q303)),0,1)</f>
        <v>0</v>
      </c>
      <c r="AG303" s="144">
        <f>IF(ISERROR(SEARCH(AG$1,$Q303)),0,1)</f>
        <v>0</v>
      </c>
      <c r="AH303" s="144">
        <f>IF(ISERROR(SEARCH(AH$1,$Q303)),0,1)</f>
        <v>0</v>
      </c>
      <c r="AK303" t="s">
        <v>44</v>
      </c>
      <c r="AL303" s="41" t="s">
        <v>44</v>
      </c>
      <c r="AM303" s="216">
        <f>_xlfn.XLOOKUP(AL303,sortorder!$I$15:$I$20,sortorder!$J$15:$J$20)</f>
        <v>1</v>
      </c>
      <c r="AN303" t="s">
        <v>1804</v>
      </c>
      <c r="AO303" t="s">
        <v>1804</v>
      </c>
      <c r="AP303" t="s">
        <v>1805</v>
      </c>
      <c r="AQ303" s="32">
        <v>3</v>
      </c>
      <c r="AR303" t="s">
        <v>456</v>
      </c>
      <c r="AS303" t="s">
        <v>97</v>
      </c>
      <c r="AT303" t="s">
        <v>96</v>
      </c>
      <c r="AU303" t="s">
        <v>97</v>
      </c>
      <c r="AW303" s="39" t="str">
        <f>IFERROR(_xlfn.XLOOKUP(Q303,wtd!$B:$B,wtd!$C:$C),"")</f>
        <v/>
      </c>
      <c r="AX303" s="144" t="b">
        <f>IFERROR(Q303=_xlfn.XLOOKUP(Q303,wtd!$B:$B,wtd!$B:$B),FALSE)</f>
        <v>0</v>
      </c>
      <c r="AY303" t="s">
        <v>89</v>
      </c>
      <c r="BC303" t="b">
        <v>0</v>
      </c>
      <c r="BD303" t="b">
        <v>0</v>
      </c>
      <c r="BE303" t="b">
        <v>0</v>
      </c>
      <c r="BF303" t="s">
        <v>5289</v>
      </c>
      <c r="BG303" t="s">
        <v>950</v>
      </c>
      <c r="BH303" t="s">
        <v>950</v>
      </c>
      <c r="BI303" t="s">
        <v>950</v>
      </c>
      <c r="BN303" s="232">
        <v>999</v>
      </c>
      <c r="BQ303" t="s">
        <v>53</v>
      </c>
      <c r="BR303" t="s">
        <v>949</v>
      </c>
    </row>
    <row r="304" spans="1:70">
      <c r="A304">
        <v>303</v>
      </c>
      <c r="B304" s="161" t="str">
        <f>IFERROR(TEXT(AM304,"00"),"99")&amp;IFERROR(TEXT(X304,"00"),"99")&amp;IFERROR(TEXT(T304,"00"),"99")&amp;IFERROR(TEXT(BN304,"000"),"999")</f>
        <v>018019999</v>
      </c>
      <c r="C304" s="161" t="str">
        <f>IFERROR(TEXT(AM304,"00"),"99")&amp;IFERROR(TEXT(W304,"00"),"99")&amp;IFERROR(TEXT(S304,"000"),"999")</f>
        <v>0180166</v>
      </c>
      <c r="D304" s="29">
        <v>0</v>
      </c>
      <c r="E304" s="29">
        <v>1</v>
      </c>
      <c r="F304" s="29">
        <v>0</v>
      </c>
      <c r="G304" s="29"/>
      <c r="H304" t="s">
        <v>1052</v>
      </c>
      <c r="I304" s="379" t="str">
        <f>IF(ISBLANK(H304), IF(OR(NOT(ISBLANK(M304)),NOT(ISBLANK(J304)), NOT(ISBLANK(O304))),"no oldname but should be",""),IF(H304=J304,"api",IF(H304=O304,"csv","no match or acsbgname")))</f>
        <v>csv</v>
      </c>
      <c r="N304" t="s">
        <v>1052</v>
      </c>
      <c r="O304" t="s">
        <v>1052</v>
      </c>
      <c r="P304" t="s">
        <v>1052</v>
      </c>
      <c r="Q304" s="64" t="s">
        <v>1051</v>
      </c>
      <c r="R304" t="s">
        <v>1051</v>
      </c>
      <c r="S304" s="150">
        <f>IFERROR(_xlfn.XLOOKUP(U304,sortorder!$E$62:$E$134,sortorder!$F$62:$F$134),999)</f>
        <v>166</v>
      </c>
      <c r="T304" s="150">
        <f>IFERROR(_xlfn.XLOOKUP(U304,sortorder!$E$62:$E$134,sortorder!$D$62:$D$134),99)</f>
        <v>19</v>
      </c>
      <c r="U304" s="129" t="str">
        <f>SUBSTITUTE(Q304,"state.pctile.text.","")</f>
        <v>pctlingiso</v>
      </c>
      <c r="W304" s="155">
        <f>IFERROR(_xlfn.XLOOKUP(Y304,sortorder!$E$4:$E$55,sortorder!$D$4:$D$55),99)</f>
        <v>80</v>
      </c>
      <c r="X304" s="155">
        <f>IFERROR(_xlfn.XLOOKUP(Y304,sortorder!$E$4:$E$55,sortorder!$D$4:$D$55),99)</f>
        <v>80</v>
      </c>
      <c r="Y304" s="22" t="s">
        <v>2887</v>
      </c>
      <c r="Z304" s="144">
        <f>IF(ISERROR(SEARCH(Z$1,$Q304)),0,1)</f>
        <v>0</v>
      </c>
      <c r="AA304" s="144">
        <f>IF(ISERROR(SEARCH(AA$1,$Q304)),0,1)</f>
        <v>1</v>
      </c>
      <c r="AB304" s="144">
        <f>IF(ISERROR(SEARCH(AB$1,$Q304)),0,1)</f>
        <v>1</v>
      </c>
      <c r="AC304" s="144">
        <f>IF(ISERROR(SEARCH(AC$1,$Q304)),0,1)</f>
        <v>1</v>
      </c>
      <c r="AD304" s="144">
        <f>IF(ISERROR(SEARCH(AD$1,$Q304)),0,1)</f>
        <v>0</v>
      </c>
      <c r="AE304" s="144">
        <f>IF(ISERROR(SEARCH(AE$1,$Q304)),0,1)</f>
        <v>0</v>
      </c>
      <c r="AF304" s="144">
        <f>IF(ISERROR(SEARCH(AF$1,$Q304)),0,1)</f>
        <v>0</v>
      </c>
      <c r="AG304" s="144">
        <f>IF(ISERROR(SEARCH(AG$1,$Q304)),0,1)</f>
        <v>0</v>
      </c>
      <c r="AH304" s="144">
        <f>IF(ISERROR(SEARCH(AH$1,$Q304)),0,1)</f>
        <v>0</v>
      </c>
      <c r="AK304" t="s">
        <v>44</v>
      </c>
      <c r="AL304" s="41" t="s">
        <v>44</v>
      </c>
      <c r="AM304" s="216">
        <f>_xlfn.XLOOKUP(AL304,sortorder!$I$15:$I$20,sortorder!$J$15:$J$20)</f>
        <v>1</v>
      </c>
      <c r="AN304" t="s">
        <v>1804</v>
      </c>
      <c r="AO304" t="s">
        <v>1804</v>
      </c>
      <c r="AP304" t="s">
        <v>1805</v>
      </c>
      <c r="AQ304" s="32">
        <v>3</v>
      </c>
      <c r="AR304" t="s">
        <v>757</v>
      </c>
      <c r="AS304" t="s">
        <v>2833</v>
      </c>
      <c r="AT304" t="s">
        <v>515</v>
      </c>
      <c r="AU304" t="s">
        <v>516</v>
      </c>
      <c r="AW304" s="39" t="str">
        <f>IFERROR(_xlfn.XLOOKUP(Q304,wtd!$B:$B,wtd!$C:$C),"")</f>
        <v/>
      </c>
      <c r="AX304" s="144" t="b">
        <f>IFERROR(Q304=_xlfn.XLOOKUP(Q304,wtd!$B:$B,wtd!$B:$B),FALSE)</f>
        <v>0</v>
      </c>
      <c r="AY304" t="s">
        <v>1103</v>
      </c>
      <c r="BC304" t="b">
        <v>0</v>
      </c>
      <c r="BD304" t="b">
        <v>0</v>
      </c>
      <c r="BE304" t="b">
        <v>0</v>
      </c>
      <c r="BF304" t="s">
        <v>5290</v>
      </c>
      <c r="BG304" t="s">
        <v>1053</v>
      </c>
      <c r="BH304" t="s">
        <v>1053</v>
      </c>
      <c r="BI304" t="s">
        <v>1053</v>
      </c>
      <c r="BN304" s="232">
        <v>999</v>
      </c>
      <c r="BQ304" t="s">
        <v>651</v>
      </c>
      <c r="BR304" t="s">
        <v>1052</v>
      </c>
    </row>
    <row r="305" spans="1:72">
      <c r="A305">
        <v>304</v>
      </c>
      <c r="B305" s="161" t="str">
        <f>IFERROR(TEXT(AM305,"00"),"99")&amp;IFERROR(TEXT(X305,"00"),"99")&amp;IFERROR(TEXT(T305,"00"),"99")&amp;IFERROR(TEXT(BN305,"000"),"999")</f>
        <v>018020999</v>
      </c>
      <c r="C305" s="161" t="str">
        <f>IFERROR(TEXT(AM305,"00"),"99")&amp;IFERROR(TEXT(W305,"00"),"99")&amp;IFERROR(TEXT(S305,"000"),"999")</f>
        <v>0180165</v>
      </c>
      <c r="D305" s="29">
        <v>0</v>
      </c>
      <c r="E305" s="29">
        <v>1</v>
      </c>
      <c r="F305" s="29">
        <v>0</v>
      </c>
      <c r="G305" s="29"/>
      <c r="H305" t="s">
        <v>391</v>
      </c>
      <c r="I305" s="379" t="str">
        <f>IF(ISBLANK(H305), IF(OR(NOT(ISBLANK(M305)),NOT(ISBLANK(J305)), NOT(ISBLANK(O305))),"no oldname but should be",""),IF(H305=J305,"api",IF(H305=O305,"csv","no match or acsbgname")))</f>
        <v>csv</v>
      </c>
      <c r="N305" t="s">
        <v>391</v>
      </c>
      <c r="O305" t="s">
        <v>391</v>
      </c>
      <c r="P305" t="s">
        <v>391</v>
      </c>
      <c r="Q305" s="64" t="s">
        <v>390</v>
      </c>
      <c r="R305" t="s">
        <v>390</v>
      </c>
      <c r="S305" s="150">
        <f>IFERROR(_xlfn.XLOOKUP(U305,sortorder!$E$62:$E$134,sortorder!$F$62:$F$134),999)</f>
        <v>165</v>
      </c>
      <c r="T305" s="150">
        <f>IFERROR(_xlfn.XLOOKUP(U305,sortorder!$E$62:$E$134,sortorder!$D$62:$D$134),99)</f>
        <v>20</v>
      </c>
      <c r="U305" s="129" t="s">
        <v>396</v>
      </c>
      <c r="V305" s="59" t="s">
        <v>395</v>
      </c>
      <c r="W305" s="155">
        <f>IFERROR(_xlfn.XLOOKUP(Y305,sortorder!$E$4:$E$55,sortorder!$D$4:$D$55),99)</f>
        <v>80</v>
      </c>
      <c r="X305" s="155">
        <f>IFERROR(_xlfn.XLOOKUP(Y305,sortorder!$E$4:$E$55,sortorder!$D$4:$D$55),99)</f>
        <v>80</v>
      </c>
      <c r="Y305" s="22" t="s">
        <v>2886</v>
      </c>
      <c r="Z305" s="144">
        <f>IF(ISERROR(SEARCH(Z$1,$Q305)),0,1)</f>
        <v>0</v>
      </c>
      <c r="AA305" s="144">
        <f>IF(ISERROR(SEARCH(AA$1,$Q305)),0,1)</f>
        <v>0</v>
      </c>
      <c r="AB305" s="144">
        <f>IF(ISERROR(SEARCH(AB$1,$Q305)),0,1)</f>
        <v>0</v>
      </c>
      <c r="AC305" s="144">
        <f>IF(ISERROR(SEARCH(AC$1,$Q305)),0,1)</f>
        <v>0</v>
      </c>
      <c r="AD305" s="144">
        <f>IF(ISERROR(SEARCH(AD$1,$Q305)),0,1)</f>
        <v>0</v>
      </c>
      <c r="AE305" s="144">
        <f>IF(ISERROR(SEARCH(AE$1,$Q305)),0,1)</f>
        <v>1</v>
      </c>
      <c r="AF305" s="144">
        <f>IF(ISERROR(SEARCH(AF$1,$Q305)),0,1)</f>
        <v>0</v>
      </c>
      <c r="AG305" s="144">
        <f>IF(ISERROR(SEARCH(AG$1,$Q305)),0,1)</f>
        <v>0</v>
      </c>
      <c r="AH305" s="144">
        <f>IF(ISERROR(SEARCH(AH$1,$Q305)),0,1)</f>
        <v>0</v>
      </c>
      <c r="AK305" t="s">
        <v>44</v>
      </c>
      <c r="AL305" s="41" t="s">
        <v>44</v>
      </c>
      <c r="AM305" s="216">
        <f>_xlfn.XLOOKUP(AL305,sortorder!$I$15:$I$20,sortorder!$J$15:$J$20)</f>
        <v>1</v>
      </c>
      <c r="AN305" t="s">
        <v>423</v>
      </c>
      <c r="AO305" t="s">
        <v>423</v>
      </c>
      <c r="AP305" t="s">
        <v>424</v>
      </c>
      <c r="AQ305" s="32">
        <v>1</v>
      </c>
      <c r="AR305" t="s">
        <v>83</v>
      </c>
      <c r="AS305" t="s">
        <v>97</v>
      </c>
      <c r="AT305" t="s">
        <v>96</v>
      </c>
      <c r="AU305" t="s">
        <v>97</v>
      </c>
      <c r="AW305" s="39" t="str">
        <f>IFERROR(_xlfn.XLOOKUP(Q305,wtd!$B:$B,wtd!$C:$C),"")</f>
        <v/>
      </c>
      <c r="AX305" s="144" t="b">
        <f>IFERROR(Q305=_xlfn.XLOOKUP(Q305,wtd!$B:$B,wtd!$B:$B),FALSE)</f>
        <v>0</v>
      </c>
      <c r="AY305" t="s">
        <v>89</v>
      </c>
      <c r="BC305" t="b">
        <v>0</v>
      </c>
      <c r="BD305" t="b">
        <v>0</v>
      </c>
      <c r="BE305" t="b">
        <v>0</v>
      </c>
      <c r="BF305" t="s">
        <v>5172</v>
      </c>
      <c r="BG305" t="s">
        <v>392</v>
      </c>
      <c r="BH305" t="s">
        <v>392</v>
      </c>
      <c r="BI305" t="s">
        <v>393</v>
      </c>
      <c r="BJ305" t="s">
        <v>393</v>
      </c>
      <c r="BN305" s="232">
        <v>999</v>
      </c>
      <c r="BQ305" t="s">
        <v>109</v>
      </c>
      <c r="BR305" t="s">
        <v>391</v>
      </c>
    </row>
    <row r="306" spans="1:72">
      <c r="A306">
        <v>305</v>
      </c>
      <c r="B306" s="161" t="str">
        <f>IFERROR(TEXT(AM306,"00"),"99")&amp;IFERROR(TEXT(X306,"00"),"99")&amp;IFERROR(TEXT(T306,"00"),"99")&amp;IFERROR(TEXT(BN306,"000"),"999")</f>
        <v>018020999</v>
      </c>
      <c r="C306" s="161" t="str">
        <f>IFERROR(TEXT(AM306,"00"),"99")&amp;IFERROR(TEXT(W306,"00"),"99")&amp;IFERROR(TEXT(S306,"000"),"999")</f>
        <v>0180165</v>
      </c>
      <c r="D306" s="29">
        <v>0</v>
      </c>
      <c r="E306" s="29">
        <v>1</v>
      </c>
      <c r="F306" s="29">
        <v>0</v>
      </c>
      <c r="G306" s="29"/>
      <c r="H306" t="s">
        <v>840</v>
      </c>
      <c r="I306" s="379" t="str">
        <f>IF(ISBLANK(H306), IF(OR(NOT(ISBLANK(M306)),NOT(ISBLANK(J306)), NOT(ISBLANK(O306))),"no oldname but should be",""),IF(H306=J306,"api",IF(H306=O306,"csv","no match or acsbgname")))</f>
        <v>csv</v>
      </c>
      <c r="N306" t="s">
        <v>840</v>
      </c>
      <c r="O306" t="s">
        <v>840</v>
      </c>
      <c r="P306" t="s">
        <v>840</v>
      </c>
      <c r="Q306" s="64" t="s">
        <v>839</v>
      </c>
      <c r="R306" t="s">
        <v>839</v>
      </c>
      <c r="S306" s="150">
        <f>IFERROR(_xlfn.XLOOKUP(U306,sortorder!$E$62:$E$134,sortorder!$F$62:$F$134),999)</f>
        <v>165</v>
      </c>
      <c r="T306" s="150">
        <f>IFERROR(_xlfn.XLOOKUP(U306,sortorder!$E$62:$E$134,sortorder!$D$62:$D$134),99)</f>
        <v>20</v>
      </c>
      <c r="U306" s="129" t="s">
        <v>396</v>
      </c>
      <c r="V306" s="59" t="s">
        <v>395</v>
      </c>
      <c r="W306" s="155">
        <f>IFERROR(_xlfn.XLOOKUP(Y306,sortorder!$E$4:$E$55,sortorder!$D$4:$D$55),99)</f>
        <v>80</v>
      </c>
      <c r="X306" s="155">
        <f>IFERROR(_xlfn.XLOOKUP(Y306,sortorder!$E$4:$E$55,sortorder!$D$4:$D$55),99)</f>
        <v>80</v>
      </c>
      <c r="Y306" s="22" t="s">
        <v>2887</v>
      </c>
      <c r="Z306" s="144">
        <f>IF(ISERROR(SEARCH(Z$1,$Q306)),0,1)</f>
        <v>0</v>
      </c>
      <c r="AA306" s="144">
        <f>IF(ISERROR(SEARCH(AA$1,$Q306)),0,1)</f>
        <v>0</v>
      </c>
      <c r="AB306" s="144">
        <f>IF(ISERROR(SEARCH(AB$1,$Q306)),0,1)</f>
        <v>1</v>
      </c>
      <c r="AC306" s="144">
        <f>IF(ISERROR(SEARCH(AC$1,$Q306)),0,1)</f>
        <v>1</v>
      </c>
      <c r="AD306" s="144">
        <f>IF(ISERROR(SEARCH(AD$1,$Q306)),0,1)</f>
        <v>0</v>
      </c>
      <c r="AE306" s="144">
        <f>IF(ISERROR(SEARCH(AE$1,$Q306)),0,1)</f>
        <v>0</v>
      </c>
      <c r="AF306" s="144">
        <f>IF(ISERROR(SEARCH(AF$1,$Q306)),0,1)</f>
        <v>0</v>
      </c>
      <c r="AG306" s="144">
        <f>IF(ISERROR(SEARCH(AG$1,$Q306)),0,1)</f>
        <v>0</v>
      </c>
      <c r="AH306" s="144">
        <f>IF(ISERROR(SEARCH(AH$1,$Q306)),0,1)</f>
        <v>0</v>
      </c>
      <c r="AK306" t="s">
        <v>44</v>
      </c>
      <c r="AL306" s="41" t="s">
        <v>44</v>
      </c>
      <c r="AM306" s="216">
        <f>_xlfn.XLOOKUP(AL306,sortorder!$I$15:$I$20,sortorder!$J$15:$J$20)</f>
        <v>1</v>
      </c>
      <c r="AN306" t="s">
        <v>423</v>
      </c>
      <c r="AO306" t="s">
        <v>423</v>
      </c>
      <c r="AP306" t="s">
        <v>424</v>
      </c>
      <c r="AQ306" s="32">
        <v>1</v>
      </c>
      <c r="AR306" t="s">
        <v>268</v>
      </c>
      <c r="AS306" t="s">
        <v>2833</v>
      </c>
      <c r="AT306" t="s">
        <v>515</v>
      </c>
      <c r="AU306" t="s">
        <v>516</v>
      </c>
      <c r="AW306" s="39" t="str">
        <f>IFERROR(_xlfn.XLOOKUP(Q306,wtd!$B:$B,wtd!$C:$C),"")</f>
        <v/>
      </c>
      <c r="AX306" s="144" t="b">
        <f>IFERROR(Q306=_xlfn.XLOOKUP(Q306,wtd!$B:$B,wtd!$B:$B),FALSE)</f>
        <v>0</v>
      </c>
      <c r="AY306" t="s">
        <v>1103</v>
      </c>
      <c r="BC306" t="b">
        <v>0</v>
      </c>
      <c r="BD306" t="b">
        <v>0</v>
      </c>
      <c r="BE306" t="b">
        <v>0</v>
      </c>
      <c r="BF306" t="s">
        <v>5173</v>
      </c>
      <c r="BG306" t="s">
        <v>841</v>
      </c>
      <c r="BH306" t="s">
        <v>841</v>
      </c>
      <c r="BI306" t="s">
        <v>842</v>
      </c>
      <c r="BJ306" t="s">
        <v>845</v>
      </c>
      <c r="BN306" s="232">
        <v>999</v>
      </c>
      <c r="BQ306" t="s">
        <v>843</v>
      </c>
      <c r="BR306" t="s">
        <v>840</v>
      </c>
    </row>
    <row r="307" spans="1:72">
      <c r="A307">
        <v>306</v>
      </c>
      <c r="B307" s="161" t="str">
        <f>IFERROR(TEXT(AM307,"00"),"99")&amp;IFERROR(TEXT(X307,"00"),"99")&amp;IFERROR(TEXT(T307,"00"),"99")&amp;IFERROR(TEXT(BN307,"000"),"999")</f>
        <v>018020999</v>
      </c>
      <c r="C307" s="161" t="str">
        <f>IFERROR(TEXT(AM307,"00"),"99")&amp;IFERROR(TEXT(W307,"00"),"99")&amp;IFERROR(TEXT(S307,"000"),"999")</f>
        <v>0180165</v>
      </c>
      <c r="D307" s="29">
        <v>0</v>
      </c>
      <c r="E307" s="29">
        <v>1</v>
      </c>
      <c r="F307" s="29">
        <v>0</v>
      </c>
      <c r="G307" s="29"/>
      <c r="H307" t="s">
        <v>744</v>
      </c>
      <c r="I307" s="379" t="str">
        <f>IF(ISBLANK(H307), IF(OR(NOT(ISBLANK(M307)),NOT(ISBLANK(J307)), NOT(ISBLANK(O307))),"no oldname but should be",""),IF(H307=J307,"api",IF(H307=O307,"csv","no match or acsbgname")))</f>
        <v>csv</v>
      </c>
      <c r="N307" t="s">
        <v>744</v>
      </c>
      <c r="O307" t="s">
        <v>744</v>
      </c>
      <c r="P307" t="s">
        <v>744</v>
      </c>
      <c r="Q307" s="64" t="s">
        <v>743</v>
      </c>
      <c r="R307" t="s">
        <v>743</v>
      </c>
      <c r="S307" s="150">
        <f>IFERROR(_xlfn.XLOOKUP(U307,sortorder!$E$62:$E$134,sortorder!$F$62:$F$134),999)</f>
        <v>165</v>
      </c>
      <c r="T307" s="150">
        <f>IFERROR(_xlfn.XLOOKUP(U307,sortorder!$E$62:$E$134,sortorder!$D$62:$D$134),99)</f>
        <v>20</v>
      </c>
      <c r="U307" s="129" t="s">
        <v>396</v>
      </c>
      <c r="W307" s="155">
        <f>IFERROR(_xlfn.XLOOKUP(Y307,sortorder!$E$4:$E$55,sortorder!$D$4:$D$55),99)</f>
        <v>80</v>
      </c>
      <c r="X307" s="155">
        <f>IFERROR(_xlfn.XLOOKUP(Y307,sortorder!$E$4:$E$55,sortorder!$D$4:$D$55),99)</f>
        <v>80</v>
      </c>
      <c r="Y307" s="22" t="s">
        <v>2886</v>
      </c>
      <c r="Z307" s="144">
        <f>IF(ISERROR(SEARCH(Z$1,$Q307)),0,1)</f>
        <v>0</v>
      </c>
      <c r="AA307" s="144">
        <f>IF(ISERROR(SEARCH(AA$1,$Q307)),0,1)</f>
        <v>1</v>
      </c>
      <c r="AB307" s="144">
        <f>IF(ISERROR(SEARCH(AB$1,$Q307)),0,1)</f>
        <v>0</v>
      </c>
      <c r="AC307" s="144">
        <f>IF(ISERROR(SEARCH(AC$1,$Q307)),0,1)</f>
        <v>0</v>
      </c>
      <c r="AD307" s="144">
        <f>IF(ISERROR(SEARCH(AD$1,$Q307)),0,1)</f>
        <v>0</v>
      </c>
      <c r="AE307" s="144">
        <f>IF(ISERROR(SEARCH(AE$1,$Q307)),0,1)</f>
        <v>1</v>
      </c>
      <c r="AF307" s="144">
        <f>IF(ISERROR(SEARCH(AF$1,$Q307)),0,1)</f>
        <v>0</v>
      </c>
      <c r="AG307" s="144">
        <f>IF(ISERROR(SEARCH(AG$1,$Q307)),0,1)</f>
        <v>0</v>
      </c>
      <c r="AH307" s="144">
        <f>IF(ISERROR(SEARCH(AH$1,$Q307)),0,1)</f>
        <v>0</v>
      </c>
      <c r="AK307" t="s">
        <v>44</v>
      </c>
      <c r="AL307" s="41" t="s">
        <v>44</v>
      </c>
      <c r="AM307" s="216">
        <f>_xlfn.XLOOKUP(AL307,sortorder!$I$15:$I$20,sortorder!$J$15:$J$20)</f>
        <v>1</v>
      </c>
      <c r="AN307" t="s">
        <v>1804</v>
      </c>
      <c r="AO307" t="s">
        <v>1804</v>
      </c>
      <c r="AP307" t="s">
        <v>1805</v>
      </c>
      <c r="AQ307" s="32">
        <v>3</v>
      </c>
      <c r="AR307" t="s">
        <v>456</v>
      </c>
      <c r="AS307" t="s">
        <v>97</v>
      </c>
      <c r="AT307" t="s">
        <v>96</v>
      </c>
      <c r="AU307" t="s">
        <v>97</v>
      </c>
      <c r="AW307" s="39" t="str">
        <f>IFERROR(_xlfn.XLOOKUP(Q307,wtd!$B:$B,wtd!$C:$C),"")</f>
        <v/>
      </c>
      <c r="AX307" s="144" t="b">
        <f>IFERROR(Q307=_xlfn.XLOOKUP(Q307,wtd!$B:$B,wtd!$B:$B),FALSE)</f>
        <v>0</v>
      </c>
      <c r="AY307" t="s">
        <v>89</v>
      </c>
      <c r="BC307" t="b">
        <v>0</v>
      </c>
      <c r="BD307" t="b">
        <v>0</v>
      </c>
      <c r="BE307" t="b">
        <v>0</v>
      </c>
      <c r="BF307" t="s">
        <v>745</v>
      </c>
      <c r="BG307" t="s">
        <v>745</v>
      </c>
      <c r="BH307" t="s">
        <v>745</v>
      </c>
      <c r="BI307" t="s">
        <v>745</v>
      </c>
      <c r="BN307" s="232">
        <v>999</v>
      </c>
      <c r="BQ307" t="s">
        <v>109</v>
      </c>
      <c r="BR307" t="s">
        <v>744</v>
      </c>
    </row>
    <row r="308" spans="1:72">
      <c r="A308">
        <v>307</v>
      </c>
      <c r="B308" s="161" t="str">
        <f>IFERROR(TEXT(AM308,"00"),"99")&amp;IFERROR(TEXT(X308,"00"),"99")&amp;IFERROR(TEXT(T308,"00"),"99")&amp;IFERROR(TEXT(BN308,"000"),"999")</f>
        <v>018020999</v>
      </c>
      <c r="C308" s="161" t="str">
        <f>IFERROR(TEXT(AM308,"00"),"99")&amp;IFERROR(TEXT(W308,"00"),"99")&amp;IFERROR(TEXT(S308,"000"),"999")</f>
        <v>0180165</v>
      </c>
      <c r="D308" s="29">
        <v>0</v>
      </c>
      <c r="E308" s="29">
        <v>1</v>
      </c>
      <c r="F308" s="29">
        <v>0</v>
      </c>
      <c r="G308" s="29"/>
      <c r="H308" t="s">
        <v>1027</v>
      </c>
      <c r="I308" s="379" t="str">
        <f>IF(ISBLANK(H308), IF(OR(NOT(ISBLANK(M308)),NOT(ISBLANK(J308)), NOT(ISBLANK(O308))),"no oldname but should be",""),IF(H308=J308,"api",IF(H308=O308,"csv","no match or acsbgname")))</f>
        <v>csv</v>
      </c>
      <c r="N308" t="s">
        <v>1027</v>
      </c>
      <c r="O308" t="s">
        <v>1027</v>
      </c>
      <c r="P308" t="s">
        <v>1027</v>
      </c>
      <c r="Q308" s="64" t="s">
        <v>1026</v>
      </c>
      <c r="R308" t="s">
        <v>1026</v>
      </c>
      <c r="S308" s="150">
        <f>IFERROR(_xlfn.XLOOKUP(U308,sortorder!$E$62:$E$134,sortorder!$F$62:$F$134),999)</f>
        <v>165</v>
      </c>
      <c r="T308" s="150">
        <f>IFERROR(_xlfn.XLOOKUP(U308,sortorder!$E$62:$E$134,sortorder!$D$62:$D$134),99)</f>
        <v>20</v>
      </c>
      <c r="U308" s="129" t="s">
        <v>396</v>
      </c>
      <c r="W308" s="155">
        <f>IFERROR(_xlfn.XLOOKUP(Y308,sortorder!$E$4:$E$55,sortorder!$D$4:$D$55),99)</f>
        <v>80</v>
      </c>
      <c r="X308" s="155">
        <f>IFERROR(_xlfn.XLOOKUP(Y308,sortorder!$E$4:$E$55,sortorder!$D$4:$D$55),99)</f>
        <v>80</v>
      </c>
      <c r="Y308" s="22" t="s">
        <v>2887</v>
      </c>
      <c r="Z308" s="144">
        <f>IF(ISERROR(SEARCH(Z$1,$Q308)),0,1)</f>
        <v>0</v>
      </c>
      <c r="AA308" s="144">
        <f>IF(ISERROR(SEARCH(AA$1,$Q308)),0,1)</f>
        <v>1</v>
      </c>
      <c r="AB308" s="144">
        <f>IF(ISERROR(SEARCH(AB$1,$Q308)),0,1)</f>
        <v>1</v>
      </c>
      <c r="AC308" s="144">
        <f>IF(ISERROR(SEARCH(AC$1,$Q308)),0,1)</f>
        <v>1</v>
      </c>
      <c r="AD308" s="144">
        <f>IF(ISERROR(SEARCH(AD$1,$Q308)),0,1)</f>
        <v>0</v>
      </c>
      <c r="AE308" s="144">
        <f>IF(ISERROR(SEARCH(AE$1,$Q308)),0,1)</f>
        <v>0</v>
      </c>
      <c r="AF308" s="144">
        <f>IF(ISERROR(SEARCH(AF$1,$Q308)),0,1)</f>
        <v>0</v>
      </c>
      <c r="AG308" s="144">
        <f>IF(ISERROR(SEARCH(AG$1,$Q308)),0,1)</f>
        <v>0</v>
      </c>
      <c r="AH308" s="144">
        <f>IF(ISERROR(SEARCH(AH$1,$Q308)),0,1)</f>
        <v>0</v>
      </c>
      <c r="AK308" t="s">
        <v>44</v>
      </c>
      <c r="AL308" s="41" t="s">
        <v>44</v>
      </c>
      <c r="AM308" s="216">
        <f>_xlfn.XLOOKUP(AL308,sortorder!$I$15:$I$20,sortorder!$J$15:$J$20)</f>
        <v>1</v>
      </c>
      <c r="AN308" t="s">
        <v>1804</v>
      </c>
      <c r="AO308" t="s">
        <v>1804</v>
      </c>
      <c r="AP308" t="s">
        <v>1805</v>
      </c>
      <c r="AQ308" s="32">
        <v>3</v>
      </c>
      <c r="AR308" t="s">
        <v>757</v>
      </c>
      <c r="AS308" t="s">
        <v>2833</v>
      </c>
      <c r="AT308" t="s">
        <v>515</v>
      </c>
      <c r="AU308" t="s">
        <v>516</v>
      </c>
      <c r="AW308" s="39" t="str">
        <f>IFERROR(_xlfn.XLOOKUP(Q308,wtd!$B:$B,wtd!$C:$C),"")</f>
        <v/>
      </c>
      <c r="AX308" s="144" t="b">
        <f>IFERROR(Q308=_xlfn.XLOOKUP(Q308,wtd!$B:$B,wtd!$B:$B),FALSE)</f>
        <v>0</v>
      </c>
      <c r="AY308" t="s">
        <v>1103</v>
      </c>
      <c r="BC308" t="b">
        <v>0</v>
      </c>
      <c r="BD308" t="b">
        <v>0</v>
      </c>
      <c r="BE308" t="b">
        <v>0</v>
      </c>
      <c r="BF308" t="s">
        <v>1028</v>
      </c>
      <c r="BG308" t="s">
        <v>1028</v>
      </c>
      <c r="BH308" t="s">
        <v>1028</v>
      </c>
      <c r="BI308" t="s">
        <v>1028</v>
      </c>
      <c r="BN308" s="232">
        <v>999</v>
      </c>
      <c r="BQ308" t="s">
        <v>843</v>
      </c>
      <c r="BR308" t="s">
        <v>1027</v>
      </c>
    </row>
    <row r="309" spans="1:72">
      <c r="A309">
        <v>308</v>
      </c>
      <c r="B309" s="161" t="str">
        <f>IFERROR(TEXT(AM309,"00"),"99")&amp;IFERROR(TEXT(X309,"00"),"99")&amp;IFERROR(TEXT(T309,"00"),"99")&amp;IFERROR(TEXT(BN309,"000"),"999")</f>
        <v>018022999</v>
      </c>
      <c r="C309" s="161" t="str">
        <f>IFERROR(TEXT(AM309,"00"),"99")&amp;IFERROR(TEXT(W309,"00"),"99")&amp;IFERROR(TEXT(S309,"000"),"999")</f>
        <v>0180167</v>
      </c>
      <c r="D309" s="29">
        <v>0</v>
      </c>
      <c r="E309" s="29">
        <v>1</v>
      </c>
      <c r="F309" s="29">
        <v>0</v>
      </c>
      <c r="G309" s="29"/>
      <c r="H309" t="s">
        <v>157</v>
      </c>
      <c r="I309" s="379" t="str">
        <f>IF(ISBLANK(H309), IF(OR(NOT(ISBLANK(M309)),NOT(ISBLANK(J309)), NOT(ISBLANK(O309))),"no oldname but should be",""),IF(H309=J309,"api",IF(H309=O309,"csv","no match or acsbgname")))</f>
        <v>csv</v>
      </c>
      <c r="N309" t="s">
        <v>157</v>
      </c>
      <c r="O309" t="s">
        <v>157</v>
      </c>
      <c r="P309" t="s">
        <v>157</v>
      </c>
      <c r="Q309" s="64" t="s">
        <v>156</v>
      </c>
      <c r="R309" t="s">
        <v>156</v>
      </c>
      <c r="S309" s="150">
        <f>IFERROR(_xlfn.XLOOKUP(U309,sortorder!$E$62:$E$134,sortorder!$F$62:$F$134),999)</f>
        <v>167</v>
      </c>
      <c r="T309" s="150">
        <f>IFERROR(_xlfn.XLOOKUP(U309,sortorder!$E$62:$E$134,sortorder!$D$62:$D$134),99)</f>
        <v>22</v>
      </c>
      <c r="U309" s="129" t="s">
        <v>51</v>
      </c>
      <c r="V309" s="59" t="s">
        <v>51</v>
      </c>
      <c r="W309" s="155">
        <f>IFERROR(_xlfn.XLOOKUP(Y309,sortorder!$E$4:$E$55,sortorder!$D$4:$D$55),99)</f>
        <v>80</v>
      </c>
      <c r="X309" s="155">
        <f>IFERROR(_xlfn.XLOOKUP(Y309,sortorder!$E$4:$E$55,sortorder!$D$4:$D$55),99)</f>
        <v>80</v>
      </c>
      <c r="Y309" s="22" t="s">
        <v>2886</v>
      </c>
      <c r="Z309" s="144">
        <f>IF(ISERROR(SEARCH(Z$1,$Q309)),0,1)</f>
        <v>0</v>
      </c>
      <c r="AA309" s="144">
        <f>IF(ISERROR(SEARCH(AA$1,$Q309)),0,1)</f>
        <v>0</v>
      </c>
      <c r="AB309" s="144">
        <f>IF(ISERROR(SEARCH(AB$1,$Q309)),0,1)</f>
        <v>0</v>
      </c>
      <c r="AC309" s="144">
        <f>IF(ISERROR(SEARCH(AC$1,$Q309)),0,1)</f>
        <v>0</v>
      </c>
      <c r="AD309" s="144">
        <f>IF(ISERROR(SEARCH(AD$1,$Q309)),0,1)</f>
        <v>0</v>
      </c>
      <c r="AE309" s="144">
        <f>IF(ISERROR(SEARCH(AE$1,$Q309)),0,1)</f>
        <v>1</v>
      </c>
      <c r="AF309" s="144">
        <f>IF(ISERROR(SEARCH(AF$1,$Q309)),0,1)</f>
        <v>0</v>
      </c>
      <c r="AG309" s="144">
        <f>IF(ISERROR(SEARCH(AG$1,$Q309)),0,1)</f>
        <v>0</v>
      </c>
      <c r="AH309" s="144">
        <f>IF(ISERROR(SEARCH(AH$1,$Q309)),0,1)</f>
        <v>0</v>
      </c>
      <c r="AK309" t="s">
        <v>44</v>
      </c>
      <c r="AL309" s="41" t="s">
        <v>44</v>
      </c>
      <c r="AM309" s="216">
        <f>_xlfn.XLOOKUP(AL309,sortorder!$I$15:$I$20,sortorder!$J$15:$J$20)</f>
        <v>1</v>
      </c>
      <c r="AN309" t="s">
        <v>423</v>
      </c>
      <c r="AO309" t="s">
        <v>423</v>
      </c>
      <c r="AP309" t="s">
        <v>424</v>
      </c>
      <c r="AQ309" s="32">
        <v>1</v>
      </c>
      <c r="AR309" t="s">
        <v>83</v>
      </c>
      <c r="AS309" t="s">
        <v>97</v>
      </c>
      <c r="AT309" t="s">
        <v>96</v>
      </c>
      <c r="AU309" t="s">
        <v>97</v>
      </c>
      <c r="AW309" s="39" t="str">
        <f>IFERROR(_xlfn.XLOOKUP(Q309,wtd!$B:$B,wtd!$C:$C),"")</f>
        <v/>
      </c>
      <c r="AX309" s="144" t="b">
        <f>IFERROR(Q309=_xlfn.XLOOKUP(Q309,wtd!$B:$B,wtd!$B:$B),FALSE)</f>
        <v>0</v>
      </c>
      <c r="AY309" t="s">
        <v>89</v>
      </c>
      <c r="BC309" t="b">
        <v>0</v>
      </c>
      <c r="BD309" t="b">
        <v>0</v>
      </c>
      <c r="BE309" t="b">
        <v>0</v>
      </c>
      <c r="BF309" t="s">
        <v>5174</v>
      </c>
      <c r="BG309" t="s">
        <v>158</v>
      </c>
      <c r="BH309" t="s">
        <v>158</v>
      </c>
      <c r="BI309" t="s">
        <v>159</v>
      </c>
      <c r="BJ309" t="s">
        <v>159</v>
      </c>
      <c r="BN309" s="232">
        <v>999</v>
      </c>
      <c r="BQ309" t="s">
        <v>103</v>
      </c>
      <c r="BR309" t="s">
        <v>157</v>
      </c>
    </row>
    <row r="310" spans="1:72">
      <c r="A310">
        <v>309</v>
      </c>
      <c r="B310" s="161" t="str">
        <f>IFERROR(TEXT(AM310,"00"),"99")&amp;IFERROR(TEXT(X310,"00"),"99")&amp;IFERROR(TEXT(T310,"00"),"99")&amp;IFERROR(TEXT(BN310,"000"),"999")</f>
        <v>018022999</v>
      </c>
      <c r="C310" s="161" t="str">
        <f>IFERROR(TEXT(AM310,"00"),"99")&amp;IFERROR(TEXT(W310,"00"),"99")&amp;IFERROR(TEXT(S310,"000"),"999")</f>
        <v>0180167</v>
      </c>
      <c r="D310" s="29">
        <v>0</v>
      </c>
      <c r="E310" s="29">
        <v>1</v>
      </c>
      <c r="F310" s="29">
        <v>0</v>
      </c>
      <c r="G310" s="29"/>
      <c r="H310" t="s">
        <v>658</v>
      </c>
      <c r="I310" s="379" t="str">
        <f>IF(ISBLANK(H310), IF(OR(NOT(ISBLANK(M310)),NOT(ISBLANK(J310)), NOT(ISBLANK(O310))),"no oldname but should be",""),IF(H310=J310,"api",IF(H310=O310,"csv","no match or acsbgname")))</f>
        <v>csv</v>
      </c>
      <c r="N310" t="s">
        <v>658</v>
      </c>
      <c r="O310" t="s">
        <v>658</v>
      </c>
      <c r="P310" t="s">
        <v>658</v>
      </c>
      <c r="Q310" s="64" t="s">
        <v>657</v>
      </c>
      <c r="R310" t="s">
        <v>657</v>
      </c>
      <c r="S310" s="150">
        <f>IFERROR(_xlfn.XLOOKUP(U310,sortorder!$E$62:$E$134,sortorder!$F$62:$F$134),999)</f>
        <v>167</v>
      </c>
      <c r="T310" s="150">
        <f>IFERROR(_xlfn.XLOOKUP(U310,sortorder!$E$62:$E$134,sortorder!$D$62:$D$134),99)</f>
        <v>22</v>
      </c>
      <c r="U310" s="129" t="s">
        <v>51</v>
      </c>
      <c r="V310" s="59" t="s">
        <v>51</v>
      </c>
      <c r="W310" s="155">
        <f>IFERROR(_xlfn.XLOOKUP(Y310,sortorder!$E$4:$E$55,sortorder!$D$4:$D$55),99)</f>
        <v>80</v>
      </c>
      <c r="X310" s="155">
        <f>IFERROR(_xlfn.XLOOKUP(Y310,sortorder!$E$4:$E$55,sortorder!$D$4:$D$55),99)</f>
        <v>80</v>
      </c>
      <c r="Y310" s="22" t="s">
        <v>2887</v>
      </c>
      <c r="Z310" s="144">
        <f>IF(ISERROR(SEARCH(Z$1,$Q310)),0,1)</f>
        <v>0</v>
      </c>
      <c r="AA310" s="144">
        <f>IF(ISERROR(SEARCH(AA$1,$Q310)),0,1)</f>
        <v>0</v>
      </c>
      <c r="AB310" s="144">
        <f>IF(ISERROR(SEARCH(AB$1,$Q310)),0,1)</f>
        <v>1</v>
      </c>
      <c r="AC310" s="144">
        <f>IF(ISERROR(SEARCH(AC$1,$Q310)),0,1)</f>
        <v>1</v>
      </c>
      <c r="AD310" s="144">
        <f>IF(ISERROR(SEARCH(AD$1,$Q310)),0,1)</f>
        <v>0</v>
      </c>
      <c r="AE310" s="144">
        <f>IF(ISERROR(SEARCH(AE$1,$Q310)),0,1)</f>
        <v>0</v>
      </c>
      <c r="AF310" s="144">
        <f>IF(ISERROR(SEARCH(AF$1,$Q310)),0,1)</f>
        <v>0</v>
      </c>
      <c r="AG310" s="144">
        <f>IF(ISERROR(SEARCH(AG$1,$Q310)),0,1)</f>
        <v>0</v>
      </c>
      <c r="AH310" s="144">
        <f>IF(ISERROR(SEARCH(AH$1,$Q310)),0,1)</f>
        <v>0</v>
      </c>
      <c r="AK310" t="s">
        <v>44</v>
      </c>
      <c r="AL310" s="41" t="s">
        <v>44</v>
      </c>
      <c r="AM310" s="216">
        <f>_xlfn.XLOOKUP(AL310,sortorder!$I$15:$I$20,sortorder!$J$15:$J$20)</f>
        <v>1</v>
      </c>
      <c r="AN310" t="s">
        <v>423</v>
      </c>
      <c r="AO310" t="s">
        <v>423</v>
      </c>
      <c r="AP310" t="s">
        <v>424</v>
      </c>
      <c r="AQ310" s="32">
        <v>1</v>
      </c>
      <c r="AR310" t="s">
        <v>268</v>
      </c>
      <c r="AS310" t="s">
        <v>2833</v>
      </c>
      <c r="AT310" t="s">
        <v>515</v>
      </c>
      <c r="AU310" t="s">
        <v>516</v>
      </c>
      <c r="AW310" s="39" t="str">
        <f>IFERROR(_xlfn.XLOOKUP(Q310,wtd!$B:$B,wtd!$C:$C),"")</f>
        <v/>
      </c>
      <c r="AX310" s="144" t="b">
        <f>IFERROR(Q310=_xlfn.XLOOKUP(Q310,wtd!$B:$B,wtd!$B:$B),FALSE)</f>
        <v>0</v>
      </c>
      <c r="AY310" t="s">
        <v>1103</v>
      </c>
      <c r="BC310" t="b">
        <v>0</v>
      </c>
      <c r="BD310" t="b">
        <v>0</v>
      </c>
      <c r="BE310" t="b">
        <v>0</v>
      </c>
      <c r="BF310" t="s">
        <v>5175</v>
      </c>
      <c r="BG310" t="s">
        <v>659</v>
      </c>
      <c r="BH310" t="s">
        <v>659</v>
      </c>
      <c r="BI310" t="s">
        <v>660</v>
      </c>
      <c r="BJ310" t="s">
        <v>660</v>
      </c>
      <c r="BN310" s="232">
        <v>999</v>
      </c>
      <c r="BQ310" t="s">
        <v>661</v>
      </c>
      <c r="BR310" t="s">
        <v>658</v>
      </c>
    </row>
    <row r="311" spans="1:72">
      <c r="A311">
        <v>310</v>
      </c>
      <c r="B311" s="161" t="str">
        <f>IFERROR(TEXT(AM311,"00"),"99")&amp;IFERROR(TEXT(X311,"00"),"99")&amp;IFERROR(TEXT(T311,"00"),"99")&amp;IFERROR(TEXT(BN311,"000"),"999")</f>
        <v>018022999</v>
      </c>
      <c r="C311" s="161" t="str">
        <f>IFERROR(TEXT(AM311,"00"),"99")&amp;IFERROR(TEXT(W311,"00"),"99")&amp;IFERROR(TEXT(S311,"000"),"999")</f>
        <v>0180167</v>
      </c>
      <c r="D311" s="29">
        <v>0</v>
      </c>
      <c r="E311" s="29">
        <v>1</v>
      </c>
      <c r="F311" s="29">
        <v>0</v>
      </c>
      <c r="G311" s="29"/>
      <c r="H311" t="s">
        <v>955</v>
      </c>
      <c r="I311" s="379" t="str">
        <f>IF(ISBLANK(H311), IF(OR(NOT(ISBLANK(M311)),NOT(ISBLANK(J311)), NOT(ISBLANK(O311))),"no oldname but should be",""),IF(H311=J311,"api",IF(H311=O311,"csv","no match or acsbgname")))</f>
        <v>csv</v>
      </c>
      <c r="N311" t="s">
        <v>955</v>
      </c>
      <c r="O311" t="s">
        <v>955</v>
      </c>
      <c r="P311" t="s">
        <v>955</v>
      </c>
      <c r="Q311" s="64" t="s">
        <v>954</v>
      </c>
      <c r="R311" t="s">
        <v>954</v>
      </c>
      <c r="S311" s="150">
        <f>IFERROR(_xlfn.XLOOKUP(U311,sortorder!$E$62:$E$134,sortorder!$F$62:$F$134),999)</f>
        <v>167</v>
      </c>
      <c r="T311" s="150">
        <f>IFERROR(_xlfn.XLOOKUP(U311,sortorder!$E$62:$E$134,sortorder!$D$62:$D$134),99)</f>
        <v>22</v>
      </c>
      <c r="U311" s="129" t="str">
        <f>SUBSTITUTE(Q311,"state.bin.","")</f>
        <v>pctlths</v>
      </c>
      <c r="W311" s="155">
        <f>IFERROR(_xlfn.XLOOKUP(Y311,sortorder!$E$4:$E$55,sortorder!$D$4:$D$55),99)</f>
        <v>80</v>
      </c>
      <c r="X311" s="155">
        <f>IFERROR(_xlfn.XLOOKUP(Y311,sortorder!$E$4:$E$55,sortorder!$D$4:$D$55),99)</f>
        <v>80</v>
      </c>
      <c r="Y311" s="22" t="s">
        <v>2886</v>
      </c>
      <c r="Z311" s="144">
        <f>IF(ISERROR(SEARCH(Z$1,$Q311)),0,1)</f>
        <v>0</v>
      </c>
      <c r="AA311" s="144">
        <f>IF(ISERROR(SEARCH(AA$1,$Q311)),0,1)</f>
        <v>1</v>
      </c>
      <c r="AB311" s="144">
        <f>IF(ISERROR(SEARCH(AB$1,$Q311)),0,1)</f>
        <v>0</v>
      </c>
      <c r="AC311" s="144">
        <f>IF(ISERROR(SEARCH(AC$1,$Q311)),0,1)</f>
        <v>0</v>
      </c>
      <c r="AD311" s="144">
        <f>IF(ISERROR(SEARCH(AD$1,$Q311)),0,1)</f>
        <v>0</v>
      </c>
      <c r="AE311" s="144">
        <f>IF(ISERROR(SEARCH(AE$1,$Q311)),0,1)</f>
        <v>1</v>
      </c>
      <c r="AF311" s="144">
        <f>IF(ISERROR(SEARCH(AF$1,$Q311)),0,1)</f>
        <v>0</v>
      </c>
      <c r="AG311" s="144">
        <f>IF(ISERROR(SEARCH(AG$1,$Q311)),0,1)</f>
        <v>0</v>
      </c>
      <c r="AH311" s="144">
        <f>IF(ISERROR(SEARCH(AH$1,$Q311)),0,1)</f>
        <v>0</v>
      </c>
      <c r="AK311" t="s">
        <v>44</v>
      </c>
      <c r="AL311" s="41" t="s">
        <v>44</v>
      </c>
      <c r="AM311" s="216">
        <f>_xlfn.XLOOKUP(AL311,sortorder!$I$15:$I$20,sortorder!$J$15:$J$20)</f>
        <v>1</v>
      </c>
      <c r="AN311" t="s">
        <v>1804</v>
      </c>
      <c r="AO311" t="s">
        <v>1804</v>
      </c>
      <c r="AP311" t="s">
        <v>1805</v>
      </c>
      <c r="AQ311" s="32">
        <v>3</v>
      </c>
      <c r="AR311" t="s">
        <v>456</v>
      </c>
      <c r="AS311" t="s">
        <v>97</v>
      </c>
      <c r="AT311" t="s">
        <v>96</v>
      </c>
      <c r="AU311" t="s">
        <v>97</v>
      </c>
      <c r="AW311" s="39" t="str">
        <f>IFERROR(_xlfn.XLOOKUP(Q311,wtd!$B:$B,wtd!$C:$C),"")</f>
        <v/>
      </c>
      <c r="AX311" s="144" t="b">
        <f>IFERROR(Q311=_xlfn.XLOOKUP(Q311,wtd!$B:$B,wtd!$B:$B),FALSE)</f>
        <v>0</v>
      </c>
      <c r="AY311" t="s">
        <v>89</v>
      </c>
      <c r="BC311" t="b">
        <v>0</v>
      </c>
      <c r="BD311" t="b">
        <v>0</v>
      </c>
      <c r="BE311" t="b">
        <v>0</v>
      </c>
      <c r="BF311" t="s">
        <v>5176</v>
      </c>
      <c r="BG311" t="s">
        <v>956</v>
      </c>
      <c r="BH311" t="s">
        <v>956</v>
      </c>
      <c r="BI311" t="s">
        <v>956</v>
      </c>
      <c r="BN311" s="232">
        <v>999</v>
      </c>
      <c r="BQ311" t="s">
        <v>103</v>
      </c>
      <c r="BR311" t="s">
        <v>955</v>
      </c>
    </row>
    <row r="312" spans="1:72">
      <c r="A312">
        <v>311</v>
      </c>
      <c r="B312" s="161" t="str">
        <f>IFERROR(TEXT(AM312,"00"),"99")&amp;IFERROR(TEXT(X312,"00"),"99")&amp;IFERROR(TEXT(T312,"00"),"99")&amp;IFERROR(TEXT(BN312,"000"),"999")</f>
        <v>018022999</v>
      </c>
      <c r="C312" s="161" t="str">
        <f>IFERROR(TEXT(AM312,"00"),"99")&amp;IFERROR(TEXT(W312,"00"),"99")&amp;IFERROR(TEXT(S312,"000"),"999")</f>
        <v>0180167</v>
      </c>
      <c r="D312" s="29">
        <v>0</v>
      </c>
      <c r="E312" s="29">
        <v>1</v>
      </c>
      <c r="F312" s="29">
        <v>0</v>
      </c>
      <c r="G312" s="29"/>
      <c r="H312" t="s">
        <v>952</v>
      </c>
      <c r="I312" s="379" t="str">
        <f>IF(ISBLANK(H312), IF(OR(NOT(ISBLANK(M312)),NOT(ISBLANK(J312)), NOT(ISBLANK(O312))),"no oldname but should be",""),IF(H312=J312,"api",IF(H312=O312,"csv","no match or acsbgname")))</f>
        <v>csv</v>
      </c>
      <c r="N312" t="s">
        <v>952</v>
      </c>
      <c r="O312" t="s">
        <v>952</v>
      </c>
      <c r="P312" t="s">
        <v>952</v>
      </c>
      <c r="Q312" s="64" t="s">
        <v>951</v>
      </c>
      <c r="R312" t="s">
        <v>951</v>
      </c>
      <c r="S312" s="150">
        <f>IFERROR(_xlfn.XLOOKUP(U312,sortorder!$E$62:$E$134,sortorder!$F$62:$F$134),999)</f>
        <v>167</v>
      </c>
      <c r="T312" s="150">
        <f>IFERROR(_xlfn.XLOOKUP(U312,sortorder!$E$62:$E$134,sortorder!$D$62:$D$134),99)</f>
        <v>22</v>
      </c>
      <c r="U312" s="129" t="str">
        <f>SUBSTITUTE(Q312,"state.pctile.text.","")</f>
        <v>pctlths</v>
      </c>
      <c r="W312" s="155">
        <f>IFERROR(_xlfn.XLOOKUP(Y312,sortorder!$E$4:$E$55,sortorder!$D$4:$D$55),99)</f>
        <v>80</v>
      </c>
      <c r="X312" s="155">
        <f>IFERROR(_xlfn.XLOOKUP(Y312,sortorder!$E$4:$E$55,sortorder!$D$4:$D$55),99)</f>
        <v>80</v>
      </c>
      <c r="Y312" s="22" t="s">
        <v>2887</v>
      </c>
      <c r="Z312" s="144">
        <f>IF(ISERROR(SEARCH(Z$1,$Q312)),0,1)</f>
        <v>0</v>
      </c>
      <c r="AA312" s="144">
        <f>IF(ISERROR(SEARCH(AA$1,$Q312)),0,1)</f>
        <v>1</v>
      </c>
      <c r="AB312" s="144">
        <f>IF(ISERROR(SEARCH(AB$1,$Q312)),0,1)</f>
        <v>1</v>
      </c>
      <c r="AC312" s="144">
        <f>IF(ISERROR(SEARCH(AC$1,$Q312)),0,1)</f>
        <v>1</v>
      </c>
      <c r="AD312" s="144">
        <f>IF(ISERROR(SEARCH(AD$1,$Q312)),0,1)</f>
        <v>0</v>
      </c>
      <c r="AE312" s="144">
        <f>IF(ISERROR(SEARCH(AE$1,$Q312)),0,1)</f>
        <v>0</v>
      </c>
      <c r="AF312" s="144">
        <f>IF(ISERROR(SEARCH(AF$1,$Q312)),0,1)</f>
        <v>0</v>
      </c>
      <c r="AG312" s="144">
        <f>IF(ISERROR(SEARCH(AG$1,$Q312)),0,1)</f>
        <v>0</v>
      </c>
      <c r="AH312" s="144">
        <f>IF(ISERROR(SEARCH(AH$1,$Q312)),0,1)</f>
        <v>0</v>
      </c>
      <c r="AK312" t="s">
        <v>44</v>
      </c>
      <c r="AL312" s="41" t="s">
        <v>44</v>
      </c>
      <c r="AM312" s="216">
        <f>_xlfn.XLOOKUP(AL312,sortorder!$I$15:$I$20,sortorder!$J$15:$J$20)</f>
        <v>1</v>
      </c>
      <c r="AN312" t="s">
        <v>1804</v>
      </c>
      <c r="AO312" t="s">
        <v>1804</v>
      </c>
      <c r="AP312" t="s">
        <v>1805</v>
      </c>
      <c r="AQ312" s="32">
        <v>3</v>
      </c>
      <c r="AR312" t="s">
        <v>757</v>
      </c>
      <c r="AS312" t="s">
        <v>2833</v>
      </c>
      <c r="AT312" t="s">
        <v>515</v>
      </c>
      <c r="AU312" t="s">
        <v>516</v>
      </c>
      <c r="AW312" s="39" t="str">
        <f>IFERROR(_xlfn.XLOOKUP(Q312,wtd!$B:$B,wtd!$C:$C),"")</f>
        <v/>
      </c>
      <c r="AX312" s="144" t="b">
        <f>IFERROR(Q312=_xlfn.XLOOKUP(Q312,wtd!$B:$B,wtd!$B:$B),FALSE)</f>
        <v>0</v>
      </c>
      <c r="AY312" t="s">
        <v>1103</v>
      </c>
      <c r="BC312" t="b">
        <v>0</v>
      </c>
      <c r="BD312" t="b">
        <v>0</v>
      </c>
      <c r="BE312" t="b">
        <v>0</v>
      </c>
      <c r="BF312" t="s">
        <v>5177</v>
      </c>
      <c r="BG312" t="s">
        <v>953</v>
      </c>
      <c r="BH312" t="s">
        <v>953</v>
      </c>
      <c r="BI312" t="s">
        <v>953</v>
      </c>
      <c r="BN312" s="232">
        <v>999</v>
      </c>
      <c r="BQ312" t="s">
        <v>661</v>
      </c>
      <c r="BR312" t="s">
        <v>952</v>
      </c>
    </row>
    <row r="313" spans="1:72">
      <c r="A313">
        <v>312</v>
      </c>
      <c r="B313" s="161" t="str">
        <f>IFERROR(TEXT(AM313,"00"),"99")&amp;IFERROR(TEXT(X313,"00"),"99")&amp;IFERROR(TEXT(T313,"00"),"99")&amp;IFERROR(TEXT(BN313,"000"),"999")</f>
        <v>018023999</v>
      </c>
      <c r="C313" s="161" t="str">
        <f>IFERROR(TEXT(AM313,"00"),"99")&amp;IFERROR(TEXT(W313,"00"),"99")&amp;IFERROR(TEXT(S313,"000"),"999")</f>
        <v>0180170</v>
      </c>
      <c r="D313" s="29">
        <v>0</v>
      </c>
      <c r="E313" s="29">
        <v>1</v>
      </c>
      <c r="F313" s="29">
        <v>0</v>
      </c>
      <c r="G313" s="29"/>
      <c r="H313" t="s">
        <v>136</v>
      </c>
      <c r="I313" s="379" t="str">
        <f>IF(ISBLANK(H313), IF(OR(NOT(ISBLANK(M313)),NOT(ISBLANK(J313)), NOT(ISBLANK(O313))),"no oldname but should be",""),IF(H313=J313,"api",IF(H313=O313,"csv","no match or acsbgname")))</f>
        <v>csv</v>
      </c>
      <c r="M313" s="124"/>
      <c r="N313" t="s">
        <v>136</v>
      </c>
      <c r="O313" t="s">
        <v>136</v>
      </c>
      <c r="P313" t="s">
        <v>136</v>
      </c>
      <c r="Q313" s="125" t="s">
        <v>135</v>
      </c>
      <c r="R313" s="124" t="s">
        <v>135</v>
      </c>
      <c r="S313" s="150">
        <f>IFERROR(_xlfn.XLOOKUP(U313,sortorder!$E$62:$E$134,sortorder!$F$62:$F$134),999)</f>
        <v>170</v>
      </c>
      <c r="T313" s="150">
        <f>IFERROR(_xlfn.XLOOKUP(U313,sortorder!$E$62:$E$134,sortorder!$D$62:$D$134),99)</f>
        <v>23</v>
      </c>
      <c r="U313" s="129" t="s">
        <v>1169</v>
      </c>
      <c r="W313" s="155">
        <f>IFERROR(_xlfn.XLOOKUP(Y313,sortorder!$E$4:$E$55,sortorder!$D$4:$D$55),99)</f>
        <v>80</v>
      </c>
      <c r="X313" s="155">
        <f>IFERROR(_xlfn.XLOOKUP(Y313,sortorder!$E$4:$E$55,sortorder!$D$4:$D$55),99)</f>
        <v>80</v>
      </c>
      <c r="Y313" s="22" t="s">
        <v>2886</v>
      </c>
      <c r="Z313" s="144">
        <f>IF(ISERROR(SEARCH(Z$1,$Q313)),0,1)</f>
        <v>0</v>
      </c>
      <c r="AA313" s="144">
        <f>IF(ISERROR(SEARCH(AA$1,$Q313)),0,1)</f>
        <v>0</v>
      </c>
      <c r="AB313" s="144">
        <f>IF(ISERROR(SEARCH(AB$1,$Q313)),0,1)</f>
        <v>0</v>
      </c>
      <c r="AC313" s="144">
        <f>IF(ISERROR(SEARCH(AC$1,$Q313)),0,1)</f>
        <v>0</v>
      </c>
      <c r="AD313" s="144">
        <f>IF(ISERROR(SEARCH(AD$1,$Q313)),0,1)</f>
        <v>0</v>
      </c>
      <c r="AE313" s="144">
        <f>IF(ISERROR(SEARCH(AE$1,$Q313)),0,1)</f>
        <v>1</v>
      </c>
      <c r="AF313" s="144">
        <f>IF(ISERROR(SEARCH(AF$1,$Q313)),0,1)</f>
        <v>0</v>
      </c>
      <c r="AG313" s="144">
        <f>IF(ISERROR(SEARCH(AG$1,$Q313)),0,1)</f>
        <v>0</v>
      </c>
      <c r="AH313" s="144">
        <f>IF(ISERROR(SEARCH(AH$1,$Q313)),0,1)</f>
        <v>0</v>
      </c>
      <c r="AJ313" s="124"/>
      <c r="AK313" t="s">
        <v>44</v>
      </c>
      <c r="AL313" s="41" t="s">
        <v>44</v>
      </c>
      <c r="AM313" s="216">
        <f>_xlfn.XLOOKUP(AL313,sortorder!$I$15:$I$20,sortorder!$J$15:$J$20)</f>
        <v>1</v>
      </c>
      <c r="AN313" t="s">
        <v>423</v>
      </c>
      <c r="AO313" t="s">
        <v>423</v>
      </c>
      <c r="AP313" t="s">
        <v>424</v>
      </c>
      <c r="AQ313" s="32">
        <v>1</v>
      </c>
      <c r="AR313" t="s">
        <v>83</v>
      </c>
      <c r="AS313" t="s">
        <v>97</v>
      </c>
      <c r="AT313" t="s">
        <v>96</v>
      </c>
      <c r="AU313" t="s">
        <v>97</v>
      </c>
      <c r="AW313" s="39" t="str">
        <f>IFERROR(_xlfn.XLOOKUP(Q313,wtd!$B:$B,wtd!$C:$C),"")</f>
        <v/>
      </c>
      <c r="AX313" s="144" t="b">
        <f>IFERROR(Q313=_xlfn.XLOOKUP(Q313,wtd!$B:$B,wtd!$B:$B),FALSE)</f>
        <v>0</v>
      </c>
      <c r="AY313" t="s">
        <v>89</v>
      </c>
      <c r="BC313" t="b">
        <v>0</v>
      </c>
      <c r="BD313" t="b">
        <v>0</v>
      </c>
      <c r="BE313" t="b">
        <v>0</v>
      </c>
      <c r="BF313" t="s">
        <v>137</v>
      </c>
      <c r="BG313" t="s">
        <v>137</v>
      </c>
      <c r="BH313" t="s">
        <v>137</v>
      </c>
      <c r="BI313" t="s">
        <v>137</v>
      </c>
      <c r="BN313" s="232">
        <v>999</v>
      </c>
      <c r="BQ313" t="s">
        <v>99</v>
      </c>
      <c r="BR313" t="s">
        <v>136</v>
      </c>
    </row>
    <row r="314" spans="1:72">
      <c r="A314">
        <v>313</v>
      </c>
      <c r="B314" s="161" t="str">
        <f>IFERROR(TEXT(AM314,"00"),"99")&amp;IFERROR(TEXT(X314,"00"),"99")&amp;IFERROR(TEXT(T314,"00"),"99")&amp;IFERROR(TEXT(BN314,"000"),"999")</f>
        <v>018023999</v>
      </c>
      <c r="C314" s="161" t="str">
        <f>IFERROR(TEXT(AM314,"00"),"99")&amp;IFERROR(TEXT(W314,"00"),"99")&amp;IFERROR(TEXT(S314,"000"),"999")</f>
        <v>0180170</v>
      </c>
      <c r="D314" s="29">
        <v>0</v>
      </c>
      <c r="E314" s="29">
        <v>1</v>
      </c>
      <c r="F314" s="29">
        <v>0</v>
      </c>
      <c r="G314" s="29"/>
      <c r="H314" t="s">
        <v>639</v>
      </c>
      <c r="I314" s="379" t="str">
        <f>IF(ISBLANK(H314), IF(OR(NOT(ISBLANK(M314)),NOT(ISBLANK(J314)), NOT(ISBLANK(O314))),"no oldname but should be",""),IF(H314=J314,"api",IF(H314=O314,"csv","no match or acsbgname")))</f>
        <v>csv</v>
      </c>
      <c r="M314" s="124"/>
      <c r="N314" t="s">
        <v>639</v>
      </c>
      <c r="O314" t="s">
        <v>639</v>
      </c>
      <c r="P314" t="s">
        <v>639</v>
      </c>
      <c r="Q314" s="125" t="s">
        <v>638</v>
      </c>
      <c r="R314" s="124" t="s">
        <v>638</v>
      </c>
      <c r="S314" s="150">
        <f>IFERROR(_xlfn.XLOOKUP(U314,sortorder!$E$62:$E$134,sortorder!$F$62:$F$134),999)</f>
        <v>170</v>
      </c>
      <c r="T314" s="150">
        <f>IFERROR(_xlfn.XLOOKUP(U314,sortorder!$E$62:$E$134,sortorder!$D$62:$D$134),99)</f>
        <v>23</v>
      </c>
      <c r="U314" s="129" t="s">
        <v>1169</v>
      </c>
      <c r="W314" s="155">
        <f>IFERROR(_xlfn.XLOOKUP(Y314,sortorder!$E$4:$E$55,sortorder!$D$4:$D$55),99)</f>
        <v>80</v>
      </c>
      <c r="X314" s="155">
        <f>IFERROR(_xlfn.XLOOKUP(Y314,sortorder!$E$4:$E$55,sortorder!$D$4:$D$55),99)</f>
        <v>80</v>
      </c>
      <c r="Y314" s="22" t="s">
        <v>2887</v>
      </c>
      <c r="Z314" s="144">
        <f>IF(ISERROR(SEARCH(Z$1,$Q314)),0,1)</f>
        <v>0</v>
      </c>
      <c r="AA314" s="144">
        <f>IF(ISERROR(SEARCH(AA$1,$Q314)),0,1)</f>
        <v>0</v>
      </c>
      <c r="AB314" s="144">
        <f>IF(ISERROR(SEARCH(AB$1,$Q314)),0,1)</f>
        <v>1</v>
      </c>
      <c r="AC314" s="144">
        <f>IF(ISERROR(SEARCH(AC$1,$Q314)),0,1)</f>
        <v>1</v>
      </c>
      <c r="AD314" s="144">
        <f>IF(ISERROR(SEARCH(AD$1,$Q314)),0,1)</f>
        <v>0</v>
      </c>
      <c r="AE314" s="144">
        <f>IF(ISERROR(SEARCH(AE$1,$Q314)),0,1)</f>
        <v>0</v>
      </c>
      <c r="AF314" s="144">
        <f>IF(ISERROR(SEARCH(AF$1,$Q314)),0,1)</f>
        <v>0</v>
      </c>
      <c r="AG314" s="144">
        <f>IF(ISERROR(SEARCH(AG$1,$Q314)),0,1)</f>
        <v>0</v>
      </c>
      <c r="AH314" s="144">
        <f>IF(ISERROR(SEARCH(AH$1,$Q314)),0,1)</f>
        <v>0</v>
      </c>
      <c r="AJ314" s="124"/>
      <c r="AK314" t="s">
        <v>44</v>
      </c>
      <c r="AL314" s="41" t="s">
        <v>44</v>
      </c>
      <c r="AM314" s="216">
        <f>_xlfn.XLOOKUP(AL314,sortorder!$I$15:$I$20,sortorder!$J$15:$J$20)</f>
        <v>1</v>
      </c>
      <c r="AN314" t="s">
        <v>423</v>
      </c>
      <c r="AO314" t="s">
        <v>423</v>
      </c>
      <c r="AP314" t="s">
        <v>424</v>
      </c>
      <c r="AQ314" s="32">
        <v>1</v>
      </c>
      <c r="AR314" t="s">
        <v>268</v>
      </c>
      <c r="AS314" t="s">
        <v>2833</v>
      </c>
      <c r="AT314" t="s">
        <v>515</v>
      </c>
      <c r="AU314" t="s">
        <v>516</v>
      </c>
      <c r="AW314" s="39" t="str">
        <f>IFERROR(_xlfn.XLOOKUP(Q314,wtd!$B:$B,wtd!$C:$C),"")</f>
        <v/>
      </c>
      <c r="AX314" s="144" t="b">
        <f>IFERROR(Q314=_xlfn.XLOOKUP(Q314,wtd!$B:$B,wtd!$B:$B),FALSE)</f>
        <v>0</v>
      </c>
      <c r="AY314" t="s">
        <v>1103</v>
      </c>
      <c r="BC314" t="b">
        <v>0</v>
      </c>
      <c r="BD314" t="b">
        <v>0</v>
      </c>
      <c r="BE314" t="b">
        <v>0</v>
      </c>
      <c r="BF314" t="s">
        <v>640</v>
      </c>
      <c r="BG314" t="s">
        <v>640</v>
      </c>
      <c r="BH314" t="s">
        <v>640</v>
      </c>
      <c r="BI314" t="s">
        <v>640</v>
      </c>
      <c r="BN314" s="232">
        <v>999</v>
      </c>
      <c r="BQ314" t="s">
        <v>641</v>
      </c>
      <c r="BR314" t="s">
        <v>639</v>
      </c>
    </row>
    <row r="315" spans="1:72">
      <c r="A315">
        <v>314</v>
      </c>
      <c r="B315" s="161" t="str">
        <f>IFERROR(TEXT(AM315,"00"),"99")&amp;IFERROR(TEXT(X315,"00"),"99")&amp;IFERROR(TEXT(T315,"00"),"99")&amp;IFERROR(TEXT(BN315,"000"),"999")</f>
        <v>018023999</v>
      </c>
      <c r="C315" s="161" t="str">
        <f>IFERROR(TEXT(AM315,"00"),"99")&amp;IFERROR(TEXT(W315,"00"),"99")&amp;IFERROR(TEXT(S315,"000"),"999")</f>
        <v>0180170</v>
      </c>
      <c r="D315" s="29">
        <v>0</v>
      </c>
      <c r="E315" s="29">
        <v>1</v>
      </c>
      <c r="F315" s="29">
        <v>0</v>
      </c>
      <c r="G315" s="29"/>
      <c r="H315" t="s">
        <v>943</v>
      </c>
      <c r="I315" s="379" t="str">
        <f>IF(ISBLANK(H315), IF(OR(NOT(ISBLANK(M315)),NOT(ISBLANK(J315)), NOT(ISBLANK(O315))),"no oldname but should be",""),IF(H315=J315,"api",IF(H315=O315,"csv","no match or acsbgname")))</f>
        <v>csv</v>
      </c>
      <c r="M315" s="124"/>
      <c r="N315" t="s">
        <v>943</v>
      </c>
      <c r="O315" t="s">
        <v>943</v>
      </c>
      <c r="P315" t="s">
        <v>943</v>
      </c>
      <c r="Q315" s="125" t="s">
        <v>942</v>
      </c>
      <c r="R315" s="124" t="s">
        <v>942</v>
      </c>
      <c r="S315" s="150">
        <f>IFERROR(_xlfn.XLOOKUP(U315,sortorder!$E$62:$E$134,sortorder!$F$62:$F$134),999)</f>
        <v>170</v>
      </c>
      <c r="T315" s="150">
        <f>IFERROR(_xlfn.XLOOKUP(U315,sortorder!$E$62:$E$134,sortorder!$D$62:$D$134),99)</f>
        <v>23</v>
      </c>
      <c r="U315" s="129" t="str">
        <f>SUBSTITUTE(Q315,"state.bin.","")</f>
        <v>lowlifex</v>
      </c>
      <c r="W315" s="155">
        <f>IFERROR(_xlfn.XLOOKUP(Y315,sortorder!$E$4:$E$55,sortorder!$D$4:$D$55),99)</f>
        <v>80</v>
      </c>
      <c r="X315" s="155">
        <f>IFERROR(_xlfn.XLOOKUP(Y315,sortorder!$E$4:$E$55,sortorder!$D$4:$D$55),99)</f>
        <v>80</v>
      </c>
      <c r="Y315" s="22" t="s">
        <v>2886</v>
      </c>
      <c r="Z315" s="144">
        <f>IF(ISERROR(SEARCH(Z$1,$Q315)),0,1)</f>
        <v>0</v>
      </c>
      <c r="AA315" s="144">
        <f>IF(ISERROR(SEARCH(AA$1,$Q315)),0,1)</f>
        <v>1</v>
      </c>
      <c r="AB315" s="144">
        <f>IF(ISERROR(SEARCH(AB$1,$Q315)),0,1)</f>
        <v>0</v>
      </c>
      <c r="AC315" s="144">
        <f>IF(ISERROR(SEARCH(AC$1,$Q315)),0,1)</f>
        <v>0</v>
      </c>
      <c r="AD315" s="144">
        <f>IF(ISERROR(SEARCH(AD$1,$Q315)),0,1)</f>
        <v>0</v>
      </c>
      <c r="AE315" s="144">
        <f>IF(ISERROR(SEARCH(AE$1,$Q315)),0,1)</f>
        <v>1</v>
      </c>
      <c r="AF315" s="144">
        <f>IF(ISERROR(SEARCH(AF$1,$Q315)),0,1)</f>
        <v>0</v>
      </c>
      <c r="AG315" s="144">
        <f>IF(ISERROR(SEARCH(AG$1,$Q315)),0,1)</f>
        <v>0</v>
      </c>
      <c r="AH315" s="144">
        <f>IF(ISERROR(SEARCH(AH$1,$Q315)),0,1)</f>
        <v>0</v>
      </c>
      <c r="AJ315" s="124"/>
      <c r="AK315" t="s">
        <v>44</v>
      </c>
      <c r="AL315" s="41" t="s">
        <v>44</v>
      </c>
      <c r="AM315" s="216">
        <f>_xlfn.XLOOKUP(AL315,sortorder!$I$15:$I$20,sortorder!$J$15:$J$20)</f>
        <v>1</v>
      </c>
      <c r="AN315" t="s">
        <v>1804</v>
      </c>
      <c r="AO315" t="s">
        <v>1804</v>
      </c>
      <c r="AP315" t="s">
        <v>1805</v>
      </c>
      <c r="AQ315" s="32">
        <v>3</v>
      </c>
      <c r="AR315" t="s">
        <v>456</v>
      </c>
      <c r="AS315" t="s">
        <v>97</v>
      </c>
      <c r="AT315" t="s">
        <v>96</v>
      </c>
      <c r="AU315" t="s">
        <v>97</v>
      </c>
      <c r="AW315" s="39" t="str">
        <f>IFERROR(_xlfn.XLOOKUP(Q315,wtd!$B:$B,wtd!$C:$C),"")</f>
        <v/>
      </c>
      <c r="AX315" s="144" t="b">
        <f>IFERROR(Q315=_xlfn.XLOOKUP(Q315,wtd!$B:$B,wtd!$B:$B),FALSE)</f>
        <v>0</v>
      </c>
      <c r="AY315" t="s">
        <v>89</v>
      </c>
      <c r="BC315" t="b">
        <v>0</v>
      </c>
      <c r="BD315" t="b">
        <v>0</v>
      </c>
      <c r="BE315" t="b">
        <v>0</v>
      </c>
      <c r="BF315" t="s">
        <v>944</v>
      </c>
      <c r="BG315" t="s">
        <v>944</v>
      </c>
      <c r="BH315" t="s">
        <v>944</v>
      </c>
      <c r="BI315" t="s">
        <v>944</v>
      </c>
      <c r="BN315" s="232">
        <v>999</v>
      </c>
      <c r="BQ315" t="s">
        <v>99</v>
      </c>
      <c r="BR315" t="s">
        <v>943</v>
      </c>
    </row>
    <row r="316" spans="1:72">
      <c r="A316">
        <v>315</v>
      </c>
      <c r="B316" s="161" t="str">
        <f>IFERROR(TEXT(AM316,"00"),"99")&amp;IFERROR(TEXT(X316,"00"),"99")&amp;IFERROR(TEXT(T316,"00"),"99")&amp;IFERROR(TEXT(BN316,"000"),"999")</f>
        <v>018023999</v>
      </c>
      <c r="C316" s="161" t="str">
        <f>IFERROR(TEXT(AM316,"00"),"99")&amp;IFERROR(TEXT(W316,"00"),"99")&amp;IFERROR(TEXT(S316,"000"),"999")</f>
        <v>0180170</v>
      </c>
      <c r="D316" s="29">
        <v>0</v>
      </c>
      <c r="E316" s="29">
        <v>1</v>
      </c>
      <c r="F316" s="29">
        <v>0</v>
      </c>
      <c r="G316" s="29"/>
      <c r="H316" t="s">
        <v>1046</v>
      </c>
      <c r="I316" s="379" t="str">
        <f>IF(ISBLANK(H316), IF(OR(NOT(ISBLANK(M316)),NOT(ISBLANK(J316)), NOT(ISBLANK(O316))),"no oldname but should be",""),IF(H316=J316,"api",IF(H316=O316,"csv","no match or acsbgname")))</f>
        <v>csv</v>
      </c>
      <c r="M316" s="124"/>
      <c r="N316" t="s">
        <v>1046</v>
      </c>
      <c r="O316" t="s">
        <v>1046</v>
      </c>
      <c r="P316" t="s">
        <v>1046</v>
      </c>
      <c r="Q316" s="125" t="s">
        <v>1045</v>
      </c>
      <c r="R316" s="124" t="s">
        <v>1045</v>
      </c>
      <c r="S316" s="150">
        <f>IFERROR(_xlfn.XLOOKUP(U316,sortorder!$E$62:$E$134,sortorder!$F$62:$F$134),999)</f>
        <v>170</v>
      </c>
      <c r="T316" s="150">
        <f>IFERROR(_xlfn.XLOOKUP(U316,sortorder!$E$62:$E$134,sortorder!$D$62:$D$134),99)</f>
        <v>23</v>
      </c>
      <c r="U316" s="129" t="str">
        <f>SUBSTITUTE(Q316,"state.pctile.text.","")</f>
        <v>lowlifex</v>
      </c>
      <c r="W316" s="155">
        <f>IFERROR(_xlfn.XLOOKUP(Y316,sortorder!$E$4:$E$55,sortorder!$D$4:$D$55),99)</f>
        <v>80</v>
      </c>
      <c r="X316" s="155">
        <f>IFERROR(_xlfn.XLOOKUP(Y316,sortorder!$E$4:$E$55,sortorder!$D$4:$D$55),99)</f>
        <v>80</v>
      </c>
      <c r="Y316" s="22" t="s">
        <v>2887</v>
      </c>
      <c r="Z316" s="144">
        <f>IF(ISERROR(SEARCH(Z$1,$Q316)),0,1)</f>
        <v>0</v>
      </c>
      <c r="AA316" s="144">
        <f>IF(ISERROR(SEARCH(AA$1,$Q316)),0,1)</f>
        <v>1</v>
      </c>
      <c r="AB316" s="144">
        <f>IF(ISERROR(SEARCH(AB$1,$Q316)),0,1)</f>
        <v>1</v>
      </c>
      <c r="AC316" s="144">
        <f>IF(ISERROR(SEARCH(AC$1,$Q316)),0,1)</f>
        <v>1</v>
      </c>
      <c r="AD316" s="144">
        <f>IF(ISERROR(SEARCH(AD$1,$Q316)),0,1)</f>
        <v>0</v>
      </c>
      <c r="AE316" s="144">
        <f>IF(ISERROR(SEARCH(AE$1,$Q316)),0,1)</f>
        <v>0</v>
      </c>
      <c r="AF316" s="144">
        <f>IF(ISERROR(SEARCH(AF$1,$Q316)),0,1)</f>
        <v>0</v>
      </c>
      <c r="AG316" s="144">
        <f>IF(ISERROR(SEARCH(AG$1,$Q316)),0,1)</f>
        <v>0</v>
      </c>
      <c r="AH316" s="144">
        <f>IF(ISERROR(SEARCH(AH$1,$Q316)),0,1)</f>
        <v>0</v>
      </c>
      <c r="AJ316" s="124"/>
      <c r="AK316" t="s">
        <v>44</v>
      </c>
      <c r="AL316" s="41" t="s">
        <v>44</v>
      </c>
      <c r="AM316" s="216">
        <f>_xlfn.XLOOKUP(AL316,sortorder!$I$15:$I$20,sortorder!$J$15:$J$20)</f>
        <v>1</v>
      </c>
      <c r="AN316" t="s">
        <v>1804</v>
      </c>
      <c r="AO316" t="s">
        <v>1804</v>
      </c>
      <c r="AP316" t="s">
        <v>1805</v>
      </c>
      <c r="AQ316" s="32">
        <v>3</v>
      </c>
      <c r="AR316" t="s">
        <v>757</v>
      </c>
      <c r="AS316" t="s">
        <v>2833</v>
      </c>
      <c r="AT316" t="s">
        <v>515</v>
      </c>
      <c r="AU316" t="s">
        <v>516</v>
      </c>
      <c r="AW316" s="39" t="str">
        <f>IFERROR(_xlfn.XLOOKUP(Q316,wtd!$B:$B,wtd!$C:$C),"")</f>
        <v/>
      </c>
      <c r="AX316" s="144" t="b">
        <f>IFERROR(Q316=_xlfn.XLOOKUP(Q316,wtd!$B:$B,wtd!$B:$B),FALSE)</f>
        <v>0</v>
      </c>
      <c r="AY316" t="s">
        <v>1103</v>
      </c>
      <c r="BC316" t="b">
        <v>0</v>
      </c>
      <c r="BD316" t="b">
        <v>0</v>
      </c>
      <c r="BE316" t="b">
        <v>0</v>
      </c>
      <c r="BF316" t="s">
        <v>1047</v>
      </c>
      <c r="BG316" t="s">
        <v>1047</v>
      </c>
      <c r="BH316" t="s">
        <v>1047</v>
      </c>
      <c r="BI316" t="s">
        <v>1047</v>
      </c>
      <c r="BN316" s="232">
        <v>999</v>
      </c>
      <c r="BQ316" t="s">
        <v>641</v>
      </c>
      <c r="BR316" t="s">
        <v>1046</v>
      </c>
    </row>
    <row r="317" spans="1:72">
      <c r="A317">
        <v>316</v>
      </c>
      <c r="B317" s="161" t="str">
        <f>IFERROR(TEXT(AM317,"00"),"99")&amp;IFERROR(TEXT(X317,"00"),"99")&amp;IFERROR(TEXT(T317,"00"),"99")&amp;IFERROR(TEXT(BN317,"000"),"999")</f>
        <v>018024999</v>
      </c>
      <c r="C317" s="161" t="str">
        <f>IFERROR(TEXT(AM317,"00"),"99")&amp;IFERROR(TEXT(W317,"00"),"99")&amp;IFERROR(TEXT(S317,"000"),"999")</f>
        <v>0180168</v>
      </c>
      <c r="D317" s="29">
        <v>0</v>
      </c>
      <c r="E317" s="29">
        <v>1</v>
      </c>
      <c r="F317" s="29">
        <v>0</v>
      </c>
      <c r="G317" s="29"/>
      <c r="H317" t="s">
        <v>174</v>
      </c>
      <c r="I317" s="379" t="str">
        <f>IF(ISBLANK(H317), IF(OR(NOT(ISBLANK(M317)),NOT(ISBLANK(J317)), NOT(ISBLANK(O317))),"no oldname but should be",""),IF(H317=J317,"api",IF(H317=O317,"csv","no match or acsbgname")))</f>
        <v>csv</v>
      </c>
      <c r="M317" s="124"/>
      <c r="N317" t="s">
        <v>174</v>
      </c>
      <c r="O317" t="s">
        <v>174</v>
      </c>
      <c r="P317" t="s">
        <v>174</v>
      </c>
      <c r="Q317" s="125" t="s">
        <v>173</v>
      </c>
      <c r="R317" s="124" t="s">
        <v>173</v>
      </c>
      <c r="S317" s="150">
        <f>IFERROR(_xlfn.XLOOKUP(U317,sortorder!$E$62:$E$134,sortorder!$F$62:$F$134),999)</f>
        <v>168</v>
      </c>
      <c r="T317" s="150">
        <f>IFERROR(_xlfn.XLOOKUP(U317,sortorder!$E$62:$E$134,sortorder!$D$62:$D$134),99)</f>
        <v>24</v>
      </c>
      <c r="U317" s="129" t="s">
        <v>176</v>
      </c>
      <c r="V317" s="59" t="s">
        <v>176</v>
      </c>
      <c r="W317" s="155">
        <f>IFERROR(_xlfn.XLOOKUP(Y317,sortorder!$E$4:$E$55,sortorder!$D$4:$D$55),99)</f>
        <v>80</v>
      </c>
      <c r="X317" s="155">
        <f>IFERROR(_xlfn.XLOOKUP(Y317,sortorder!$E$4:$E$55,sortorder!$D$4:$D$55),99)</f>
        <v>80</v>
      </c>
      <c r="Y317" s="22" t="s">
        <v>2886</v>
      </c>
      <c r="Z317" s="144">
        <f>IF(ISERROR(SEARCH(Z$1,$Q317)),0,1)</f>
        <v>0</v>
      </c>
      <c r="AA317" s="144">
        <f>IF(ISERROR(SEARCH(AA$1,$Q317)),0,1)</f>
        <v>0</v>
      </c>
      <c r="AB317" s="144">
        <f>IF(ISERROR(SEARCH(AB$1,$Q317)),0,1)</f>
        <v>0</v>
      </c>
      <c r="AC317" s="144">
        <f>IF(ISERROR(SEARCH(AC$1,$Q317)),0,1)</f>
        <v>0</v>
      </c>
      <c r="AD317" s="144">
        <f>IF(ISERROR(SEARCH(AD$1,$Q317)),0,1)</f>
        <v>0</v>
      </c>
      <c r="AE317" s="144">
        <f>IF(ISERROR(SEARCH(AE$1,$Q317)),0,1)</f>
        <v>1</v>
      </c>
      <c r="AF317" s="144">
        <f>IF(ISERROR(SEARCH(AF$1,$Q317)),0,1)</f>
        <v>0</v>
      </c>
      <c r="AG317" s="144">
        <f>IF(ISERROR(SEARCH(AG$1,$Q317)),0,1)</f>
        <v>0</v>
      </c>
      <c r="AH317" s="144">
        <f>IF(ISERROR(SEARCH(AH$1,$Q317)),0,1)</f>
        <v>0</v>
      </c>
      <c r="AJ317" s="124"/>
      <c r="AK317" t="s">
        <v>44</v>
      </c>
      <c r="AL317" s="41" t="s">
        <v>44</v>
      </c>
      <c r="AM317" s="216">
        <f>_xlfn.XLOOKUP(AL317,sortorder!$I$15:$I$20,sortorder!$J$15:$J$20)</f>
        <v>1</v>
      </c>
      <c r="AN317" t="s">
        <v>423</v>
      </c>
      <c r="AO317" t="s">
        <v>423</v>
      </c>
      <c r="AP317" t="s">
        <v>424</v>
      </c>
      <c r="AQ317" s="32">
        <v>1</v>
      </c>
      <c r="AR317" t="s">
        <v>83</v>
      </c>
      <c r="AS317" t="s">
        <v>97</v>
      </c>
      <c r="AT317" t="s">
        <v>96</v>
      </c>
      <c r="AU317" t="s">
        <v>97</v>
      </c>
      <c r="AW317" s="39" t="str">
        <f>IFERROR(_xlfn.XLOOKUP(Q317,wtd!$B:$B,wtd!$C:$C),"")</f>
        <v/>
      </c>
      <c r="AX317" s="144" t="b">
        <f>IFERROR(Q317=_xlfn.XLOOKUP(Q317,wtd!$B:$B,wtd!$B:$B),FALSE)</f>
        <v>0</v>
      </c>
      <c r="AY317" t="s">
        <v>89</v>
      </c>
      <c r="BC317" t="b">
        <v>0</v>
      </c>
      <c r="BD317" t="b">
        <v>0</v>
      </c>
      <c r="BE317" t="b">
        <v>0</v>
      </c>
      <c r="BF317" t="s">
        <v>5178</v>
      </c>
      <c r="BG317" t="s">
        <v>175</v>
      </c>
      <c r="BH317" t="s">
        <v>175</v>
      </c>
      <c r="BI317" t="s">
        <v>175</v>
      </c>
      <c r="BJ317" t="s">
        <v>175</v>
      </c>
      <c r="BN317" s="232">
        <v>999</v>
      </c>
      <c r="BQ317" t="s">
        <v>86</v>
      </c>
      <c r="BR317" t="s">
        <v>174</v>
      </c>
    </row>
    <row r="318" spans="1:72">
      <c r="A318">
        <v>317</v>
      </c>
      <c r="B318" s="161" t="str">
        <f>IFERROR(TEXT(AM318,"00"),"99")&amp;IFERROR(TEXT(X318,"00"),"99")&amp;IFERROR(TEXT(T318,"00"),"99")&amp;IFERROR(TEXT(BN318,"000"),"999")</f>
        <v>018024999</v>
      </c>
      <c r="C318" s="161" t="str">
        <f>IFERROR(TEXT(AM318,"00"),"99")&amp;IFERROR(TEXT(W318,"00"),"99")&amp;IFERROR(TEXT(S318,"000"),"999")</f>
        <v>0180168</v>
      </c>
      <c r="D318" s="29">
        <v>0</v>
      </c>
      <c r="E318" s="29">
        <v>1</v>
      </c>
      <c r="F318" s="29">
        <v>0</v>
      </c>
      <c r="G318" s="29"/>
      <c r="H318" t="s">
        <v>678</v>
      </c>
      <c r="I318" s="379" t="str">
        <f>IF(ISBLANK(H318), IF(OR(NOT(ISBLANK(M318)),NOT(ISBLANK(J318)), NOT(ISBLANK(O318))),"no oldname but should be",""),IF(H318=J318,"api",IF(H318=O318,"csv","no match or acsbgname")))</f>
        <v>csv</v>
      </c>
      <c r="M318" s="124"/>
      <c r="N318" t="s">
        <v>678</v>
      </c>
      <c r="O318" t="s">
        <v>678</v>
      </c>
      <c r="P318" t="s">
        <v>678</v>
      </c>
      <c r="Q318" s="125" t="s">
        <v>677</v>
      </c>
      <c r="R318" s="124" t="s">
        <v>677</v>
      </c>
      <c r="S318" s="150">
        <f>IFERROR(_xlfn.XLOOKUP(U318,sortorder!$E$62:$E$134,sortorder!$F$62:$F$134),999)</f>
        <v>168</v>
      </c>
      <c r="T318" s="150">
        <f>IFERROR(_xlfn.XLOOKUP(U318,sortorder!$E$62:$E$134,sortorder!$D$62:$D$134),99)</f>
        <v>24</v>
      </c>
      <c r="U318" s="129" t="s">
        <v>176</v>
      </c>
      <c r="V318" s="59" t="s">
        <v>176</v>
      </c>
      <c r="W318" s="155">
        <f>IFERROR(_xlfn.XLOOKUP(Y318,sortorder!$E$4:$E$55,sortorder!$D$4:$D$55),99)</f>
        <v>80</v>
      </c>
      <c r="X318" s="155">
        <f>IFERROR(_xlfn.XLOOKUP(Y318,sortorder!$E$4:$E$55,sortorder!$D$4:$D$55),99)</f>
        <v>80</v>
      </c>
      <c r="Y318" s="22" t="s">
        <v>2887</v>
      </c>
      <c r="Z318" s="144">
        <f>IF(ISERROR(SEARCH(Z$1,$Q318)),0,1)</f>
        <v>0</v>
      </c>
      <c r="AA318" s="144">
        <f>IF(ISERROR(SEARCH(AA$1,$Q318)),0,1)</f>
        <v>0</v>
      </c>
      <c r="AB318" s="144">
        <f>IF(ISERROR(SEARCH(AB$1,$Q318)),0,1)</f>
        <v>1</v>
      </c>
      <c r="AC318" s="144">
        <f>IF(ISERROR(SEARCH(AC$1,$Q318)),0,1)</f>
        <v>1</v>
      </c>
      <c r="AD318" s="144">
        <f>IF(ISERROR(SEARCH(AD$1,$Q318)),0,1)</f>
        <v>0</v>
      </c>
      <c r="AE318" s="144">
        <f>IF(ISERROR(SEARCH(AE$1,$Q318)),0,1)</f>
        <v>0</v>
      </c>
      <c r="AF318" s="144">
        <f>IF(ISERROR(SEARCH(AF$1,$Q318)),0,1)</f>
        <v>0</v>
      </c>
      <c r="AG318" s="144">
        <f>IF(ISERROR(SEARCH(AG$1,$Q318)),0,1)</f>
        <v>0</v>
      </c>
      <c r="AH318" s="144">
        <f>IF(ISERROR(SEARCH(AH$1,$Q318)),0,1)</f>
        <v>0</v>
      </c>
      <c r="AJ318" s="124"/>
      <c r="AK318" t="s">
        <v>44</v>
      </c>
      <c r="AL318" s="41" t="s">
        <v>44</v>
      </c>
      <c r="AM318" s="216">
        <f>_xlfn.XLOOKUP(AL318,sortorder!$I$15:$I$20,sortorder!$J$15:$J$20)</f>
        <v>1</v>
      </c>
      <c r="AN318" t="s">
        <v>423</v>
      </c>
      <c r="AO318" t="s">
        <v>423</v>
      </c>
      <c r="AP318" t="s">
        <v>424</v>
      </c>
      <c r="AQ318" s="32">
        <v>1</v>
      </c>
      <c r="AR318" t="s">
        <v>268</v>
      </c>
      <c r="AS318" t="s">
        <v>2833</v>
      </c>
      <c r="AT318" t="s">
        <v>515</v>
      </c>
      <c r="AU318" t="s">
        <v>516</v>
      </c>
      <c r="AW318" s="39" t="str">
        <f>IFERROR(_xlfn.XLOOKUP(Q318,wtd!$B:$B,wtd!$C:$C),"")</f>
        <v/>
      </c>
      <c r="AX318" s="144" t="b">
        <f>IFERROR(Q318=_xlfn.XLOOKUP(Q318,wtd!$B:$B,wtd!$B:$B),FALSE)</f>
        <v>0</v>
      </c>
      <c r="AY318" t="s">
        <v>1103</v>
      </c>
      <c r="BC318" t="b">
        <v>0</v>
      </c>
      <c r="BD318" t="b">
        <v>0</v>
      </c>
      <c r="BE318" t="b">
        <v>0</v>
      </c>
      <c r="BF318" t="s">
        <v>5179</v>
      </c>
      <c r="BG318" t="s">
        <v>679</v>
      </c>
      <c r="BH318" t="s">
        <v>679</v>
      </c>
      <c r="BI318" t="s">
        <v>679</v>
      </c>
      <c r="BJ318" t="s">
        <v>679</v>
      </c>
      <c r="BN318" s="232">
        <v>999</v>
      </c>
      <c r="BQ318" t="s">
        <v>680</v>
      </c>
      <c r="BR318" t="s">
        <v>678</v>
      </c>
    </row>
    <row r="319" spans="1:72" s="23" customFormat="1">
      <c r="A319">
        <v>318</v>
      </c>
      <c r="B319" s="161" t="str">
        <f>IFERROR(TEXT(AM319,"00"),"99")&amp;IFERROR(TEXT(X319,"00"),"99")&amp;IFERROR(TEXT(T319,"00"),"99")&amp;IFERROR(TEXT(BN319,"000"),"999")</f>
        <v>018024999</v>
      </c>
      <c r="C319" s="161" t="str">
        <f>IFERROR(TEXT(AM319,"00"),"99")&amp;IFERROR(TEXT(W319,"00"),"99")&amp;IFERROR(TEXT(S319,"000"),"999")</f>
        <v>0180168</v>
      </c>
      <c r="D319" s="29">
        <v>0</v>
      </c>
      <c r="E319" s="29">
        <v>1</v>
      </c>
      <c r="F319" s="29">
        <v>0</v>
      </c>
      <c r="G319" s="29"/>
      <c r="H319" t="s">
        <v>723</v>
      </c>
      <c r="I319" s="379" t="str">
        <f>IF(ISBLANK(H319), IF(OR(NOT(ISBLANK(M319)),NOT(ISBLANK(J319)), NOT(ISBLANK(O319))),"no oldname but should be",""),IF(H319=J319,"api",IF(H319=O319,"csv","no match or acsbgname")))</f>
        <v>csv</v>
      </c>
      <c r="J319"/>
      <c r="K319"/>
      <c r="L319"/>
      <c r="M319" s="124"/>
      <c r="N319" t="s">
        <v>723</v>
      </c>
      <c r="O319" t="s">
        <v>723</v>
      </c>
      <c r="P319" t="s">
        <v>723</v>
      </c>
      <c r="Q319" s="125" t="s">
        <v>722</v>
      </c>
      <c r="R319" s="124" t="s">
        <v>722</v>
      </c>
      <c r="S319" s="150">
        <f>IFERROR(_xlfn.XLOOKUP(U319,sortorder!$E$62:$E$134,sortorder!$F$62:$F$134),999)</f>
        <v>168</v>
      </c>
      <c r="T319" s="150">
        <f>IFERROR(_xlfn.XLOOKUP(U319,sortorder!$E$62:$E$134,sortorder!$D$62:$D$134),99)</f>
        <v>24</v>
      </c>
      <c r="U319" s="129" t="str">
        <f>SUBSTITUTE(Q319,"state.bin.","")</f>
        <v>pctunder5</v>
      </c>
      <c r="V319" s="59"/>
      <c r="W319" s="155">
        <f>IFERROR(_xlfn.XLOOKUP(Y319,sortorder!$E$4:$E$55,sortorder!$D$4:$D$55),99)</f>
        <v>80</v>
      </c>
      <c r="X319" s="155">
        <f>IFERROR(_xlfn.XLOOKUP(Y319,sortorder!$E$4:$E$55,sortorder!$D$4:$D$55),99)</f>
        <v>80</v>
      </c>
      <c r="Y319" s="22" t="s">
        <v>2886</v>
      </c>
      <c r="Z319" s="144">
        <f>IF(ISERROR(SEARCH(Z$1,$Q319)),0,1)</f>
        <v>0</v>
      </c>
      <c r="AA319" s="144">
        <f>IF(ISERROR(SEARCH(AA$1,$Q319)),0,1)</f>
        <v>1</v>
      </c>
      <c r="AB319" s="144">
        <f>IF(ISERROR(SEARCH(AB$1,$Q319)),0,1)</f>
        <v>0</v>
      </c>
      <c r="AC319" s="144">
        <f>IF(ISERROR(SEARCH(AC$1,$Q319)),0,1)</f>
        <v>0</v>
      </c>
      <c r="AD319" s="144">
        <f>IF(ISERROR(SEARCH(AD$1,$Q319)),0,1)</f>
        <v>0</v>
      </c>
      <c r="AE319" s="144">
        <f>IF(ISERROR(SEARCH(AE$1,$Q319)),0,1)</f>
        <v>1</v>
      </c>
      <c r="AF319" s="144">
        <f>IF(ISERROR(SEARCH(AF$1,$Q319)),0,1)</f>
        <v>0</v>
      </c>
      <c r="AG319" s="144">
        <f>IF(ISERROR(SEARCH(AG$1,$Q319)),0,1)</f>
        <v>0</v>
      </c>
      <c r="AH319" s="144">
        <f>IF(ISERROR(SEARCH(AH$1,$Q319)),0,1)</f>
        <v>0</v>
      </c>
      <c r="AI319"/>
      <c r="AJ319" s="124"/>
      <c r="AK319" t="s">
        <v>44</v>
      </c>
      <c r="AL319" s="41" t="s">
        <v>44</v>
      </c>
      <c r="AM319" s="216">
        <f>_xlfn.XLOOKUP(AL319,sortorder!$I$15:$I$20,sortorder!$J$15:$J$20)</f>
        <v>1</v>
      </c>
      <c r="AN319" t="s">
        <v>1804</v>
      </c>
      <c r="AO319" t="s">
        <v>1804</v>
      </c>
      <c r="AP319" t="s">
        <v>1805</v>
      </c>
      <c r="AQ319" s="32">
        <v>3</v>
      </c>
      <c r="AR319" t="s">
        <v>456</v>
      </c>
      <c r="AS319" t="s">
        <v>97</v>
      </c>
      <c r="AT319" t="s">
        <v>96</v>
      </c>
      <c r="AU319" t="s">
        <v>97</v>
      </c>
      <c r="AV319"/>
      <c r="AW319" s="39" t="str">
        <f>IFERROR(_xlfn.XLOOKUP(Q319,wtd!$B:$B,wtd!$C:$C),"")</f>
        <v/>
      </c>
      <c r="AX319" s="144" t="b">
        <f>IFERROR(Q319=_xlfn.XLOOKUP(Q319,wtd!$B:$B,wtd!$B:$B),FALSE)</f>
        <v>0</v>
      </c>
      <c r="AY319" t="s">
        <v>89</v>
      </c>
      <c r="AZ319"/>
      <c r="BA319"/>
      <c r="BB319"/>
      <c r="BC319" t="b">
        <v>0</v>
      </c>
      <c r="BD319" t="b">
        <v>0</v>
      </c>
      <c r="BE319" t="b">
        <v>0</v>
      </c>
      <c r="BF319" t="s">
        <v>5180</v>
      </c>
      <c r="BG319" t="s">
        <v>724</v>
      </c>
      <c r="BH319" t="s">
        <v>724</v>
      </c>
      <c r="BI319" t="s">
        <v>724</v>
      </c>
      <c r="BJ319"/>
      <c r="BK319"/>
      <c r="BL319"/>
      <c r="BM319"/>
      <c r="BN319" s="232">
        <v>999</v>
      </c>
      <c r="BO319"/>
      <c r="BP319"/>
      <c r="BQ319" t="s">
        <v>86</v>
      </c>
      <c r="BR319" t="s">
        <v>723</v>
      </c>
      <c r="BS319"/>
      <c r="BT319"/>
    </row>
    <row r="320" spans="1:72">
      <c r="A320">
        <v>319</v>
      </c>
      <c r="B320" s="161" t="str">
        <f>IFERROR(TEXT(AM320,"00"),"99")&amp;IFERROR(TEXT(X320,"00"),"99")&amp;IFERROR(TEXT(T320,"00"),"99")&amp;IFERROR(TEXT(BN320,"000"),"999")</f>
        <v>018024999</v>
      </c>
      <c r="C320" s="161" t="str">
        <f>IFERROR(TEXT(AM320,"00"),"99")&amp;IFERROR(TEXT(W320,"00"),"99")&amp;IFERROR(TEXT(S320,"000"),"999")</f>
        <v>0180168</v>
      </c>
      <c r="D320" s="29">
        <v>0</v>
      </c>
      <c r="E320" s="29">
        <v>1</v>
      </c>
      <c r="F320" s="29">
        <v>0</v>
      </c>
      <c r="G320" s="29"/>
      <c r="H320" t="s">
        <v>972</v>
      </c>
      <c r="I320" s="379" t="str">
        <f>IF(ISBLANK(H320), IF(OR(NOT(ISBLANK(M320)),NOT(ISBLANK(J320)), NOT(ISBLANK(O320))),"no oldname but should be",""),IF(H320=J320,"api",IF(H320=O320,"csv","no match or acsbgname")))</f>
        <v>csv</v>
      </c>
      <c r="M320" s="124"/>
      <c r="N320" t="s">
        <v>972</v>
      </c>
      <c r="O320" t="s">
        <v>972</v>
      </c>
      <c r="P320" t="s">
        <v>972</v>
      </c>
      <c r="Q320" s="125" t="s">
        <v>971</v>
      </c>
      <c r="R320" s="124" t="s">
        <v>971</v>
      </c>
      <c r="S320" s="150">
        <f>IFERROR(_xlfn.XLOOKUP(U320,sortorder!$E$62:$E$134,sortorder!$F$62:$F$134),999)</f>
        <v>168</v>
      </c>
      <c r="T320" s="150">
        <f>IFERROR(_xlfn.XLOOKUP(U320,sortorder!$E$62:$E$134,sortorder!$D$62:$D$134),99)</f>
        <v>24</v>
      </c>
      <c r="U320" s="129" t="str">
        <f>SUBSTITUTE(Q320,"state.pctile.text.","")</f>
        <v>pctunder5</v>
      </c>
      <c r="W320" s="155">
        <f>IFERROR(_xlfn.XLOOKUP(Y320,sortorder!$E$4:$E$55,sortorder!$D$4:$D$55),99)</f>
        <v>80</v>
      </c>
      <c r="X320" s="155">
        <f>IFERROR(_xlfn.XLOOKUP(Y320,sortorder!$E$4:$E$55,sortorder!$D$4:$D$55),99)</f>
        <v>80</v>
      </c>
      <c r="Y320" s="22" t="s">
        <v>2887</v>
      </c>
      <c r="Z320" s="144">
        <f>IF(ISERROR(SEARCH(Z$1,$Q320)),0,1)</f>
        <v>0</v>
      </c>
      <c r="AA320" s="144">
        <f>IF(ISERROR(SEARCH(AA$1,$Q320)),0,1)</f>
        <v>1</v>
      </c>
      <c r="AB320" s="144">
        <f>IF(ISERROR(SEARCH(AB$1,$Q320)),0,1)</f>
        <v>1</v>
      </c>
      <c r="AC320" s="144">
        <f>IF(ISERROR(SEARCH(AC$1,$Q320)),0,1)</f>
        <v>1</v>
      </c>
      <c r="AD320" s="144">
        <f>IF(ISERROR(SEARCH(AD$1,$Q320)),0,1)</f>
        <v>0</v>
      </c>
      <c r="AE320" s="144">
        <f>IF(ISERROR(SEARCH(AE$1,$Q320)),0,1)</f>
        <v>0</v>
      </c>
      <c r="AF320" s="144">
        <f>IF(ISERROR(SEARCH(AF$1,$Q320)),0,1)</f>
        <v>0</v>
      </c>
      <c r="AG320" s="144">
        <f>IF(ISERROR(SEARCH(AG$1,$Q320)),0,1)</f>
        <v>0</v>
      </c>
      <c r="AH320" s="144">
        <f>IF(ISERROR(SEARCH(AH$1,$Q320)),0,1)</f>
        <v>0</v>
      </c>
      <c r="AJ320" s="124"/>
      <c r="AK320" t="s">
        <v>44</v>
      </c>
      <c r="AL320" s="41" t="s">
        <v>44</v>
      </c>
      <c r="AM320" s="216">
        <f>_xlfn.XLOOKUP(AL320,sortorder!$I$15:$I$20,sortorder!$J$15:$J$20)</f>
        <v>1</v>
      </c>
      <c r="AN320" t="s">
        <v>1804</v>
      </c>
      <c r="AO320" t="s">
        <v>1804</v>
      </c>
      <c r="AP320" t="s">
        <v>1805</v>
      </c>
      <c r="AQ320" s="32">
        <v>3</v>
      </c>
      <c r="AR320" t="s">
        <v>757</v>
      </c>
      <c r="AS320" t="s">
        <v>2833</v>
      </c>
      <c r="AT320" t="s">
        <v>515</v>
      </c>
      <c r="AU320" t="s">
        <v>516</v>
      </c>
      <c r="AW320" s="39" t="str">
        <f>IFERROR(_xlfn.XLOOKUP(Q320,wtd!$B:$B,wtd!$C:$C),"")</f>
        <v/>
      </c>
      <c r="AX320" s="144" t="b">
        <f>IFERROR(Q320=_xlfn.XLOOKUP(Q320,wtd!$B:$B,wtd!$B:$B),FALSE)</f>
        <v>0</v>
      </c>
      <c r="AY320" t="s">
        <v>1103</v>
      </c>
      <c r="BC320" t="b">
        <v>0</v>
      </c>
      <c r="BD320" t="b">
        <v>0</v>
      </c>
      <c r="BE320" t="b">
        <v>0</v>
      </c>
      <c r="BF320" t="s">
        <v>5181</v>
      </c>
      <c r="BG320" t="s">
        <v>973</v>
      </c>
      <c r="BH320" t="s">
        <v>973</v>
      </c>
      <c r="BI320" t="s">
        <v>973</v>
      </c>
      <c r="BN320" s="232">
        <v>999</v>
      </c>
      <c r="BQ320" t="s">
        <v>680</v>
      </c>
      <c r="BR320" t="s">
        <v>972</v>
      </c>
    </row>
    <row r="321" spans="1:70">
      <c r="A321">
        <v>320</v>
      </c>
      <c r="B321" s="161" t="str">
        <f>IFERROR(TEXT(AM321,"00"),"99")&amp;IFERROR(TEXT(X321,"00"),"99")&amp;IFERROR(TEXT(T321,"00"),"99")&amp;IFERROR(TEXT(BN321,"000"),"999")</f>
        <v>018025999</v>
      </c>
      <c r="C321" s="161" t="str">
        <f>IFERROR(TEXT(AM321,"00"),"99")&amp;IFERROR(TEXT(W321,"00"),"99")&amp;IFERROR(TEXT(S321,"000"),"999")</f>
        <v>0180169</v>
      </c>
      <c r="D321" s="29">
        <v>0</v>
      </c>
      <c r="E321" s="29">
        <v>1</v>
      </c>
      <c r="F321" s="29">
        <v>0</v>
      </c>
      <c r="G321" s="29"/>
      <c r="H321" t="s">
        <v>166</v>
      </c>
      <c r="I321" s="379" t="str">
        <f>IF(ISBLANK(H321), IF(OR(NOT(ISBLANK(M321)),NOT(ISBLANK(J321)), NOT(ISBLANK(O321))),"no oldname but should be",""),IF(H321=J321,"api",IF(H321=O321,"csv","no match or acsbgname")))</f>
        <v>csv</v>
      </c>
      <c r="M321" s="124"/>
      <c r="N321" t="s">
        <v>166</v>
      </c>
      <c r="O321" t="s">
        <v>166</v>
      </c>
      <c r="P321" t="s">
        <v>166</v>
      </c>
      <c r="Q321" s="125" t="s">
        <v>165</v>
      </c>
      <c r="R321" s="124" t="s">
        <v>165</v>
      </c>
      <c r="S321" s="150">
        <f>IFERROR(_xlfn.XLOOKUP(U321,sortorder!$E$62:$E$134,sortorder!$F$62:$F$134),999)</f>
        <v>169</v>
      </c>
      <c r="T321" s="150">
        <f>IFERROR(_xlfn.XLOOKUP(U321,sortorder!$E$62:$E$134,sortorder!$D$62:$D$134),99)</f>
        <v>25</v>
      </c>
      <c r="U321" s="129" t="s">
        <v>168</v>
      </c>
      <c r="V321" s="59" t="s">
        <v>168</v>
      </c>
      <c r="W321" s="155">
        <f>IFERROR(_xlfn.XLOOKUP(Y321,sortorder!$E$4:$E$55,sortorder!$D$4:$D$55),99)</f>
        <v>80</v>
      </c>
      <c r="X321" s="155">
        <f>IFERROR(_xlfn.XLOOKUP(Y321,sortorder!$E$4:$E$55,sortorder!$D$4:$D$55),99)</f>
        <v>80</v>
      </c>
      <c r="Y321" s="22" t="s">
        <v>2886</v>
      </c>
      <c r="Z321" s="144">
        <f>IF(ISERROR(SEARCH(Z$1,$Q321)),0,1)</f>
        <v>0</v>
      </c>
      <c r="AA321" s="144">
        <f>IF(ISERROR(SEARCH(AA$1,$Q321)),0,1)</f>
        <v>0</v>
      </c>
      <c r="AB321" s="144">
        <f>IF(ISERROR(SEARCH(AB$1,$Q321)),0,1)</f>
        <v>0</v>
      </c>
      <c r="AC321" s="144">
        <f>IF(ISERROR(SEARCH(AC$1,$Q321)),0,1)</f>
        <v>0</v>
      </c>
      <c r="AD321" s="144">
        <f>IF(ISERROR(SEARCH(AD$1,$Q321)),0,1)</f>
        <v>0</v>
      </c>
      <c r="AE321" s="144">
        <f>IF(ISERROR(SEARCH(AE$1,$Q321)),0,1)</f>
        <v>1</v>
      </c>
      <c r="AF321" s="144">
        <f>IF(ISERROR(SEARCH(AF$1,$Q321)),0,1)</f>
        <v>0</v>
      </c>
      <c r="AG321" s="144">
        <f>IF(ISERROR(SEARCH(AG$1,$Q321)),0,1)</f>
        <v>0</v>
      </c>
      <c r="AH321" s="144">
        <f>IF(ISERROR(SEARCH(AH$1,$Q321)),0,1)</f>
        <v>0</v>
      </c>
      <c r="AJ321" s="124"/>
      <c r="AK321" t="s">
        <v>44</v>
      </c>
      <c r="AL321" s="41" t="s">
        <v>44</v>
      </c>
      <c r="AM321" s="216">
        <f>_xlfn.XLOOKUP(AL321,sortorder!$I$15:$I$20,sortorder!$J$15:$J$20)</f>
        <v>1</v>
      </c>
      <c r="AN321" t="s">
        <v>423</v>
      </c>
      <c r="AO321" t="s">
        <v>423</v>
      </c>
      <c r="AP321" t="s">
        <v>424</v>
      </c>
      <c r="AQ321" s="32">
        <v>1</v>
      </c>
      <c r="AR321" t="s">
        <v>83</v>
      </c>
      <c r="AS321" t="s">
        <v>97</v>
      </c>
      <c r="AT321" t="s">
        <v>96</v>
      </c>
      <c r="AU321" t="s">
        <v>97</v>
      </c>
      <c r="AW321" s="39" t="str">
        <f>IFERROR(_xlfn.XLOOKUP(Q321,wtd!$B:$B,wtd!$C:$C),"")</f>
        <v/>
      </c>
      <c r="AX321" s="144" t="b">
        <f>IFERROR(Q321=_xlfn.XLOOKUP(Q321,wtd!$B:$B,wtd!$B:$B),FALSE)</f>
        <v>0</v>
      </c>
      <c r="AY321" t="s">
        <v>89</v>
      </c>
      <c r="BC321" t="b">
        <v>0</v>
      </c>
      <c r="BD321" t="b">
        <v>0</v>
      </c>
      <c r="BE321" t="b">
        <v>0</v>
      </c>
      <c r="BF321" t="s">
        <v>5182</v>
      </c>
      <c r="BG321" t="s">
        <v>167</v>
      </c>
      <c r="BH321" t="s">
        <v>167</v>
      </c>
      <c r="BI321" t="s">
        <v>167</v>
      </c>
      <c r="BJ321" t="s">
        <v>167</v>
      </c>
      <c r="BN321" s="232">
        <v>999</v>
      </c>
      <c r="BQ321" t="s">
        <v>54</v>
      </c>
      <c r="BR321" t="s">
        <v>166</v>
      </c>
    </row>
    <row r="322" spans="1:70">
      <c r="A322">
        <v>321</v>
      </c>
      <c r="B322" s="161" t="str">
        <f>IFERROR(TEXT(AM322,"00"),"99")&amp;IFERROR(TEXT(X322,"00"),"99")&amp;IFERROR(TEXT(T322,"00"),"99")&amp;IFERROR(TEXT(BN322,"000"),"999")</f>
        <v>018025999</v>
      </c>
      <c r="C322" s="161" t="str">
        <f>IFERROR(TEXT(AM322,"00"),"99")&amp;IFERROR(TEXT(W322,"00"),"99")&amp;IFERROR(TEXT(S322,"000"),"999")</f>
        <v>0180169</v>
      </c>
      <c r="D322" s="29">
        <v>0</v>
      </c>
      <c r="E322" s="29">
        <v>1</v>
      </c>
      <c r="F322" s="29">
        <v>0</v>
      </c>
      <c r="G322" s="29"/>
      <c r="H322" t="s">
        <v>669</v>
      </c>
      <c r="I322" s="379" t="str">
        <f>IF(ISBLANK(H322), IF(OR(NOT(ISBLANK(M322)),NOT(ISBLANK(J322)), NOT(ISBLANK(O322))),"no oldname but should be",""),IF(H322=J322,"api",IF(H322=O322,"csv","no match or acsbgname")))</f>
        <v>csv</v>
      </c>
      <c r="M322" s="124"/>
      <c r="N322" t="s">
        <v>669</v>
      </c>
      <c r="O322" t="s">
        <v>669</v>
      </c>
      <c r="P322" t="s">
        <v>669</v>
      </c>
      <c r="Q322" s="125" t="s">
        <v>668</v>
      </c>
      <c r="R322" s="124" t="s">
        <v>668</v>
      </c>
      <c r="S322" s="150">
        <f>IFERROR(_xlfn.XLOOKUP(U322,sortorder!$E$62:$E$134,sortorder!$F$62:$F$134),999)</f>
        <v>169</v>
      </c>
      <c r="T322" s="150">
        <f>IFERROR(_xlfn.XLOOKUP(U322,sortorder!$E$62:$E$134,sortorder!$D$62:$D$134),99)</f>
        <v>25</v>
      </c>
      <c r="U322" s="129" t="s">
        <v>168</v>
      </c>
      <c r="V322" s="59" t="s">
        <v>168</v>
      </c>
      <c r="W322" s="155">
        <f>IFERROR(_xlfn.XLOOKUP(Y322,sortorder!$E$4:$E$55,sortorder!$D$4:$D$55),99)</f>
        <v>80</v>
      </c>
      <c r="X322" s="155">
        <f>IFERROR(_xlfn.XLOOKUP(Y322,sortorder!$E$4:$E$55,sortorder!$D$4:$D$55),99)</f>
        <v>80</v>
      </c>
      <c r="Y322" s="22" t="s">
        <v>2887</v>
      </c>
      <c r="Z322" s="144">
        <f>IF(ISERROR(SEARCH(Z$1,$Q322)),0,1)</f>
        <v>0</v>
      </c>
      <c r="AA322" s="144">
        <f>IF(ISERROR(SEARCH(AA$1,$Q322)),0,1)</f>
        <v>0</v>
      </c>
      <c r="AB322" s="144">
        <f>IF(ISERROR(SEARCH(AB$1,$Q322)),0,1)</f>
        <v>1</v>
      </c>
      <c r="AC322" s="144">
        <f>IF(ISERROR(SEARCH(AC$1,$Q322)),0,1)</f>
        <v>1</v>
      </c>
      <c r="AD322" s="144">
        <f>IF(ISERROR(SEARCH(AD$1,$Q322)),0,1)</f>
        <v>0</v>
      </c>
      <c r="AE322" s="144">
        <f>IF(ISERROR(SEARCH(AE$1,$Q322)),0,1)</f>
        <v>0</v>
      </c>
      <c r="AF322" s="144">
        <f>IF(ISERROR(SEARCH(AF$1,$Q322)),0,1)</f>
        <v>0</v>
      </c>
      <c r="AG322" s="144">
        <f>IF(ISERROR(SEARCH(AG$1,$Q322)),0,1)</f>
        <v>0</v>
      </c>
      <c r="AH322" s="144">
        <f>IF(ISERROR(SEARCH(AH$1,$Q322)),0,1)</f>
        <v>0</v>
      </c>
      <c r="AJ322" s="124"/>
      <c r="AK322" t="s">
        <v>44</v>
      </c>
      <c r="AL322" s="41" t="s">
        <v>44</v>
      </c>
      <c r="AM322" s="216">
        <f>_xlfn.XLOOKUP(AL322,sortorder!$I$15:$I$20,sortorder!$J$15:$J$20)</f>
        <v>1</v>
      </c>
      <c r="AN322" t="s">
        <v>423</v>
      </c>
      <c r="AO322" t="s">
        <v>423</v>
      </c>
      <c r="AP322" t="s">
        <v>424</v>
      </c>
      <c r="AQ322" s="32">
        <v>1</v>
      </c>
      <c r="AR322" t="s">
        <v>268</v>
      </c>
      <c r="AS322" t="s">
        <v>2833</v>
      </c>
      <c r="AT322" t="s">
        <v>515</v>
      </c>
      <c r="AU322" t="s">
        <v>516</v>
      </c>
      <c r="AW322" s="39" t="str">
        <f>IFERROR(_xlfn.XLOOKUP(Q322,wtd!$B:$B,wtd!$C:$C),"")</f>
        <v/>
      </c>
      <c r="AX322" s="144" t="b">
        <f>IFERROR(Q322=_xlfn.XLOOKUP(Q322,wtd!$B:$B,wtd!$B:$B),FALSE)</f>
        <v>0</v>
      </c>
      <c r="AY322" t="s">
        <v>1103</v>
      </c>
      <c r="BC322" t="b">
        <v>0</v>
      </c>
      <c r="BD322" t="b">
        <v>0</v>
      </c>
      <c r="BE322" t="b">
        <v>0</v>
      </c>
      <c r="BF322" t="s">
        <v>5183</v>
      </c>
      <c r="BG322" t="s">
        <v>670</v>
      </c>
      <c r="BH322" t="s">
        <v>670</v>
      </c>
      <c r="BI322" t="s">
        <v>670</v>
      </c>
      <c r="BJ322" t="s">
        <v>670</v>
      </c>
      <c r="BN322" s="232">
        <v>999</v>
      </c>
      <c r="BQ322" t="s">
        <v>671</v>
      </c>
      <c r="BR322" t="s">
        <v>669</v>
      </c>
    </row>
    <row r="323" spans="1:70">
      <c r="A323">
        <v>322</v>
      </c>
      <c r="B323" s="161" t="str">
        <f>IFERROR(TEXT(AM323,"00"),"99")&amp;IFERROR(TEXT(X323,"00"),"99")&amp;IFERROR(TEXT(T323,"00"),"99")&amp;IFERROR(TEXT(BN323,"000"),"999")</f>
        <v>018025999</v>
      </c>
      <c r="C323" s="161" t="str">
        <f>IFERROR(TEXT(AM323,"00"),"99")&amp;IFERROR(TEXT(W323,"00"),"99")&amp;IFERROR(TEXT(S323,"000"),"999")</f>
        <v>0180169</v>
      </c>
      <c r="D323" s="29">
        <v>0</v>
      </c>
      <c r="E323" s="29">
        <v>1</v>
      </c>
      <c r="F323" s="29">
        <v>0</v>
      </c>
      <c r="G323" s="29"/>
      <c r="H323" t="s">
        <v>961</v>
      </c>
      <c r="I323" s="379" t="str">
        <f>IF(ISBLANK(H323), IF(OR(NOT(ISBLANK(M323)),NOT(ISBLANK(J323)), NOT(ISBLANK(O323))),"no oldname but should be",""),IF(H323=J323,"api",IF(H323=O323,"csv","no match or acsbgname")))</f>
        <v>csv</v>
      </c>
      <c r="M323" s="124"/>
      <c r="N323" t="s">
        <v>961</v>
      </c>
      <c r="O323" t="s">
        <v>961</v>
      </c>
      <c r="P323" t="s">
        <v>961</v>
      </c>
      <c r="Q323" s="125" t="s">
        <v>960</v>
      </c>
      <c r="R323" s="124" t="s">
        <v>960</v>
      </c>
      <c r="S323" s="150">
        <f>IFERROR(_xlfn.XLOOKUP(U323,sortorder!$E$62:$E$134,sortorder!$F$62:$F$134),999)</f>
        <v>169</v>
      </c>
      <c r="T323" s="150">
        <f>IFERROR(_xlfn.XLOOKUP(U323,sortorder!$E$62:$E$134,sortorder!$D$62:$D$134),99)</f>
        <v>25</v>
      </c>
      <c r="U323" s="129" t="str">
        <f>SUBSTITUTE(Q323,"state.bin.","")</f>
        <v>pctover64</v>
      </c>
      <c r="W323" s="155">
        <f>IFERROR(_xlfn.XLOOKUP(Y323,sortorder!$E$4:$E$55,sortorder!$D$4:$D$55),99)</f>
        <v>80</v>
      </c>
      <c r="X323" s="155">
        <f>IFERROR(_xlfn.XLOOKUP(Y323,sortorder!$E$4:$E$55,sortorder!$D$4:$D$55),99)</f>
        <v>80</v>
      </c>
      <c r="Y323" s="22" t="s">
        <v>2886</v>
      </c>
      <c r="Z323" s="144">
        <f>IF(ISERROR(SEARCH(Z$1,$Q323)),0,1)</f>
        <v>0</v>
      </c>
      <c r="AA323" s="144">
        <f>IF(ISERROR(SEARCH(AA$1,$Q323)),0,1)</f>
        <v>1</v>
      </c>
      <c r="AB323" s="144">
        <f>IF(ISERROR(SEARCH(AB$1,$Q323)),0,1)</f>
        <v>0</v>
      </c>
      <c r="AC323" s="144">
        <f>IF(ISERROR(SEARCH(AC$1,$Q323)),0,1)</f>
        <v>0</v>
      </c>
      <c r="AD323" s="144">
        <f>IF(ISERROR(SEARCH(AD$1,$Q323)),0,1)</f>
        <v>0</v>
      </c>
      <c r="AE323" s="144">
        <f>IF(ISERROR(SEARCH(AE$1,$Q323)),0,1)</f>
        <v>1</v>
      </c>
      <c r="AF323" s="144">
        <f>IF(ISERROR(SEARCH(AF$1,$Q323)),0,1)</f>
        <v>0</v>
      </c>
      <c r="AG323" s="144">
        <f>IF(ISERROR(SEARCH(AG$1,$Q323)),0,1)</f>
        <v>0</v>
      </c>
      <c r="AH323" s="144">
        <f>IF(ISERROR(SEARCH(AH$1,$Q323)),0,1)</f>
        <v>0</v>
      </c>
      <c r="AJ323" s="124"/>
      <c r="AK323" t="s">
        <v>44</v>
      </c>
      <c r="AL323" s="41" t="s">
        <v>44</v>
      </c>
      <c r="AM323" s="216">
        <f>_xlfn.XLOOKUP(AL323,sortorder!$I$15:$I$20,sortorder!$J$15:$J$20)</f>
        <v>1</v>
      </c>
      <c r="AN323" t="s">
        <v>1804</v>
      </c>
      <c r="AO323" t="s">
        <v>1804</v>
      </c>
      <c r="AP323" t="s">
        <v>1805</v>
      </c>
      <c r="AQ323" s="32">
        <v>3</v>
      </c>
      <c r="AR323" t="s">
        <v>456</v>
      </c>
      <c r="AS323" t="s">
        <v>97</v>
      </c>
      <c r="AT323" t="s">
        <v>96</v>
      </c>
      <c r="AU323" t="s">
        <v>97</v>
      </c>
      <c r="AW323" s="39" t="str">
        <f>IFERROR(_xlfn.XLOOKUP(Q323,wtd!$B:$B,wtd!$C:$C),"")</f>
        <v/>
      </c>
      <c r="AX323" s="144" t="b">
        <f>IFERROR(Q323=_xlfn.XLOOKUP(Q323,wtd!$B:$B,wtd!$B:$B),FALSE)</f>
        <v>0</v>
      </c>
      <c r="AY323" t="s">
        <v>89</v>
      </c>
      <c r="BC323" t="b">
        <v>0</v>
      </c>
      <c r="BD323" t="b">
        <v>0</v>
      </c>
      <c r="BE323" t="b">
        <v>0</v>
      </c>
      <c r="BF323" t="s">
        <v>5184</v>
      </c>
      <c r="BG323" t="s">
        <v>962</v>
      </c>
      <c r="BH323" t="s">
        <v>962</v>
      </c>
      <c r="BI323" t="s">
        <v>962</v>
      </c>
      <c r="BN323" s="232">
        <v>999</v>
      </c>
      <c r="BQ323" t="s">
        <v>54</v>
      </c>
      <c r="BR323" t="s">
        <v>961</v>
      </c>
    </row>
    <row r="324" spans="1:70">
      <c r="A324">
        <v>323</v>
      </c>
      <c r="B324" s="161" t="str">
        <f>IFERROR(TEXT(AM324,"00"),"99")&amp;IFERROR(TEXT(X324,"00"),"99")&amp;IFERROR(TEXT(T324,"00"),"99")&amp;IFERROR(TEXT(BN324,"000"),"999")</f>
        <v>018025999</v>
      </c>
      <c r="C324" s="161" t="str">
        <f>IFERROR(TEXT(AM324,"00"),"99")&amp;IFERROR(TEXT(W324,"00"),"99")&amp;IFERROR(TEXT(S324,"000"),"999")</f>
        <v>0180169</v>
      </c>
      <c r="D324" s="29">
        <v>0</v>
      </c>
      <c r="E324" s="29">
        <v>1</v>
      </c>
      <c r="F324" s="29">
        <v>0</v>
      </c>
      <c r="G324" s="29"/>
      <c r="H324" t="s">
        <v>855</v>
      </c>
      <c r="I324" s="379" t="str">
        <f>IF(ISBLANK(H324), IF(OR(NOT(ISBLANK(M324)),NOT(ISBLANK(J324)), NOT(ISBLANK(O324))),"no oldname but should be",""),IF(H324=J324,"api",IF(H324=O324,"csv","no match or acsbgname")))</f>
        <v>csv</v>
      </c>
      <c r="M324" s="124"/>
      <c r="N324" t="s">
        <v>855</v>
      </c>
      <c r="O324" t="s">
        <v>855</v>
      </c>
      <c r="P324" t="s">
        <v>855</v>
      </c>
      <c r="Q324" s="125" t="s">
        <v>854</v>
      </c>
      <c r="R324" s="124" t="s">
        <v>854</v>
      </c>
      <c r="S324" s="150">
        <f>IFERROR(_xlfn.XLOOKUP(U324,sortorder!$E$62:$E$134,sortorder!$F$62:$F$134),999)</f>
        <v>169</v>
      </c>
      <c r="T324" s="150">
        <f>IFERROR(_xlfn.XLOOKUP(U324,sortorder!$E$62:$E$134,sortorder!$D$62:$D$134),99)</f>
        <v>25</v>
      </c>
      <c r="U324" s="129" t="str">
        <f>SUBSTITUTE(Q324,"state.pctile.text.","")</f>
        <v>pctover64</v>
      </c>
      <c r="W324" s="155">
        <f>IFERROR(_xlfn.XLOOKUP(Y324,sortorder!$E$4:$E$55,sortorder!$D$4:$D$55),99)</f>
        <v>80</v>
      </c>
      <c r="X324" s="155">
        <f>IFERROR(_xlfn.XLOOKUP(Y324,sortorder!$E$4:$E$55,sortorder!$D$4:$D$55),99)</f>
        <v>80</v>
      </c>
      <c r="Y324" s="22" t="s">
        <v>2887</v>
      </c>
      <c r="Z324" s="144">
        <f>IF(ISERROR(SEARCH(Z$1,$Q324)),0,1)</f>
        <v>0</v>
      </c>
      <c r="AA324" s="144">
        <f>IF(ISERROR(SEARCH(AA$1,$Q324)),0,1)</f>
        <v>1</v>
      </c>
      <c r="AB324" s="144">
        <f>IF(ISERROR(SEARCH(AB$1,$Q324)),0,1)</f>
        <v>1</v>
      </c>
      <c r="AC324" s="144">
        <f>IF(ISERROR(SEARCH(AC$1,$Q324)),0,1)</f>
        <v>1</v>
      </c>
      <c r="AD324" s="144">
        <f>IF(ISERROR(SEARCH(AD$1,$Q324)),0,1)</f>
        <v>0</v>
      </c>
      <c r="AE324" s="144">
        <f>IF(ISERROR(SEARCH(AE$1,$Q324)),0,1)</f>
        <v>0</v>
      </c>
      <c r="AF324" s="144">
        <f>IF(ISERROR(SEARCH(AF$1,$Q324)),0,1)</f>
        <v>0</v>
      </c>
      <c r="AG324" s="144">
        <f>IF(ISERROR(SEARCH(AG$1,$Q324)),0,1)</f>
        <v>0</v>
      </c>
      <c r="AH324" s="144">
        <f>IF(ISERROR(SEARCH(AH$1,$Q324)),0,1)</f>
        <v>0</v>
      </c>
      <c r="AJ324" s="124"/>
      <c r="AK324" t="s">
        <v>44</v>
      </c>
      <c r="AL324" s="41" t="s">
        <v>44</v>
      </c>
      <c r="AM324" s="216">
        <f>_xlfn.XLOOKUP(AL324,sortorder!$I$15:$I$20,sortorder!$J$15:$J$20)</f>
        <v>1</v>
      </c>
      <c r="AN324" t="s">
        <v>1804</v>
      </c>
      <c r="AO324" t="s">
        <v>1804</v>
      </c>
      <c r="AP324" t="s">
        <v>1805</v>
      </c>
      <c r="AQ324" s="32">
        <v>3</v>
      </c>
      <c r="AR324" t="s">
        <v>757</v>
      </c>
      <c r="AS324" t="s">
        <v>2833</v>
      </c>
      <c r="AT324" t="s">
        <v>515</v>
      </c>
      <c r="AU324" t="s">
        <v>516</v>
      </c>
      <c r="AW324" s="39" t="str">
        <f>IFERROR(_xlfn.XLOOKUP(Q324,wtd!$B:$B,wtd!$C:$C),"")</f>
        <v/>
      </c>
      <c r="AX324" s="144" t="b">
        <f>IFERROR(Q324=_xlfn.XLOOKUP(Q324,wtd!$B:$B,wtd!$B:$B),FALSE)</f>
        <v>0</v>
      </c>
      <c r="AY324" t="s">
        <v>1103</v>
      </c>
      <c r="BC324" t="b">
        <v>0</v>
      </c>
      <c r="BD324" t="b">
        <v>0</v>
      </c>
      <c r="BE324" t="b">
        <v>0</v>
      </c>
      <c r="BF324" t="s">
        <v>5185</v>
      </c>
      <c r="BG324" t="s">
        <v>856</v>
      </c>
      <c r="BH324" t="s">
        <v>856</v>
      </c>
      <c r="BI324" t="s">
        <v>856</v>
      </c>
      <c r="BN324" s="232">
        <v>999</v>
      </c>
      <c r="BQ324" t="s">
        <v>671</v>
      </c>
      <c r="BR324" t="s">
        <v>855</v>
      </c>
    </row>
    <row r="325" spans="1:70">
      <c r="A325">
        <v>324</v>
      </c>
      <c r="B325" s="161" t="str">
        <f>IFERROR(TEXT(AM325,"00"),"99")&amp;IFERROR(TEXT(X325,"00"),"99")&amp;IFERROR(TEXT(T325,"00"),"99")&amp;IFERROR(TEXT(BN325,"000"),"999")</f>
        <v>018026999</v>
      </c>
      <c r="C325" s="161" t="str">
        <f>IFERROR(TEXT(AM325,"00"),"99")&amp;IFERROR(TEXT(W325,"00"),"99")&amp;IFERROR(TEXT(S325,"000"),"999")</f>
        <v>0180163</v>
      </c>
      <c r="D325" s="29">
        <v>0</v>
      </c>
      <c r="E325" s="29">
        <v>1</v>
      </c>
      <c r="F325" s="29">
        <v>0</v>
      </c>
      <c r="G325" s="29"/>
      <c r="H325" t="s">
        <v>161</v>
      </c>
      <c r="I325" s="379" t="str">
        <f>IF(ISBLANK(H325), IF(OR(NOT(ISBLANK(M325)),NOT(ISBLANK(J325)), NOT(ISBLANK(O325))),"no oldname but should be",""),IF(H325=J325,"api",IF(H325=O325,"csv","no match or acsbgname")))</f>
        <v>csv</v>
      </c>
      <c r="N325" t="s">
        <v>161</v>
      </c>
      <c r="O325" t="s">
        <v>161</v>
      </c>
      <c r="P325" t="s">
        <v>161</v>
      </c>
      <c r="Q325" s="64" t="s">
        <v>160</v>
      </c>
      <c r="R325" t="s">
        <v>160</v>
      </c>
      <c r="S325" s="150">
        <f>IFERROR(_xlfn.XLOOKUP(U325,sortorder!$E$62:$E$134,sortorder!$F$62:$F$134),999)</f>
        <v>163</v>
      </c>
      <c r="T325" s="150">
        <f>IFERROR(_xlfn.XLOOKUP(U325,sortorder!$E$62:$E$134,sortorder!$D$62:$D$134),99)</f>
        <v>26</v>
      </c>
      <c r="U325" s="129" t="s">
        <v>164</v>
      </c>
      <c r="V325" s="59" t="s">
        <v>164</v>
      </c>
      <c r="W325" s="155">
        <f>IFERROR(_xlfn.XLOOKUP(Y325,sortorder!$E$4:$E$55,sortorder!$D$4:$D$55),99)</f>
        <v>80</v>
      </c>
      <c r="X325" s="155">
        <f>IFERROR(_xlfn.XLOOKUP(Y325,sortorder!$E$4:$E$55,sortorder!$D$4:$D$55),99)</f>
        <v>80</v>
      </c>
      <c r="Y325" s="22" t="s">
        <v>2886</v>
      </c>
      <c r="Z325" s="144">
        <f>IF(ISERROR(SEARCH(Z$1,$Q325)),0,1)</f>
        <v>0</v>
      </c>
      <c r="AA325" s="144">
        <f>IF(ISERROR(SEARCH(AA$1,$Q325)),0,1)</f>
        <v>0</v>
      </c>
      <c r="AB325" s="144">
        <f>IF(ISERROR(SEARCH(AB$1,$Q325)),0,1)</f>
        <v>0</v>
      </c>
      <c r="AC325" s="144">
        <f>IF(ISERROR(SEARCH(AC$1,$Q325)),0,1)</f>
        <v>0</v>
      </c>
      <c r="AD325" s="144">
        <f>IF(ISERROR(SEARCH(AD$1,$Q325)),0,1)</f>
        <v>0</v>
      </c>
      <c r="AE325" s="144">
        <f>IF(ISERROR(SEARCH(AE$1,$Q325)),0,1)</f>
        <v>1</v>
      </c>
      <c r="AF325" s="144">
        <f>IF(ISERROR(SEARCH(AF$1,$Q325)),0,1)</f>
        <v>0</v>
      </c>
      <c r="AG325" s="144">
        <f>IF(ISERROR(SEARCH(AG$1,$Q325)),0,1)</f>
        <v>0</v>
      </c>
      <c r="AH325" s="144">
        <f>IF(ISERROR(SEARCH(AH$1,$Q325)),0,1)</f>
        <v>0</v>
      </c>
      <c r="AK325" t="s">
        <v>44</v>
      </c>
      <c r="AL325" s="41" t="s">
        <v>44</v>
      </c>
      <c r="AM325" s="216">
        <f>_xlfn.XLOOKUP(AL325,sortorder!$I$15:$I$20,sortorder!$J$15:$J$20)</f>
        <v>1</v>
      </c>
      <c r="AN325" t="s">
        <v>423</v>
      </c>
      <c r="AO325" t="s">
        <v>423</v>
      </c>
      <c r="AP325" t="s">
        <v>424</v>
      </c>
      <c r="AQ325" s="32">
        <v>1</v>
      </c>
      <c r="AR325" t="s">
        <v>83</v>
      </c>
      <c r="AS325" t="s">
        <v>97</v>
      </c>
      <c r="AT325" t="s">
        <v>96</v>
      </c>
      <c r="AU325" t="s">
        <v>97</v>
      </c>
      <c r="AW325" s="39" t="str">
        <f>IFERROR(_xlfn.XLOOKUP(Q325,wtd!$B:$B,wtd!$C:$C),"")</f>
        <v/>
      </c>
      <c r="AX325" s="144" t="b">
        <f>IFERROR(Q325=_xlfn.XLOOKUP(Q325,wtd!$B:$B,wtd!$B:$B),FALSE)</f>
        <v>0</v>
      </c>
      <c r="AY325" t="s">
        <v>89</v>
      </c>
      <c r="BC325" t="b">
        <v>0</v>
      </c>
      <c r="BD325" t="b">
        <v>0</v>
      </c>
      <c r="BE325" t="b">
        <v>0</v>
      </c>
      <c r="BF325" t="s">
        <v>5186</v>
      </c>
      <c r="BG325" t="s">
        <v>162</v>
      </c>
      <c r="BH325" t="s">
        <v>162</v>
      </c>
      <c r="BI325" t="s">
        <v>163</v>
      </c>
      <c r="BJ325" t="s">
        <v>163</v>
      </c>
      <c r="BN325" s="232">
        <v>999</v>
      </c>
      <c r="BQ325" t="s">
        <v>109</v>
      </c>
      <c r="BR325" t="s">
        <v>161</v>
      </c>
    </row>
    <row r="326" spans="1:70">
      <c r="A326">
        <v>325</v>
      </c>
      <c r="B326" s="161" t="str">
        <f>IFERROR(TEXT(AM326,"00"),"99")&amp;IFERROR(TEXT(X326,"00"),"99")&amp;IFERROR(TEXT(T326,"00"),"99")&amp;IFERROR(TEXT(BN326,"000"),"999")</f>
        <v>018026999</v>
      </c>
      <c r="C326" s="161" t="str">
        <f>IFERROR(TEXT(AM326,"00"),"99")&amp;IFERROR(TEXT(W326,"00"),"99")&amp;IFERROR(TEXT(S326,"000"),"999")</f>
        <v>0180163</v>
      </c>
      <c r="D326" s="29">
        <v>0</v>
      </c>
      <c r="E326" s="29">
        <v>1</v>
      </c>
      <c r="F326" s="29">
        <v>0</v>
      </c>
      <c r="G326" s="29"/>
      <c r="H326" t="s">
        <v>663</v>
      </c>
      <c r="I326" s="379" t="str">
        <f>IF(ISBLANK(H326), IF(OR(NOT(ISBLANK(M326)),NOT(ISBLANK(J326)), NOT(ISBLANK(O326))),"no oldname but should be",""),IF(H326=J326,"api",IF(H326=O326,"csv","no match or acsbgname")))</f>
        <v>csv</v>
      </c>
      <c r="N326" t="s">
        <v>663</v>
      </c>
      <c r="O326" t="s">
        <v>663</v>
      </c>
      <c r="P326" t="s">
        <v>663</v>
      </c>
      <c r="Q326" s="64" t="s">
        <v>662</v>
      </c>
      <c r="R326" t="s">
        <v>662</v>
      </c>
      <c r="S326" s="150">
        <f>IFERROR(_xlfn.XLOOKUP(U326,sortorder!$E$62:$E$134,sortorder!$F$62:$F$134),999)</f>
        <v>163</v>
      </c>
      <c r="T326" s="150">
        <f>IFERROR(_xlfn.XLOOKUP(U326,sortorder!$E$62:$E$134,sortorder!$D$62:$D$134),99)</f>
        <v>26</v>
      </c>
      <c r="U326" s="129" t="s">
        <v>164</v>
      </c>
      <c r="V326" s="59" t="s">
        <v>164</v>
      </c>
      <c r="W326" s="155">
        <f>IFERROR(_xlfn.XLOOKUP(Y326,sortorder!$E$4:$E$55,sortorder!$D$4:$D$55),99)</f>
        <v>80</v>
      </c>
      <c r="X326" s="155">
        <f>IFERROR(_xlfn.XLOOKUP(Y326,sortorder!$E$4:$E$55,sortorder!$D$4:$D$55),99)</f>
        <v>80</v>
      </c>
      <c r="Y326" s="22" t="s">
        <v>2887</v>
      </c>
      <c r="Z326" s="144">
        <f>IF(ISERROR(SEARCH(Z$1,$Q326)),0,1)</f>
        <v>0</v>
      </c>
      <c r="AA326" s="144">
        <f>IF(ISERROR(SEARCH(AA$1,$Q326)),0,1)</f>
        <v>0</v>
      </c>
      <c r="AB326" s="144">
        <f>IF(ISERROR(SEARCH(AB$1,$Q326)),0,1)</f>
        <v>1</v>
      </c>
      <c r="AC326" s="144">
        <f>IF(ISERROR(SEARCH(AC$1,$Q326)),0,1)</f>
        <v>1</v>
      </c>
      <c r="AD326" s="144">
        <f>IF(ISERROR(SEARCH(AD$1,$Q326)),0,1)</f>
        <v>0</v>
      </c>
      <c r="AE326" s="144">
        <f>IF(ISERROR(SEARCH(AE$1,$Q326)),0,1)</f>
        <v>0</v>
      </c>
      <c r="AF326" s="144">
        <f>IF(ISERROR(SEARCH(AF$1,$Q326)),0,1)</f>
        <v>0</v>
      </c>
      <c r="AG326" s="144">
        <f>IF(ISERROR(SEARCH(AG$1,$Q326)),0,1)</f>
        <v>0</v>
      </c>
      <c r="AH326" s="144">
        <f>IF(ISERROR(SEARCH(AH$1,$Q326)),0,1)</f>
        <v>0</v>
      </c>
      <c r="AK326" t="s">
        <v>44</v>
      </c>
      <c r="AL326" s="41" t="s">
        <v>44</v>
      </c>
      <c r="AM326" s="216">
        <f>_xlfn.XLOOKUP(AL326,sortorder!$I$15:$I$20,sortorder!$J$15:$J$20)</f>
        <v>1</v>
      </c>
      <c r="AN326" t="s">
        <v>423</v>
      </c>
      <c r="AO326" t="s">
        <v>423</v>
      </c>
      <c r="AP326" t="s">
        <v>424</v>
      </c>
      <c r="AQ326" s="32">
        <v>1</v>
      </c>
      <c r="AR326" t="s">
        <v>268</v>
      </c>
      <c r="AS326" t="s">
        <v>2833</v>
      </c>
      <c r="AT326" t="s">
        <v>515</v>
      </c>
      <c r="AU326" t="s">
        <v>516</v>
      </c>
      <c r="AW326" s="39" t="str">
        <f>IFERROR(_xlfn.XLOOKUP(Q326,wtd!$B:$B,wtd!$C:$C),"")</f>
        <v/>
      </c>
      <c r="AX326" s="144" t="b">
        <f>IFERROR(Q326=_xlfn.XLOOKUP(Q326,wtd!$B:$B,wtd!$B:$B),FALSE)</f>
        <v>0</v>
      </c>
      <c r="AY326" t="s">
        <v>1103</v>
      </c>
      <c r="BC326" t="b">
        <v>0</v>
      </c>
      <c r="BD326" t="b">
        <v>0</v>
      </c>
      <c r="BE326" t="b">
        <v>0</v>
      </c>
      <c r="BF326" t="s">
        <v>5187</v>
      </c>
      <c r="BG326" t="s">
        <v>664</v>
      </c>
      <c r="BH326" t="s">
        <v>664</v>
      </c>
      <c r="BI326" t="s">
        <v>665</v>
      </c>
      <c r="BJ326" t="s">
        <v>665</v>
      </c>
      <c r="BN326" s="232">
        <v>999</v>
      </c>
      <c r="BQ326" t="s">
        <v>666</v>
      </c>
      <c r="BR326" t="s">
        <v>663</v>
      </c>
    </row>
    <row r="327" spans="1:70">
      <c r="A327">
        <v>326</v>
      </c>
      <c r="B327" s="161" t="str">
        <f>IFERROR(TEXT(AM327,"00"),"99")&amp;IFERROR(TEXT(X327,"00"),"99")&amp;IFERROR(TEXT(T327,"00"),"99")&amp;IFERROR(TEXT(BN327,"000"),"999")</f>
        <v>018026999</v>
      </c>
      <c r="C327" s="161" t="str">
        <f>IFERROR(TEXT(AM327,"00"),"99")&amp;IFERROR(TEXT(W327,"00"),"99")&amp;IFERROR(TEXT(S327,"000"),"999")</f>
        <v>0180163</v>
      </c>
      <c r="D327" s="29">
        <v>0</v>
      </c>
      <c r="E327" s="29">
        <v>1</v>
      </c>
      <c r="F327" s="29">
        <v>0</v>
      </c>
      <c r="G327" s="29"/>
      <c r="H327" t="s">
        <v>958</v>
      </c>
      <c r="I327" s="379" t="str">
        <f>IF(ISBLANK(H327), IF(OR(NOT(ISBLANK(M327)),NOT(ISBLANK(J327)), NOT(ISBLANK(O327))),"no oldname but should be",""),IF(H327=J327,"api",IF(H327=O327,"csv","no match or acsbgname")))</f>
        <v>csv</v>
      </c>
      <c r="N327" t="s">
        <v>958</v>
      </c>
      <c r="O327" t="s">
        <v>958</v>
      </c>
      <c r="P327" t="s">
        <v>958</v>
      </c>
      <c r="Q327" s="64" t="s">
        <v>957</v>
      </c>
      <c r="R327" t="s">
        <v>957</v>
      </c>
      <c r="S327" s="150">
        <f>IFERROR(_xlfn.XLOOKUP(U327,sortorder!$E$62:$E$134,sortorder!$F$62:$F$134),999)</f>
        <v>163</v>
      </c>
      <c r="T327" s="150">
        <f>IFERROR(_xlfn.XLOOKUP(U327,sortorder!$E$62:$E$134,sortorder!$D$62:$D$134),99)</f>
        <v>26</v>
      </c>
      <c r="U327" s="129" t="str">
        <f>SUBSTITUTE(Q327,"state.bin.","")</f>
        <v>pctmin</v>
      </c>
      <c r="W327" s="155">
        <f>IFERROR(_xlfn.XLOOKUP(Y327,sortorder!$E$4:$E$55,sortorder!$D$4:$D$55),99)</f>
        <v>80</v>
      </c>
      <c r="X327" s="155">
        <f>IFERROR(_xlfn.XLOOKUP(Y327,sortorder!$E$4:$E$55,sortorder!$D$4:$D$55),99)</f>
        <v>80</v>
      </c>
      <c r="Y327" s="22" t="s">
        <v>2886</v>
      </c>
      <c r="Z327" s="144">
        <f>IF(ISERROR(SEARCH(Z$1,$Q327)),0,1)</f>
        <v>0</v>
      </c>
      <c r="AA327" s="144">
        <f>IF(ISERROR(SEARCH(AA$1,$Q327)),0,1)</f>
        <v>1</v>
      </c>
      <c r="AB327" s="144">
        <f>IF(ISERROR(SEARCH(AB$1,$Q327)),0,1)</f>
        <v>0</v>
      </c>
      <c r="AC327" s="144">
        <f>IF(ISERROR(SEARCH(AC$1,$Q327)),0,1)</f>
        <v>0</v>
      </c>
      <c r="AD327" s="144">
        <f>IF(ISERROR(SEARCH(AD$1,$Q327)),0,1)</f>
        <v>0</v>
      </c>
      <c r="AE327" s="144">
        <f>IF(ISERROR(SEARCH(AE$1,$Q327)),0,1)</f>
        <v>1</v>
      </c>
      <c r="AF327" s="144">
        <f>IF(ISERROR(SEARCH(AF$1,$Q327)),0,1)</f>
        <v>0</v>
      </c>
      <c r="AG327" s="144">
        <f>IF(ISERROR(SEARCH(AG$1,$Q327)),0,1)</f>
        <v>0</v>
      </c>
      <c r="AH327" s="144">
        <f>IF(ISERROR(SEARCH(AH$1,$Q327)),0,1)</f>
        <v>0</v>
      </c>
      <c r="AK327" t="s">
        <v>44</v>
      </c>
      <c r="AL327" s="41" t="s">
        <v>44</v>
      </c>
      <c r="AM327" s="216">
        <f>_xlfn.XLOOKUP(AL327,sortorder!$I$15:$I$20,sortorder!$J$15:$J$20)</f>
        <v>1</v>
      </c>
      <c r="AN327" t="s">
        <v>1804</v>
      </c>
      <c r="AO327" t="s">
        <v>1804</v>
      </c>
      <c r="AP327" t="s">
        <v>1805</v>
      </c>
      <c r="AQ327" s="32">
        <v>3</v>
      </c>
      <c r="AR327" t="s">
        <v>456</v>
      </c>
      <c r="AS327" t="s">
        <v>97</v>
      </c>
      <c r="AT327" t="s">
        <v>96</v>
      </c>
      <c r="AU327" t="s">
        <v>97</v>
      </c>
      <c r="AW327" s="39" t="str">
        <f>IFERROR(_xlfn.XLOOKUP(Q327,wtd!$B:$B,wtd!$C:$C),"")</f>
        <v/>
      </c>
      <c r="AX327" s="144" t="b">
        <f>IFERROR(Q327=_xlfn.XLOOKUP(Q327,wtd!$B:$B,wtd!$B:$B),FALSE)</f>
        <v>0</v>
      </c>
      <c r="AY327" t="s">
        <v>89</v>
      </c>
      <c r="BC327" t="b">
        <v>0</v>
      </c>
      <c r="BD327" t="b">
        <v>0</v>
      </c>
      <c r="BE327" t="b">
        <v>0</v>
      </c>
      <c r="BF327" t="s">
        <v>5188</v>
      </c>
      <c r="BG327" t="s">
        <v>959</v>
      </c>
      <c r="BH327" t="s">
        <v>959</v>
      </c>
      <c r="BI327" t="s">
        <v>959</v>
      </c>
      <c r="BN327" s="232">
        <v>999</v>
      </c>
      <c r="BQ327" t="s">
        <v>109</v>
      </c>
      <c r="BR327" t="s">
        <v>958</v>
      </c>
    </row>
    <row r="328" spans="1:70">
      <c r="A328">
        <v>327</v>
      </c>
      <c r="B328" s="161" t="str">
        <f>IFERROR(TEXT(AM328,"00"),"99")&amp;IFERROR(TEXT(X328,"00"),"99")&amp;IFERROR(TEXT(T328,"00"),"99")&amp;IFERROR(TEXT(BN328,"000"),"999")</f>
        <v>018026999</v>
      </c>
      <c r="C328" s="161" t="str">
        <f>IFERROR(TEXT(AM328,"00"),"99")&amp;IFERROR(TEXT(W328,"00"),"99")&amp;IFERROR(TEXT(S328,"000"),"999")</f>
        <v>0180163</v>
      </c>
      <c r="D328" s="29">
        <v>0</v>
      </c>
      <c r="E328" s="29">
        <v>1</v>
      </c>
      <c r="F328" s="29">
        <v>0</v>
      </c>
      <c r="G328" s="29"/>
      <c r="H328" t="s">
        <v>927</v>
      </c>
      <c r="I328" s="379" t="str">
        <f>IF(ISBLANK(H328), IF(OR(NOT(ISBLANK(M328)),NOT(ISBLANK(J328)), NOT(ISBLANK(O328))),"no oldname but should be",""),IF(H328=J328,"api",IF(H328=O328,"csv","no match or acsbgname")))</f>
        <v>csv</v>
      </c>
      <c r="N328" t="s">
        <v>927</v>
      </c>
      <c r="O328" t="s">
        <v>927</v>
      </c>
      <c r="P328" t="s">
        <v>927</v>
      </c>
      <c r="Q328" s="64" t="s">
        <v>926</v>
      </c>
      <c r="R328" t="s">
        <v>926</v>
      </c>
      <c r="S328" s="150">
        <f>IFERROR(_xlfn.XLOOKUP(U328,sortorder!$E$62:$E$134,sortorder!$F$62:$F$134),999)</f>
        <v>163</v>
      </c>
      <c r="T328" s="150">
        <f>IFERROR(_xlfn.XLOOKUP(U328,sortorder!$E$62:$E$134,sortorder!$D$62:$D$134),99)</f>
        <v>26</v>
      </c>
      <c r="U328" s="129" t="str">
        <f>SUBSTITUTE(Q328,"state.pctile.text.","")</f>
        <v>pctmin</v>
      </c>
      <c r="W328" s="155">
        <f>IFERROR(_xlfn.XLOOKUP(Y328,sortorder!$E$4:$E$55,sortorder!$D$4:$D$55),99)</f>
        <v>80</v>
      </c>
      <c r="X328" s="155">
        <f>IFERROR(_xlfn.XLOOKUP(Y328,sortorder!$E$4:$E$55,sortorder!$D$4:$D$55),99)</f>
        <v>80</v>
      </c>
      <c r="Y328" s="22" t="s">
        <v>2887</v>
      </c>
      <c r="Z328" s="144">
        <f>IF(ISERROR(SEARCH(Z$1,$Q328)),0,1)</f>
        <v>0</v>
      </c>
      <c r="AA328" s="144">
        <f>IF(ISERROR(SEARCH(AA$1,$Q328)),0,1)</f>
        <v>1</v>
      </c>
      <c r="AB328" s="144">
        <f>IF(ISERROR(SEARCH(AB$1,$Q328)),0,1)</f>
        <v>1</v>
      </c>
      <c r="AC328" s="144">
        <f>IF(ISERROR(SEARCH(AC$1,$Q328)),0,1)</f>
        <v>1</v>
      </c>
      <c r="AD328" s="144">
        <f>IF(ISERROR(SEARCH(AD$1,$Q328)),0,1)</f>
        <v>0</v>
      </c>
      <c r="AE328" s="144">
        <f>IF(ISERROR(SEARCH(AE$1,$Q328)),0,1)</f>
        <v>0</v>
      </c>
      <c r="AF328" s="144">
        <f>IF(ISERROR(SEARCH(AF$1,$Q328)),0,1)</f>
        <v>0</v>
      </c>
      <c r="AG328" s="144">
        <f>IF(ISERROR(SEARCH(AG$1,$Q328)),0,1)</f>
        <v>0</v>
      </c>
      <c r="AH328" s="144">
        <f>IF(ISERROR(SEARCH(AH$1,$Q328)),0,1)</f>
        <v>0</v>
      </c>
      <c r="AK328" t="s">
        <v>44</v>
      </c>
      <c r="AL328" s="41" t="s">
        <v>44</v>
      </c>
      <c r="AM328" s="216">
        <f>_xlfn.XLOOKUP(AL328,sortorder!$I$15:$I$20,sortorder!$J$15:$J$20)</f>
        <v>1</v>
      </c>
      <c r="AN328" t="s">
        <v>1804</v>
      </c>
      <c r="AO328" t="s">
        <v>1804</v>
      </c>
      <c r="AP328" t="s">
        <v>1805</v>
      </c>
      <c r="AQ328" s="32">
        <v>3</v>
      </c>
      <c r="AR328" t="s">
        <v>757</v>
      </c>
      <c r="AS328" t="s">
        <v>2833</v>
      </c>
      <c r="AT328" t="s">
        <v>515</v>
      </c>
      <c r="AU328" t="s">
        <v>516</v>
      </c>
      <c r="AW328" s="39" t="str">
        <f>IFERROR(_xlfn.XLOOKUP(Q328,wtd!$B:$B,wtd!$C:$C),"")</f>
        <v/>
      </c>
      <c r="AX328" s="144" t="b">
        <f>IFERROR(Q328=_xlfn.XLOOKUP(Q328,wtd!$B:$B,wtd!$B:$B),FALSE)</f>
        <v>0</v>
      </c>
      <c r="AY328" t="s">
        <v>1103</v>
      </c>
      <c r="BC328" t="b">
        <v>0</v>
      </c>
      <c r="BD328" t="b">
        <v>0</v>
      </c>
      <c r="BE328" t="b">
        <v>0</v>
      </c>
      <c r="BF328" t="s">
        <v>5189</v>
      </c>
      <c r="BG328" t="s">
        <v>928</v>
      </c>
      <c r="BH328" t="s">
        <v>928</v>
      </c>
      <c r="BI328" t="s">
        <v>928</v>
      </c>
      <c r="BN328" s="232">
        <v>999</v>
      </c>
      <c r="BQ328" t="s">
        <v>666</v>
      </c>
      <c r="BR328" t="s">
        <v>927</v>
      </c>
    </row>
    <row r="329" spans="1:70">
      <c r="A329">
        <v>328</v>
      </c>
      <c r="B329" s="161" t="str">
        <f>IFERROR(TEXT(AM329,"00"),"99")&amp;IFERROR(TEXT(X329,"00"),"99")&amp;IFERROR(TEXT(T329,"00"),"99")&amp;IFERROR(TEXT(BN329,"000"),"999")</f>
        <v>019900999</v>
      </c>
      <c r="C329" s="161" t="str">
        <f>IFERROR(TEXT(AM329,"00"),"99")&amp;IFERROR(TEXT(W329,"00"),"99")&amp;IFERROR(TEXT(S329,"000"),"999")</f>
        <v>0199000</v>
      </c>
      <c r="D329" s="29">
        <v>0</v>
      </c>
      <c r="E329" s="29">
        <v>0</v>
      </c>
      <c r="F329" s="29">
        <v>1</v>
      </c>
      <c r="H329" s="114" t="s">
        <v>3762</v>
      </c>
      <c r="I329" s="379" t="str">
        <f>IF(ISBLANK(H329), IF(OR(NOT(ISBLANK(M329)),NOT(ISBLANK(J329)), NOT(ISBLANK(O329))),"no oldname but should be",""),IF(H329=J329,"api",IF(H329=O329,"csv","no match or acsbgname")))</f>
        <v>no match or acsbgname</v>
      </c>
      <c r="L329" s="124"/>
      <c r="M329" s="114" t="s">
        <v>3762</v>
      </c>
      <c r="N329" s="124"/>
      <c r="O329" s="124"/>
      <c r="P329" s="124"/>
      <c r="Q329" s="182" t="s">
        <v>5534</v>
      </c>
      <c r="R329" s="114" t="s">
        <v>5534</v>
      </c>
      <c r="S329" s="150">
        <f>IFERROR(_xlfn.XLOOKUP(U329,sortorder!$E$62:$E$134,sortorder!$F$62:$F$134),999)</f>
        <v>0</v>
      </c>
      <c r="T329" s="150">
        <f>IFERROR(_xlfn.XLOOKUP(U329,sortorder!$E$62:$E$134,sortorder!$D$62:$D$134),99)</f>
        <v>0</v>
      </c>
      <c r="U329" s="201"/>
      <c r="V329" s="202"/>
      <c r="W329" s="155">
        <f>IFERROR(_xlfn.XLOOKUP(Y329,sortorder!$E$4:$E$55,sortorder!$D$4:$D$55),99)</f>
        <v>99</v>
      </c>
      <c r="X329" s="155">
        <f>IFERROR(_xlfn.XLOOKUP(Y329,sortorder!$E$4:$E$55,sortorder!$D$4:$D$55),99)</f>
        <v>99</v>
      </c>
      <c r="Y329" s="203" t="s">
        <v>5669</v>
      </c>
      <c r="Z329" s="144">
        <f>IF(ISERROR(SEARCH(Z$1,$Q329)),0,1)</f>
        <v>0</v>
      </c>
      <c r="AA329" s="144">
        <f>IF(ISERROR(SEARCH(AA$1,$Q329)),0,1)</f>
        <v>0</v>
      </c>
      <c r="AB329" s="144">
        <f>IF(ISERROR(SEARCH(AB$1,$Q329)),0,1)</f>
        <v>0</v>
      </c>
      <c r="AC329" s="144">
        <f>IF(ISERROR(SEARCH(AC$1,$Q329)),0,1)</f>
        <v>0</v>
      </c>
      <c r="AD329" s="144">
        <f>IF(ISERROR(SEARCH(AD$1,$Q329)),0,1)</f>
        <v>0</v>
      </c>
      <c r="AE329" s="144">
        <f>IF(ISERROR(SEARCH(AE$1,$Q329)),0,1)</f>
        <v>0</v>
      </c>
      <c r="AF329" s="144">
        <f>IF(ISERROR(SEARCH(AF$1,$Q329)),0,1)</f>
        <v>0</v>
      </c>
      <c r="AG329" s="144">
        <f>IF(ISERROR(SEARCH(AG$1,$Q329)),0,1)</f>
        <v>0</v>
      </c>
      <c r="AH329" s="144">
        <f>IF(ISERROR(SEARCH(AH$1,$Q329)),0,1)</f>
        <v>0</v>
      </c>
      <c r="AI329" s="124"/>
      <c r="AJ329" s="118" t="s">
        <v>3765</v>
      </c>
      <c r="AK329" s="124" t="s">
        <v>44</v>
      </c>
      <c r="AL329" s="218" t="s">
        <v>44</v>
      </c>
      <c r="AM329" s="216">
        <f>_xlfn.XLOOKUP(AL329,sortorder!$I$15:$I$20,sortorder!$J$15:$J$20)</f>
        <v>1</v>
      </c>
      <c r="AN329" s="124"/>
      <c r="AO329" s="124"/>
      <c r="AP329" s="124"/>
      <c r="AQ329" s="205">
        <v>0</v>
      </c>
      <c r="AR329" s="124" t="s">
        <v>43</v>
      </c>
      <c r="AS329" s="124" t="s">
        <v>43</v>
      </c>
      <c r="AT329" s="124" t="s">
        <v>286</v>
      </c>
      <c r="AU329" s="124"/>
      <c r="AV329" s="124"/>
      <c r="AW329" s="39" t="str">
        <f>IFERROR(_xlfn.XLOOKUP(Q329,wtd!$B:$B,wtd!$C:$C),"")</f>
        <v/>
      </c>
      <c r="AX329" s="144" t="b">
        <f>IFERROR(Q329=_xlfn.XLOOKUP(Q329,wtd!$B:$B,wtd!$B:$B),FALSE)</f>
        <v>0</v>
      </c>
      <c r="AY329" s="124" t="s">
        <v>45</v>
      </c>
      <c r="AZ329" s="124"/>
      <c r="BA329" s="124">
        <v>0</v>
      </c>
      <c r="BB329" s="124"/>
      <c r="BC329" s="124" t="b">
        <v>0</v>
      </c>
      <c r="BD329" s="124" t="b">
        <v>0</v>
      </c>
      <c r="BE329" s="124" t="b">
        <v>0</v>
      </c>
      <c r="BF329" s="124" t="s">
        <v>5595</v>
      </c>
      <c r="BG329" s="124" t="s">
        <v>3764</v>
      </c>
      <c r="BH329" s="124" t="s">
        <v>3764</v>
      </c>
      <c r="BI329" s="124"/>
      <c r="BJ329" s="124"/>
      <c r="BK329" s="124"/>
      <c r="BL329" s="124"/>
      <c r="BN329" s="232">
        <v>999</v>
      </c>
    </row>
    <row r="330" spans="1:70">
      <c r="A330">
        <v>329</v>
      </c>
      <c r="B330" s="161" t="str">
        <f>IFERROR(TEXT(AM330,"00"),"99")&amp;IFERROR(TEXT(X330,"00"),"99")&amp;IFERROR(TEXT(T330,"00"),"99")&amp;IFERROR(TEXT(BN330,"000"),"999")</f>
        <v>019900999</v>
      </c>
      <c r="C330" s="161" t="str">
        <f>IFERROR(TEXT(AM330,"00"),"99")&amp;IFERROR(TEXT(W330,"00"),"99")&amp;IFERROR(TEXT(S330,"000"),"999")</f>
        <v>0199000</v>
      </c>
      <c r="D330" s="29">
        <v>0</v>
      </c>
      <c r="E330" s="29">
        <v>0</v>
      </c>
      <c r="F330" s="29">
        <v>1</v>
      </c>
      <c r="H330" s="140" t="s">
        <v>3791</v>
      </c>
      <c r="I330" s="379" t="str">
        <f>IF(ISBLANK(H330), IF(OR(NOT(ISBLANK(M330)),NOT(ISBLANK(J330)), NOT(ISBLANK(O330))),"no oldname but should be",""),IF(H330=J330,"api",IF(H330=O330,"csv","no match or acsbgname")))</f>
        <v>no match or acsbgname</v>
      </c>
      <c r="L330" s="124"/>
      <c r="M330" s="140" t="s">
        <v>3791</v>
      </c>
      <c r="N330" s="224"/>
      <c r="O330" s="224"/>
      <c r="P330" s="224"/>
      <c r="Q330" s="182" t="s">
        <v>5535</v>
      </c>
      <c r="R330" s="140" t="s">
        <v>5535</v>
      </c>
      <c r="S330" s="150">
        <f>IFERROR(_xlfn.XLOOKUP(U330,sortorder!$E$62:$E$134,sortorder!$F$62:$F$134),999)</f>
        <v>0</v>
      </c>
      <c r="T330" s="150">
        <f>IFERROR(_xlfn.XLOOKUP(U330,sortorder!$E$62:$E$134,sortorder!$D$62:$D$134),99)</f>
        <v>0</v>
      </c>
      <c r="V330" s="202"/>
      <c r="W330" s="155">
        <f>IFERROR(_xlfn.XLOOKUP(Y330,sortorder!$E$4:$E$55,sortorder!$D$4:$D$55),99)</f>
        <v>99</v>
      </c>
      <c r="X330" s="155">
        <f>IFERROR(_xlfn.XLOOKUP(Y330,sortorder!$E$4:$E$55,sortorder!$D$4:$D$55),99)</f>
        <v>99</v>
      </c>
      <c r="Y330" s="203" t="s">
        <v>5669</v>
      </c>
      <c r="Z330" s="144">
        <f>IF(ISERROR(SEARCH(Z$1,$Q330)),0,1)</f>
        <v>0</v>
      </c>
      <c r="AA330" s="144">
        <f>IF(ISERROR(SEARCH(AA$1,$Q330)),0,1)</f>
        <v>0</v>
      </c>
      <c r="AB330" s="144">
        <f>IF(ISERROR(SEARCH(AB$1,$Q330)),0,1)</f>
        <v>0</v>
      </c>
      <c r="AC330" s="144">
        <f>IF(ISERROR(SEARCH(AC$1,$Q330)),0,1)</f>
        <v>0</v>
      </c>
      <c r="AD330" s="144">
        <f>IF(ISERROR(SEARCH(AD$1,$Q330)),0,1)</f>
        <v>0</v>
      </c>
      <c r="AE330" s="144">
        <f>IF(ISERROR(SEARCH(AE$1,$Q330)),0,1)</f>
        <v>0</v>
      </c>
      <c r="AF330" s="144">
        <f>IF(ISERROR(SEARCH(AF$1,$Q330)),0,1)</f>
        <v>0</v>
      </c>
      <c r="AG330" s="144">
        <f>IF(ISERROR(SEARCH(AG$1,$Q330)),0,1)</f>
        <v>0</v>
      </c>
      <c r="AH330" s="144">
        <f>IF(ISERROR(SEARCH(AH$1,$Q330)),0,1)</f>
        <v>0</v>
      </c>
      <c r="AI330" s="124"/>
      <c r="AJ330" s="118" t="s">
        <v>3765</v>
      </c>
      <c r="AK330" t="s">
        <v>44</v>
      </c>
      <c r="AL330" s="218" t="s">
        <v>44</v>
      </c>
      <c r="AM330" s="216">
        <f>_xlfn.XLOOKUP(AL330,sortorder!$I$15:$I$20,sortorder!$J$15:$J$20)</f>
        <v>1</v>
      </c>
      <c r="AN330" s="124"/>
      <c r="AO330" s="124"/>
      <c r="AP330" s="124"/>
      <c r="AQ330" s="205">
        <v>0</v>
      </c>
      <c r="AR330" s="124" t="s">
        <v>43</v>
      </c>
      <c r="AS330" s="124" t="s">
        <v>43</v>
      </c>
      <c r="AT330" s="124" t="s">
        <v>286</v>
      </c>
      <c r="AU330" s="124"/>
      <c r="AV330" s="124"/>
      <c r="AW330" s="39" t="str">
        <f>IFERROR(_xlfn.XLOOKUP(Q330,wtd!$B:$B,wtd!$C:$C),"")</f>
        <v/>
      </c>
      <c r="AX330" s="144" t="b">
        <f>IFERROR(Q330=_xlfn.XLOOKUP(Q330,wtd!$B:$B,wtd!$B:$B),FALSE)</f>
        <v>0</v>
      </c>
      <c r="AY330" s="124" t="s">
        <v>45</v>
      </c>
      <c r="AZ330" s="124"/>
      <c r="BA330" s="124">
        <v>0</v>
      </c>
      <c r="BB330" s="124"/>
      <c r="BC330" s="124" t="b">
        <v>0</v>
      </c>
      <c r="BD330" s="124" t="b">
        <v>0</v>
      </c>
      <c r="BE330" s="124" t="b">
        <v>0</v>
      </c>
      <c r="BF330" s="224" t="s">
        <v>3792</v>
      </c>
      <c r="BG330" s="139" t="s">
        <v>3792</v>
      </c>
      <c r="BH330" s="139" t="s">
        <v>3792</v>
      </c>
      <c r="BI330" s="124"/>
      <c r="BJ330" s="124"/>
      <c r="BK330" s="124"/>
      <c r="BL330" s="124"/>
      <c r="BN330" s="232">
        <v>999</v>
      </c>
    </row>
    <row r="331" spans="1:70">
      <c r="A331">
        <v>330</v>
      </c>
      <c r="B331" s="161" t="str">
        <f>IFERROR(TEXT(AM331,"00"),"99")&amp;IFERROR(TEXT(X331,"00"),"99")&amp;IFERROR(TEXT(T331,"00"),"99")&amp;IFERROR(TEXT(BN331,"000"),"999")</f>
        <v>019900999</v>
      </c>
      <c r="C331" s="161" t="str">
        <f>IFERROR(TEXT(AM331,"00"),"99")&amp;IFERROR(TEXT(W331,"00"),"99")&amp;IFERROR(TEXT(S331,"000"),"999")</f>
        <v>0199000</v>
      </c>
      <c r="D331" s="29">
        <v>0</v>
      </c>
      <c r="E331" s="29">
        <v>0</v>
      </c>
      <c r="F331" s="29">
        <v>1</v>
      </c>
      <c r="G331" s="241">
        <v>1</v>
      </c>
      <c r="H331" s="140" t="s">
        <v>3806</v>
      </c>
      <c r="I331" s="379" t="str">
        <f>IF(ISBLANK(H331), IF(OR(NOT(ISBLANK(M331)),NOT(ISBLANK(J331)), NOT(ISBLANK(O331))),"no oldname but should be",""),IF(H331=J331,"api",IF(H331=O331,"csv","no match or acsbgname")))</f>
        <v>no match or acsbgname</v>
      </c>
      <c r="L331" s="124"/>
      <c r="M331" s="140" t="s">
        <v>3806</v>
      </c>
      <c r="N331" s="224"/>
      <c r="O331" s="224"/>
      <c r="P331" s="224"/>
      <c r="Q331" s="182" t="s">
        <v>5536</v>
      </c>
      <c r="R331" s="140" t="s">
        <v>5536</v>
      </c>
      <c r="S331" s="150">
        <f>IFERROR(_xlfn.XLOOKUP(U331,sortorder!$E$62:$E$134,sortorder!$F$62:$F$134),999)</f>
        <v>0</v>
      </c>
      <c r="T331" s="150">
        <f>IFERROR(_xlfn.XLOOKUP(U331,sortorder!$E$62:$E$134,sortorder!$D$62:$D$134),99)</f>
        <v>0</v>
      </c>
      <c r="U331" s="201"/>
      <c r="V331" s="202"/>
      <c r="W331" s="155">
        <f>IFERROR(_xlfn.XLOOKUP(Y331,sortorder!$E$4:$E$55,sortorder!$D$4:$D$55),99)</f>
        <v>99</v>
      </c>
      <c r="X331" s="155">
        <f>IFERROR(_xlfn.XLOOKUP(Y331,sortorder!$E$4:$E$55,sortorder!$D$4:$D$55),99)</f>
        <v>99</v>
      </c>
      <c r="Y331" s="203" t="s">
        <v>5669</v>
      </c>
      <c r="Z331" s="144">
        <f>IF(ISERROR(SEARCH(Z$1,$Q331)),0,1)</f>
        <v>0</v>
      </c>
      <c r="AA331" s="144">
        <f>IF(ISERROR(SEARCH(AA$1,$Q331)),0,1)</f>
        <v>0</v>
      </c>
      <c r="AB331" s="144">
        <f>IF(ISERROR(SEARCH(AB$1,$Q331)),0,1)</f>
        <v>0</v>
      </c>
      <c r="AC331" s="144">
        <f>IF(ISERROR(SEARCH(AC$1,$Q331)),0,1)</f>
        <v>0</v>
      </c>
      <c r="AD331" s="144">
        <f>IF(ISERROR(SEARCH(AD$1,$Q331)),0,1)</f>
        <v>0</v>
      </c>
      <c r="AE331" s="144">
        <f>IF(ISERROR(SEARCH(AE$1,$Q331)),0,1)</f>
        <v>0</v>
      </c>
      <c r="AF331" s="144">
        <f>IF(ISERROR(SEARCH(AF$1,$Q331)),0,1)</f>
        <v>0</v>
      </c>
      <c r="AG331" s="144">
        <f>IF(ISERROR(SEARCH(AG$1,$Q331)),0,1)</f>
        <v>0</v>
      </c>
      <c r="AH331" s="144">
        <f>IF(ISERROR(SEARCH(AH$1,$Q331)),0,1)</f>
        <v>0</v>
      </c>
      <c r="AI331" s="124"/>
      <c r="AJ331" s="118" t="s">
        <v>3765</v>
      </c>
      <c r="AK331" s="124" t="s">
        <v>44</v>
      </c>
      <c r="AL331" s="218" t="s">
        <v>44</v>
      </c>
      <c r="AM331" s="216">
        <f>_xlfn.XLOOKUP(AL331,sortorder!$I$15:$I$20,sortorder!$J$15:$J$20)</f>
        <v>1</v>
      </c>
      <c r="AN331" s="124"/>
      <c r="AO331" s="124"/>
      <c r="AP331" s="124"/>
      <c r="AQ331" s="205">
        <v>0</v>
      </c>
      <c r="AR331" s="124" t="s">
        <v>43</v>
      </c>
      <c r="AS331" s="124" t="s">
        <v>43</v>
      </c>
      <c r="AT331" s="124" t="s">
        <v>286</v>
      </c>
      <c r="AU331" s="124"/>
      <c r="AV331" s="124"/>
      <c r="AW331" s="39" t="str">
        <f>IFERROR(_xlfn.XLOOKUP(Q331,wtd!$B:$B,wtd!$C:$C),"")</f>
        <v/>
      </c>
      <c r="AX331" s="144" t="b">
        <f>IFERROR(Q331=_xlfn.XLOOKUP(Q331,wtd!$B:$B,wtd!$B:$B),FALSE)</f>
        <v>0</v>
      </c>
      <c r="AY331" s="124" t="s">
        <v>45</v>
      </c>
      <c r="AZ331" s="124"/>
      <c r="BA331" s="124">
        <v>0</v>
      </c>
      <c r="BB331" s="124"/>
      <c r="BC331" s="124" t="b">
        <v>0</v>
      </c>
      <c r="BD331" s="124" t="b">
        <v>0</v>
      </c>
      <c r="BE331" s="124" t="b">
        <v>0</v>
      </c>
      <c r="BF331" s="225" t="s">
        <v>3807</v>
      </c>
      <c r="BG331" s="139" t="s">
        <v>3807</v>
      </c>
      <c r="BH331" s="139" t="s">
        <v>3807</v>
      </c>
      <c r="BI331" s="124"/>
      <c r="BJ331" s="124"/>
      <c r="BK331" s="124"/>
      <c r="BL331" s="124"/>
      <c r="BN331" s="232">
        <v>999</v>
      </c>
    </row>
    <row r="332" spans="1:70">
      <c r="A332">
        <v>331</v>
      </c>
      <c r="B332" s="161" t="str">
        <f>IFERROR(TEXT(AM332,"00"),"99")&amp;IFERROR(TEXT(X332,"00"),"99")&amp;IFERROR(TEXT(T332,"00"),"99")&amp;IFERROR(TEXT(BN332,"000"),"999")</f>
        <v>019900999</v>
      </c>
      <c r="C332" s="161" t="str">
        <f>IFERROR(TEXT(AM332,"00"),"99")&amp;IFERROR(TEXT(W332,"00"),"99")&amp;IFERROR(TEXT(S332,"000"),"999")</f>
        <v>0199000</v>
      </c>
      <c r="D332" s="29">
        <v>0</v>
      </c>
      <c r="E332" s="29">
        <v>0</v>
      </c>
      <c r="F332" s="29">
        <v>1</v>
      </c>
      <c r="H332" s="140" t="s">
        <v>3831</v>
      </c>
      <c r="I332" s="379" t="str">
        <f>IF(ISBLANK(H332), IF(OR(NOT(ISBLANK(M332)),NOT(ISBLANK(J332)), NOT(ISBLANK(O332))),"no oldname but should be",""),IF(H332=J332,"api",IF(H332=O332,"csv","no match or acsbgname")))</f>
        <v>no match or acsbgname</v>
      </c>
      <c r="L332" s="124"/>
      <c r="M332" s="140" t="s">
        <v>3831</v>
      </c>
      <c r="N332" s="224"/>
      <c r="O332" s="224"/>
      <c r="P332" s="224"/>
      <c r="Q332" s="182" t="s">
        <v>5537</v>
      </c>
      <c r="R332" s="140" t="s">
        <v>5537</v>
      </c>
      <c r="S332" s="150">
        <f>IFERROR(_xlfn.XLOOKUP(U332,sortorder!$E$62:$E$134,sortorder!$F$62:$F$134),999)</f>
        <v>0</v>
      </c>
      <c r="T332" s="150">
        <f>IFERROR(_xlfn.XLOOKUP(U332,sortorder!$E$62:$E$134,sortorder!$D$62:$D$134),99)</f>
        <v>0</v>
      </c>
      <c r="U332" s="201"/>
      <c r="V332" s="202"/>
      <c r="W332" s="155">
        <f>IFERROR(_xlfn.XLOOKUP(Y332,sortorder!$E$4:$E$55,sortorder!$D$4:$D$55),99)</f>
        <v>99</v>
      </c>
      <c r="X332" s="155">
        <f>IFERROR(_xlfn.XLOOKUP(Y332,sortorder!$E$4:$E$55,sortorder!$D$4:$D$55),99)</f>
        <v>99</v>
      </c>
      <c r="Y332" s="203" t="s">
        <v>5669</v>
      </c>
      <c r="Z332" s="144">
        <f>IF(ISERROR(SEARCH(Z$1,$Q332)),0,1)</f>
        <v>0</v>
      </c>
      <c r="AA332" s="144">
        <f>IF(ISERROR(SEARCH(AA$1,$Q332)),0,1)</f>
        <v>0</v>
      </c>
      <c r="AB332" s="144">
        <f>IF(ISERROR(SEARCH(AB$1,$Q332)),0,1)</f>
        <v>0</v>
      </c>
      <c r="AC332" s="144">
        <f>IF(ISERROR(SEARCH(AC$1,$Q332)),0,1)</f>
        <v>0</v>
      </c>
      <c r="AD332" s="144">
        <f>IF(ISERROR(SEARCH(AD$1,$Q332)),0,1)</f>
        <v>0</v>
      </c>
      <c r="AE332" s="144">
        <f>IF(ISERROR(SEARCH(AE$1,$Q332)),0,1)</f>
        <v>0</v>
      </c>
      <c r="AF332" s="144">
        <f>IF(ISERROR(SEARCH(AF$1,$Q332)),0,1)</f>
        <v>0</v>
      </c>
      <c r="AG332" s="144">
        <f>IF(ISERROR(SEARCH(AG$1,$Q332)),0,1)</f>
        <v>0</v>
      </c>
      <c r="AH332" s="144">
        <f>IF(ISERROR(SEARCH(AH$1,$Q332)),0,1)</f>
        <v>0</v>
      </c>
      <c r="AI332" s="124"/>
      <c r="AJ332" s="118" t="s">
        <v>3765</v>
      </c>
      <c r="AK332" s="124" t="s">
        <v>44</v>
      </c>
      <c r="AL332" s="218" t="s">
        <v>44</v>
      </c>
      <c r="AM332" s="216">
        <f>_xlfn.XLOOKUP(AL332,sortorder!$I$15:$I$20,sortorder!$J$15:$J$20)</f>
        <v>1</v>
      </c>
      <c r="AN332" s="124"/>
      <c r="AO332" s="124"/>
      <c r="AP332" s="124"/>
      <c r="AQ332" s="205">
        <v>0</v>
      </c>
      <c r="AR332" s="124" t="s">
        <v>43</v>
      </c>
      <c r="AS332" s="124" t="s">
        <v>43</v>
      </c>
      <c r="AT332" s="124" t="s">
        <v>286</v>
      </c>
      <c r="AU332" s="124"/>
      <c r="AV332" s="124"/>
      <c r="AW332" s="39" t="str">
        <f>IFERROR(_xlfn.XLOOKUP(Q332,wtd!$B:$B,wtd!$C:$C),"")</f>
        <v/>
      </c>
      <c r="AX332" s="144" t="b">
        <f>IFERROR(Q332=_xlfn.XLOOKUP(Q332,wtd!$B:$B,wtd!$B:$B),FALSE)</f>
        <v>0</v>
      </c>
      <c r="AY332" s="124" t="s">
        <v>45</v>
      </c>
      <c r="AZ332" s="124"/>
      <c r="BA332" s="124">
        <v>0</v>
      </c>
      <c r="BB332" s="124"/>
      <c r="BC332" s="124" t="b">
        <v>0</v>
      </c>
      <c r="BD332" s="124" t="b">
        <v>0</v>
      </c>
      <c r="BE332" s="124" t="b">
        <v>0</v>
      </c>
      <c r="BF332" s="224" t="s">
        <v>3832</v>
      </c>
      <c r="BG332" s="139" t="s">
        <v>3832</v>
      </c>
      <c r="BH332" s="139" t="s">
        <v>3832</v>
      </c>
      <c r="BI332" s="124"/>
      <c r="BJ332" s="124"/>
      <c r="BK332" s="124"/>
      <c r="BL332" s="124"/>
      <c r="BN332" s="232">
        <v>999</v>
      </c>
    </row>
    <row r="333" spans="1:70">
      <c r="A333">
        <v>332</v>
      </c>
      <c r="B333" s="161" t="str">
        <f>IFERROR(TEXT(AM333,"00"),"99")&amp;IFERROR(TEXT(X333,"00"),"99")&amp;IFERROR(TEXT(T333,"00"),"99")&amp;IFERROR(TEXT(BN333,"000"),"999")</f>
        <v>019900999</v>
      </c>
      <c r="C333" s="161" t="str">
        <f>IFERROR(TEXT(AM333,"00"),"99")&amp;IFERROR(TEXT(W333,"00"),"99")&amp;IFERROR(TEXT(S333,"000"),"999")</f>
        <v>0199000</v>
      </c>
      <c r="D333" s="29">
        <v>0</v>
      </c>
      <c r="E333" s="29">
        <v>0</v>
      </c>
      <c r="F333" s="29">
        <v>1</v>
      </c>
      <c r="H333" s="140" t="s">
        <v>3856</v>
      </c>
      <c r="I333" s="379" t="str">
        <f>IF(ISBLANK(H333), IF(OR(NOT(ISBLANK(M333)),NOT(ISBLANK(J333)), NOT(ISBLANK(O333))),"no oldname but should be",""),IF(H333=J333,"api",IF(H333=O333,"csv","no match or acsbgname")))</f>
        <v>no match or acsbgname</v>
      </c>
      <c r="L333" s="124"/>
      <c r="M333" s="140" t="s">
        <v>3856</v>
      </c>
      <c r="N333" s="224"/>
      <c r="O333" s="224"/>
      <c r="P333" s="224"/>
      <c r="Q333" s="182" t="s">
        <v>5538</v>
      </c>
      <c r="R333" s="140" t="s">
        <v>5538</v>
      </c>
      <c r="S333" s="150">
        <f>IFERROR(_xlfn.XLOOKUP(U333,sortorder!$E$62:$E$134,sortorder!$F$62:$F$134),999)</f>
        <v>0</v>
      </c>
      <c r="T333" s="150">
        <f>IFERROR(_xlfn.XLOOKUP(U333,sortorder!$E$62:$E$134,sortorder!$D$62:$D$134),99)</f>
        <v>0</v>
      </c>
      <c r="U333" s="201"/>
      <c r="V333" s="202"/>
      <c r="W333" s="155">
        <f>IFERROR(_xlfn.XLOOKUP(Y333,sortorder!$E$4:$E$55,sortorder!$D$4:$D$55),99)</f>
        <v>99</v>
      </c>
      <c r="X333" s="155">
        <f>IFERROR(_xlfn.XLOOKUP(Y333,sortorder!$E$4:$E$55,sortorder!$D$4:$D$55),99)</f>
        <v>99</v>
      </c>
      <c r="Y333" s="203" t="s">
        <v>5669</v>
      </c>
      <c r="Z333" s="144">
        <f>IF(ISERROR(SEARCH(Z$1,$Q333)),0,1)</f>
        <v>0</v>
      </c>
      <c r="AA333" s="144">
        <f>IF(ISERROR(SEARCH(AA$1,$Q333)),0,1)</f>
        <v>0</v>
      </c>
      <c r="AB333" s="144">
        <f>IF(ISERROR(SEARCH(AB$1,$Q333)),0,1)</f>
        <v>0</v>
      </c>
      <c r="AC333" s="144">
        <f>IF(ISERROR(SEARCH(AC$1,$Q333)),0,1)</f>
        <v>0</v>
      </c>
      <c r="AD333" s="144">
        <f>IF(ISERROR(SEARCH(AD$1,$Q333)),0,1)</f>
        <v>0</v>
      </c>
      <c r="AE333" s="144">
        <f>IF(ISERROR(SEARCH(AE$1,$Q333)),0,1)</f>
        <v>0</v>
      </c>
      <c r="AF333" s="144">
        <f>IF(ISERROR(SEARCH(AF$1,$Q333)),0,1)</f>
        <v>0</v>
      </c>
      <c r="AG333" s="144">
        <f>IF(ISERROR(SEARCH(AG$1,$Q333)),0,1)</f>
        <v>0</v>
      </c>
      <c r="AH333" s="144">
        <f>IF(ISERROR(SEARCH(AH$1,$Q333)),0,1)</f>
        <v>0</v>
      </c>
      <c r="AI333" s="124"/>
      <c r="AJ333" s="118" t="s">
        <v>3765</v>
      </c>
      <c r="AK333" s="124" t="s">
        <v>44</v>
      </c>
      <c r="AL333" s="41" t="s">
        <v>44</v>
      </c>
      <c r="AM333" s="216">
        <f>_xlfn.XLOOKUP(AL333,sortorder!$I$15:$I$20,sortorder!$J$15:$J$20)</f>
        <v>1</v>
      </c>
      <c r="AN333" s="124"/>
      <c r="AO333" s="124"/>
      <c r="AP333" s="124"/>
      <c r="AQ333" s="205">
        <v>0</v>
      </c>
      <c r="AR333" s="124" t="s">
        <v>43</v>
      </c>
      <c r="AS333" s="124" t="s">
        <v>43</v>
      </c>
      <c r="AT333" s="124" t="s">
        <v>286</v>
      </c>
      <c r="AU333" s="124"/>
      <c r="AV333" s="124"/>
      <c r="AW333" s="39" t="str">
        <f>IFERROR(_xlfn.XLOOKUP(Q333,wtd!$B:$B,wtd!$C:$C),"")</f>
        <v/>
      </c>
      <c r="AX333" s="144" t="b">
        <f>IFERROR(Q333=_xlfn.XLOOKUP(Q333,wtd!$B:$B,wtd!$B:$B),FALSE)</f>
        <v>0</v>
      </c>
      <c r="AY333" s="124" t="s">
        <v>45</v>
      </c>
      <c r="AZ333" s="124"/>
      <c r="BA333" s="124">
        <v>0</v>
      </c>
      <c r="BB333" s="124"/>
      <c r="BC333" s="124" t="b">
        <v>0</v>
      </c>
      <c r="BD333" s="124" t="b">
        <v>0</v>
      </c>
      <c r="BE333" s="124" t="b">
        <v>0</v>
      </c>
      <c r="BF333" s="225" t="s">
        <v>3857</v>
      </c>
      <c r="BG333" s="139" t="s">
        <v>3857</v>
      </c>
      <c r="BH333" s="139" t="s">
        <v>3857</v>
      </c>
      <c r="BI333" s="124"/>
      <c r="BJ333" s="124"/>
      <c r="BK333" s="124"/>
      <c r="BL333" s="124"/>
      <c r="BN333" s="232">
        <v>999</v>
      </c>
    </row>
    <row r="334" spans="1:70">
      <c r="A334">
        <v>333</v>
      </c>
      <c r="B334" s="161" t="str">
        <f>IFERROR(TEXT(AM334,"00"),"99")&amp;IFERROR(TEXT(X334,"00"),"99")&amp;IFERROR(TEXT(T334,"00"),"99")&amp;IFERROR(TEXT(BN334,"000"),"999")</f>
        <v>019900999</v>
      </c>
      <c r="C334" s="161" t="str">
        <f>IFERROR(TEXT(AM334,"00"),"99")&amp;IFERROR(TEXT(W334,"00"),"99")&amp;IFERROR(TEXT(S334,"000"),"999")</f>
        <v>0199000</v>
      </c>
      <c r="D334" s="29">
        <v>0</v>
      </c>
      <c r="E334" s="29">
        <v>0</v>
      </c>
      <c r="F334" s="29">
        <v>1</v>
      </c>
      <c r="G334" s="241">
        <v>1</v>
      </c>
      <c r="H334" s="113" t="s">
        <v>3920</v>
      </c>
      <c r="I334" s="379" t="str">
        <f>IF(ISBLANK(H334), IF(OR(NOT(ISBLANK(M334)),NOT(ISBLANK(J334)), NOT(ISBLANK(O334))),"no oldname but should be",""),IF(H334=J334,"api",IF(H334=O334,"csv","no match or acsbgname")))</f>
        <v>no match or acsbgname</v>
      </c>
      <c r="L334" s="124"/>
      <c r="M334" s="113" t="s">
        <v>3920</v>
      </c>
      <c r="N334" s="113"/>
      <c r="O334" s="113"/>
      <c r="P334" s="113"/>
      <c r="Q334" s="182" t="s">
        <v>5660</v>
      </c>
      <c r="R334" s="182" t="s">
        <v>5660</v>
      </c>
      <c r="S334" s="150">
        <f>IFERROR(_xlfn.XLOOKUP(U334,sortorder!$E$62:$E$134,sortorder!$F$62:$F$134),999)</f>
        <v>0</v>
      </c>
      <c r="T334" s="150">
        <f>IFERROR(_xlfn.XLOOKUP(U334,sortorder!$E$62:$E$134,sortorder!$D$62:$D$134),99)</f>
        <v>0</v>
      </c>
      <c r="U334" s="147"/>
      <c r="V334" s="113"/>
      <c r="W334" s="155">
        <f>IFERROR(_xlfn.XLOOKUP(Y334,sortorder!$E$4:$E$55,sortorder!$D$4:$D$55),99)</f>
        <v>99</v>
      </c>
      <c r="X334" s="155">
        <f>IFERROR(_xlfn.XLOOKUP(Y334,sortorder!$E$4:$E$55,sortorder!$D$4:$D$55),99)</f>
        <v>99</v>
      </c>
      <c r="Y334" s="203" t="s">
        <v>5669</v>
      </c>
      <c r="Z334" s="144">
        <f>IF(ISERROR(SEARCH(Z$1,$Q334)),0,1)</f>
        <v>0</v>
      </c>
      <c r="AA334" s="144">
        <f>IF(ISERROR(SEARCH(AA$1,$Q334)),0,1)</f>
        <v>0</v>
      </c>
      <c r="AB334" s="144">
        <f>IF(ISERROR(SEARCH(AB$1,$Q334)),0,1)</f>
        <v>0</v>
      </c>
      <c r="AC334" s="144">
        <f>IF(ISERROR(SEARCH(AC$1,$Q334)),0,1)</f>
        <v>0</v>
      </c>
      <c r="AD334" s="144">
        <f>IF(ISERROR(SEARCH(AD$1,$Q334)),0,1)</f>
        <v>0</v>
      </c>
      <c r="AE334" s="144">
        <f>IF(ISERROR(SEARCH(AE$1,$Q334)),0,1)</f>
        <v>0</v>
      </c>
      <c r="AF334" s="144">
        <f>IF(ISERROR(SEARCH(AF$1,$Q334)),0,1)</f>
        <v>0</v>
      </c>
      <c r="AG334" s="144">
        <f>IF(ISERROR(SEARCH(AG$1,$Q334)),0,1)</f>
        <v>0</v>
      </c>
      <c r="AH334" s="144">
        <f>IF(ISERROR(SEARCH(AH$1,$Q334)),0,1)</f>
        <v>0</v>
      </c>
      <c r="AI334" s="113"/>
      <c r="AJ334" s="113" t="s">
        <v>3765</v>
      </c>
      <c r="AK334" s="113" t="s">
        <v>44</v>
      </c>
      <c r="AL334" s="217" t="s">
        <v>44</v>
      </c>
      <c r="AM334" s="216">
        <f>_xlfn.XLOOKUP(AL334,sortorder!$I$15:$I$20,sortorder!$J$15:$J$20)</f>
        <v>1</v>
      </c>
      <c r="AN334" s="113"/>
      <c r="AO334" s="113"/>
      <c r="AP334" s="113"/>
      <c r="AQ334" s="113">
        <v>0</v>
      </c>
      <c r="AR334" s="113" t="s">
        <v>43</v>
      </c>
      <c r="AS334" s="113" t="s">
        <v>43</v>
      </c>
      <c r="AT334" s="113" t="s">
        <v>286</v>
      </c>
      <c r="AU334" s="113"/>
      <c r="AV334" s="113"/>
      <c r="AW334" s="39" t="str">
        <f>IFERROR(_xlfn.XLOOKUP(Q334,wtd!$B:$B,wtd!$C:$C),"")</f>
        <v/>
      </c>
      <c r="AX334" s="144" t="b">
        <f>IFERROR(Q334=_xlfn.XLOOKUP(Q334,wtd!$B:$B,wtd!$B:$B),FALSE)</f>
        <v>0</v>
      </c>
      <c r="AY334" s="113" t="s">
        <v>45</v>
      </c>
      <c r="AZ334" s="113"/>
      <c r="BA334" s="113">
        <v>0</v>
      </c>
      <c r="BB334" s="113"/>
      <c r="BC334" s="113" t="b">
        <v>0</v>
      </c>
      <c r="BD334" s="113" t="b">
        <v>0</v>
      </c>
      <c r="BE334" s="113" t="b">
        <v>0</v>
      </c>
      <c r="BF334" s="113" t="s">
        <v>5607</v>
      </c>
      <c r="BG334" s="113" t="s">
        <v>4898</v>
      </c>
      <c r="BH334" s="113" t="s">
        <v>4898</v>
      </c>
      <c r="BI334" s="124"/>
      <c r="BJ334" s="124"/>
      <c r="BK334" s="124"/>
      <c r="BL334" s="124"/>
      <c r="BN334" s="232">
        <v>999</v>
      </c>
    </row>
    <row r="335" spans="1:70">
      <c r="A335">
        <v>334</v>
      </c>
      <c r="B335" s="161" t="str">
        <f>IFERROR(TEXT(AM335,"00"),"99")&amp;IFERROR(TEXT(X335,"00"),"99")&amp;IFERROR(TEXT(T335,"00"),"99")&amp;IFERROR(TEXT(BN335,"000"),"999")</f>
        <v>019900999</v>
      </c>
      <c r="C335" s="161" t="str">
        <f>IFERROR(TEXT(AM335,"00"),"99")&amp;IFERROR(TEXT(W335,"00"),"99")&amp;IFERROR(TEXT(S335,"000"),"999")</f>
        <v>0199000</v>
      </c>
      <c r="D335" s="29">
        <v>0</v>
      </c>
      <c r="E335" s="29">
        <v>0</v>
      </c>
      <c r="F335" s="29">
        <v>1</v>
      </c>
      <c r="H335" s="113" t="s">
        <v>3937</v>
      </c>
      <c r="I335" s="379" t="str">
        <f>IF(ISBLANK(H335), IF(OR(NOT(ISBLANK(M335)),NOT(ISBLANK(J335)), NOT(ISBLANK(O335))),"no oldname but should be",""),IF(H335=J335,"api",IF(H335=O335,"csv","no match or acsbgname")))</f>
        <v>no match or acsbgname</v>
      </c>
      <c r="L335" s="124"/>
      <c r="M335" s="113" t="s">
        <v>3937</v>
      </c>
      <c r="N335" s="113"/>
      <c r="O335" s="113"/>
      <c r="P335" s="113"/>
      <c r="Q335" s="182" t="s">
        <v>5661</v>
      </c>
      <c r="R335" s="182" t="s">
        <v>5661</v>
      </c>
      <c r="S335" s="150">
        <f>IFERROR(_xlfn.XLOOKUP(U335,sortorder!$E$62:$E$134,sortorder!$F$62:$F$134),999)</f>
        <v>0</v>
      </c>
      <c r="T335" s="150">
        <f>IFERROR(_xlfn.XLOOKUP(U335,sortorder!$E$62:$E$134,sortorder!$D$62:$D$134),99)</f>
        <v>0</v>
      </c>
      <c r="U335" s="147"/>
      <c r="V335" s="113"/>
      <c r="W335" s="155">
        <f>IFERROR(_xlfn.XLOOKUP(Y335,sortorder!$E$4:$E$55,sortorder!$D$4:$D$55),99)</f>
        <v>99</v>
      </c>
      <c r="X335" s="155">
        <f>IFERROR(_xlfn.XLOOKUP(Y335,sortorder!$E$4:$E$55,sortorder!$D$4:$D$55),99)</f>
        <v>99</v>
      </c>
      <c r="Y335" s="203" t="s">
        <v>5669</v>
      </c>
      <c r="Z335" s="144">
        <f>IF(ISERROR(SEARCH(Z$1,$Q335)),0,1)</f>
        <v>0</v>
      </c>
      <c r="AA335" s="144">
        <f>IF(ISERROR(SEARCH(AA$1,$Q335)),0,1)</f>
        <v>0</v>
      </c>
      <c r="AB335" s="144">
        <f>IF(ISERROR(SEARCH(AB$1,$Q335)),0,1)</f>
        <v>0</v>
      </c>
      <c r="AC335" s="144">
        <f>IF(ISERROR(SEARCH(AC$1,$Q335)),0,1)</f>
        <v>0</v>
      </c>
      <c r="AD335" s="144">
        <f>IF(ISERROR(SEARCH(AD$1,$Q335)),0,1)</f>
        <v>0</v>
      </c>
      <c r="AE335" s="144">
        <f>IF(ISERROR(SEARCH(AE$1,$Q335)),0,1)</f>
        <v>0</v>
      </c>
      <c r="AF335" s="144">
        <f>IF(ISERROR(SEARCH(AF$1,$Q335)),0,1)</f>
        <v>0</v>
      </c>
      <c r="AG335" s="144">
        <f>IF(ISERROR(SEARCH(AG$1,$Q335)),0,1)</f>
        <v>0</v>
      </c>
      <c r="AH335" s="144">
        <f>IF(ISERROR(SEARCH(AH$1,$Q335)),0,1)</f>
        <v>0</v>
      </c>
      <c r="AI335" s="113"/>
      <c r="AJ335" s="113" t="s">
        <v>3765</v>
      </c>
      <c r="AK335" s="113" t="s">
        <v>44</v>
      </c>
      <c r="AL335" s="217" t="s">
        <v>44</v>
      </c>
      <c r="AM335" s="216">
        <f>_xlfn.XLOOKUP(AL335,sortorder!$I$15:$I$20,sortorder!$J$15:$J$20)</f>
        <v>1</v>
      </c>
      <c r="AN335" s="113"/>
      <c r="AO335" s="113"/>
      <c r="AP335" s="113"/>
      <c r="AQ335" s="113">
        <v>0</v>
      </c>
      <c r="AR335" s="113" t="s">
        <v>43</v>
      </c>
      <c r="AS335" s="113" t="s">
        <v>43</v>
      </c>
      <c r="AT335" s="113" t="s">
        <v>286</v>
      </c>
      <c r="AU335" s="113"/>
      <c r="AV335" s="113"/>
      <c r="AW335" s="39" t="str">
        <f>IFERROR(_xlfn.XLOOKUP(Q335,wtd!$B:$B,wtd!$C:$C),"")</f>
        <v/>
      </c>
      <c r="AX335" s="144" t="b">
        <f>IFERROR(Q335=_xlfn.XLOOKUP(Q335,wtd!$B:$B,wtd!$B:$B),FALSE)</f>
        <v>0</v>
      </c>
      <c r="AY335" s="113" t="s">
        <v>45</v>
      </c>
      <c r="AZ335" s="113"/>
      <c r="BA335" s="113">
        <v>0</v>
      </c>
      <c r="BB335" s="113"/>
      <c r="BC335" s="113" t="b">
        <v>0</v>
      </c>
      <c r="BD335" s="113" t="b">
        <v>0</v>
      </c>
      <c r="BE335" s="113" t="b">
        <v>0</v>
      </c>
      <c r="BF335" s="113" t="s">
        <v>5604</v>
      </c>
      <c r="BG335" s="113" t="s">
        <v>4899</v>
      </c>
      <c r="BH335" s="113" t="s">
        <v>4899</v>
      </c>
      <c r="BI335" s="124"/>
      <c r="BJ335" s="124"/>
      <c r="BK335" s="124"/>
      <c r="BL335" s="124"/>
      <c r="BN335" s="232">
        <v>999</v>
      </c>
    </row>
    <row r="336" spans="1:70">
      <c r="A336">
        <v>335</v>
      </c>
      <c r="B336" s="161" t="str">
        <f>IFERROR(TEXT(AM336,"00"),"99")&amp;IFERROR(TEXT(X336,"00"),"99")&amp;IFERROR(TEXT(T336,"00"),"99")&amp;IFERROR(TEXT(BN336,"000"),"999")</f>
        <v>019900999</v>
      </c>
      <c r="C336" s="161" t="str">
        <f>IFERROR(TEXT(AM336,"00"),"99")&amp;IFERROR(TEXT(W336,"00"),"99")&amp;IFERROR(TEXT(S336,"000"),"999")</f>
        <v>0199000</v>
      </c>
      <c r="D336" s="29">
        <v>0</v>
      </c>
      <c r="E336" s="29">
        <v>0</v>
      </c>
      <c r="F336" s="29">
        <v>1</v>
      </c>
      <c r="H336" s="113" t="s">
        <v>3954</v>
      </c>
      <c r="I336" s="379" t="str">
        <f>IF(ISBLANK(H336), IF(OR(NOT(ISBLANK(M336)),NOT(ISBLANK(J336)), NOT(ISBLANK(O336))),"no oldname but should be",""),IF(H336=J336,"api",IF(H336=O336,"csv","no match or acsbgname")))</f>
        <v>no match or acsbgname</v>
      </c>
      <c r="M336" s="113" t="s">
        <v>3954</v>
      </c>
      <c r="N336" s="113"/>
      <c r="O336" s="113"/>
      <c r="P336" s="113"/>
      <c r="Q336" s="182" t="s">
        <v>5662</v>
      </c>
      <c r="R336" s="182" t="s">
        <v>5662</v>
      </c>
      <c r="S336" s="150">
        <f>IFERROR(_xlfn.XLOOKUP(U336,sortorder!$E$62:$E$134,sortorder!$F$62:$F$134),999)</f>
        <v>0</v>
      </c>
      <c r="T336" s="150">
        <f>IFERROR(_xlfn.XLOOKUP(U336,sortorder!$E$62:$E$134,sortorder!$D$62:$D$134),99)</f>
        <v>0</v>
      </c>
      <c r="U336" s="147"/>
      <c r="V336" s="113"/>
      <c r="W336" s="155">
        <f>IFERROR(_xlfn.XLOOKUP(Y336,sortorder!$E$4:$E$55,sortorder!$D$4:$D$55),99)</f>
        <v>99</v>
      </c>
      <c r="X336" s="155">
        <f>IFERROR(_xlfn.XLOOKUP(Y336,sortorder!$E$4:$E$55,sortorder!$D$4:$D$55),99)</f>
        <v>99</v>
      </c>
      <c r="Y336" s="203" t="s">
        <v>5669</v>
      </c>
      <c r="Z336" s="144">
        <f>IF(ISERROR(SEARCH(Z$1,$Q336)),0,1)</f>
        <v>0</v>
      </c>
      <c r="AA336" s="144">
        <f>IF(ISERROR(SEARCH(AA$1,$Q336)),0,1)</f>
        <v>0</v>
      </c>
      <c r="AB336" s="144">
        <f>IF(ISERROR(SEARCH(AB$1,$Q336)),0,1)</f>
        <v>0</v>
      </c>
      <c r="AC336" s="144">
        <f>IF(ISERROR(SEARCH(AC$1,$Q336)),0,1)</f>
        <v>0</v>
      </c>
      <c r="AD336" s="144">
        <f>IF(ISERROR(SEARCH(AD$1,$Q336)),0,1)</f>
        <v>0</v>
      </c>
      <c r="AE336" s="144">
        <f>IF(ISERROR(SEARCH(AE$1,$Q336)),0,1)</f>
        <v>0</v>
      </c>
      <c r="AF336" s="144">
        <f>IF(ISERROR(SEARCH(AF$1,$Q336)),0,1)</f>
        <v>0</v>
      </c>
      <c r="AG336" s="144">
        <f>IF(ISERROR(SEARCH(AG$1,$Q336)),0,1)</f>
        <v>0</v>
      </c>
      <c r="AH336" s="144">
        <f>IF(ISERROR(SEARCH(AH$1,$Q336)),0,1)</f>
        <v>0</v>
      </c>
      <c r="AI336" s="113"/>
      <c r="AJ336" s="113" t="s">
        <v>3765</v>
      </c>
      <c r="AK336" s="113" t="s">
        <v>44</v>
      </c>
      <c r="AL336" s="217" t="s">
        <v>44</v>
      </c>
      <c r="AM336" s="216">
        <f>_xlfn.XLOOKUP(AL336,sortorder!$I$15:$I$20,sortorder!$J$15:$J$20)</f>
        <v>1</v>
      </c>
      <c r="AN336" s="113"/>
      <c r="AO336" s="113"/>
      <c r="AP336" s="113"/>
      <c r="AQ336" s="113">
        <v>0</v>
      </c>
      <c r="AR336" s="113" t="s">
        <v>43</v>
      </c>
      <c r="AS336" s="113" t="s">
        <v>43</v>
      </c>
      <c r="AT336" s="113" t="s">
        <v>286</v>
      </c>
      <c r="AU336" s="113"/>
      <c r="AV336" s="113"/>
      <c r="AW336" s="39" t="str">
        <f>IFERROR(_xlfn.XLOOKUP(Q336,wtd!$B:$B,wtd!$C:$C),"")</f>
        <v/>
      </c>
      <c r="AX336" s="144" t="b">
        <f>IFERROR(Q336=_xlfn.XLOOKUP(Q336,wtd!$B:$B,wtd!$B:$B),FALSE)</f>
        <v>0</v>
      </c>
      <c r="AY336" s="113" t="s">
        <v>45</v>
      </c>
      <c r="AZ336" s="113"/>
      <c r="BA336" s="113">
        <v>0</v>
      </c>
      <c r="BB336" s="113"/>
      <c r="BC336" s="113" t="b">
        <v>0</v>
      </c>
      <c r="BD336" s="113" t="b">
        <v>0</v>
      </c>
      <c r="BE336" s="113" t="b">
        <v>0</v>
      </c>
      <c r="BF336" s="113" t="s">
        <v>5605</v>
      </c>
      <c r="BG336" s="113" t="s">
        <v>4900</v>
      </c>
      <c r="BH336" s="113" t="s">
        <v>4900</v>
      </c>
      <c r="BN336" s="232">
        <v>999</v>
      </c>
    </row>
    <row r="337" spans="1:68">
      <c r="A337">
        <v>336</v>
      </c>
      <c r="B337" s="161" t="str">
        <f>IFERROR(TEXT(AM337,"00"),"99")&amp;IFERROR(TEXT(X337,"00"),"99")&amp;IFERROR(TEXT(T337,"00"),"99")&amp;IFERROR(TEXT(BN337,"000"),"999")</f>
        <v>019900999</v>
      </c>
      <c r="C337" s="161" t="str">
        <f>IFERROR(TEXT(AM337,"00"),"99")&amp;IFERROR(TEXT(W337,"00"),"99")&amp;IFERROR(TEXT(S337,"000"),"999")</f>
        <v>0199000</v>
      </c>
      <c r="D337" s="29">
        <v>0</v>
      </c>
      <c r="E337" s="29">
        <v>0</v>
      </c>
      <c r="F337" s="29">
        <v>1</v>
      </c>
      <c r="H337" s="113" t="s">
        <v>3971</v>
      </c>
      <c r="I337" s="379" t="str">
        <f>IF(ISBLANK(H337), IF(OR(NOT(ISBLANK(M337)),NOT(ISBLANK(J337)), NOT(ISBLANK(O337))),"no oldname but should be",""),IF(H337=J337,"api",IF(H337=O337,"csv","no match or acsbgname")))</f>
        <v>no match or acsbgname</v>
      </c>
      <c r="M337" s="113" t="s">
        <v>3971</v>
      </c>
      <c r="N337" s="113"/>
      <c r="O337" s="113"/>
      <c r="P337" s="113"/>
      <c r="Q337" s="182" t="s">
        <v>5663</v>
      </c>
      <c r="R337" s="182" t="s">
        <v>5663</v>
      </c>
      <c r="S337" s="150">
        <f>IFERROR(_xlfn.XLOOKUP(U337,sortorder!$E$62:$E$134,sortorder!$F$62:$F$134),999)</f>
        <v>0</v>
      </c>
      <c r="T337" s="150">
        <f>IFERROR(_xlfn.XLOOKUP(U337,sortorder!$E$62:$E$134,sortorder!$D$62:$D$134),99)</f>
        <v>0</v>
      </c>
      <c r="U337" s="147"/>
      <c r="V337" s="113"/>
      <c r="W337" s="155">
        <f>IFERROR(_xlfn.XLOOKUP(Y337,sortorder!$E$4:$E$55,sortorder!$D$4:$D$55),99)</f>
        <v>99</v>
      </c>
      <c r="X337" s="155">
        <f>IFERROR(_xlfn.XLOOKUP(Y337,sortorder!$E$4:$E$55,sortorder!$D$4:$D$55),99)</f>
        <v>99</v>
      </c>
      <c r="Y337" s="203" t="s">
        <v>5669</v>
      </c>
      <c r="Z337" s="144">
        <f>IF(ISERROR(SEARCH(Z$1,$Q337)),0,1)</f>
        <v>0</v>
      </c>
      <c r="AA337" s="144">
        <f>IF(ISERROR(SEARCH(AA$1,$Q337)),0,1)</f>
        <v>0</v>
      </c>
      <c r="AB337" s="144">
        <f>IF(ISERROR(SEARCH(AB$1,$Q337)),0,1)</f>
        <v>0</v>
      </c>
      <c r="AC337" s="144">
        <f>IF(ISERROR(SEARCH(AC$1,$Q337)),0,1)</f>
        <v>0</v>
      </c>
      <c r="AD337" s="144">
        <f>IF(ISERROR(SEARCH(AD$1,$Q337)),0,1)</f>
        <v>0</v>
      </c>
      <c r="AE337" s="144">
        <f>IF(ISERROR(SEARCH(AE$1,$Q337)),0,1)</f>
        <v>0</v>
      </c>
      <c r="AF337" s="144">
        <f>IF(ISERROR(SEARCH(AF$1,$Q337)),0,1)</f>
        <v>0</v>
      </c>
      <c r="AG337" s="144">
        <f>IF(ISERROR(SEARCH(AG$1,$Q337)),0,1)</f>
        <v>0</v>
      </c>
      <c r="AH337" s="144">
        <f>IF(ISERROR(SEARCH(AH$1,$Q337)),0,1)</f>
        <v>0</v>
      </c>
      <c r="AI337" s="113"/>
      <c r="AJ337" s="113" t="s">
        <v>3765</v>
      </c>
      <c r="AK337" s="113" t="s">
        <v>44</v>
      </c>
      <c r="AL337" s="217" t="s">
        <v>44</v>
      </c>
      <c r="AM337" s="216">
        <f>_xlfn.XLOOKUP(AL337,sortorder!$I$15:$I$20,sortorder!$J$15:$J$20)</f>
        <v>1</v>
      </c>
      <c r="AN337" s="113"/>
      <c r="AO337" s="113"/>
      <c r="AP337" s="113"/>
      <c r="AQ337" s="113">
        <v>0</v>
      </c>
      <c r="AR337" s="113" t="s">
        <v>43</v>
      </c>
      <c r="AS337" s="113" t="s">
        <v>43</v>
      </c>
      <c r="AT337" s="113" t="s">
        <v>286</v>
      </c>
      <c r="AU337" s="113"/>
      <c r="AV337" s="113"/>
      <c r="AW337" s="39" t="str">
        <f>IFERROR(_xlfn.XLOOKUP(Q337,wtd!$B:$B,wtd!$C:$C),"")</f>
        <v/>
      </c>
      <c r="AX337" s="144" t="b">
        <f>IFERROR(Q337=_xlfn.XLOOKUP(Q337,wtd!$B:$B,wtd!$B:$B),FALSE)</f>
        <v>0</v>
      </c>
      <c r="AY337" s="113" t="s">
        <v>45</v>
      </c>
      <c r="AZ337" s="113"/>
      <c r="BA337" s="113">
        <v>0</v>
      </c>
      <c r="BB337" s="113"/>
      <c r="BC337" s="113" t="b">
        <v>0</v>
      </c>
      <c r="BD337" s="113" t="b">
        <v>0</v>
      </c>
      <c r="BE337" s="113" t="b">
        <v>0</v>
      </c>
      <c r="BF337" s="113" t="s">
        <v>5606</v>
      </c>
      <c r="BG337" s="113" t="s">
        <v>4901</v>
      </c>
      <c r="BH337" s="113" t="s">
        <v>4901</v>
      </c>
      <c r="BN337" s="232">
        <v>999</v>
      </c>
    </row>
    <row r="338" spans="1:68">
      <c r="A338">
        <v>337</v>
      </c>
      <c r="B338" s="161" t="str">
        <f>IFERROR(TEXT(AM338,"00"),"99")&amp;IFERROR(TEXT(X338,"00"),"99")&amp;IFERROR(TEXT(T338,"00"),"99")&amp;IFERROR(TEXT(BN338,"000"),"999")</f>
        <v>019900999</v>
      </c>
      <c r="C338" s="161" t="str">
        <f>IFERROR(TEXT(AM338,"00"),"99")&amp;IFERROR(TEXT(W338,"00"),"99")&amp;IFERROR(TEXT(S338,"000"),"999")</f>
        <v>0199000</v>
      </c>
      <c r="D338" s="29">
        <v>0</v>
      </c>
      <c r="E338" s="29">
        <v>0</v>
      </c>
      <c r="F338" s="29">
        <v>1</v>
      </c>
      <c r="H338" s="115" t="s">
        <v>4047</v>
      </c>
      <c r="I338" s="379" t="str">
        <f>IF(ISBLANK(H338), IF(OR(NOT(ISBLANK(M338)),NOT(ISBLANK(J338)), NOT(ISBLANK(O338))),"no oldname but should be",""),IF(H338=J338,"api",IF(H338=O338,"csv","no match or acsbgname")))</f>
        <v>no match or acsbgname</v>
      </c>
      <c r="M338" s="115" t="s">
        <v>4047</v>
      </c>
      <c r="Q338" s="181" t="s">
        <v>5643</v>
      </c>
      <c r="R338" s="181" t="s">
        <v>5643</v>
      </c>
      <c r="S338" s="150">
        <f>IFERROR(_xlfn.XLOOKUP(U338,sortorder!$E$62:$E$134,sortorder!$F$62:$F$134),999)</f>
        <v>0</v>
      </c>
      <c r="T338" s="150">
        <f>IFERROR(_xlfn.XLOOKUP(U338,sortorder!$E$62:$E$134,sortorder!$D$62:$D$134),99)</f>
        <v>0</v>
      </c>
      <c r="W338" s="155">
        <f>IFERROR(_xlfn.XLOOKUP(Y338,sortorder!$E$4:$E$55,sortorder!$D$4:$D$55),99)</f>
        <v>99</v>
      </c>
      <c r="X338" s="155">
        <f>IFERROR(_xlfn.XLOOKUP(Y338,sortorder!$E$4:$E$55,sortorder!$D$4:$D$55),99)</f>
        <v>99</v>
      </c>
      <c r="Y338" s="203" t="s">
        <v>5669</v>
      </c>
      <c r="Z338" s="144">
        <f>IF(ISERROR(SEARCH(Z$1,$Q338)),0,1)</f>
        <v>0</v>
      </c>
      <c r="AA338" s="144">
        <f>IF(ISERROR(SEARCH(AA$1,$Q338)),0,1)</f>
        <v>0</v>
      </c>
      <c r="AB338" s="144">
        <f>IF(ISERROR(SEARCH(AB$1,$Q338)),0,1)</f>
        <v>0</v>
      </c>
      <c r="AC338" s="144">
        <f>IF(ISERROR(SEARCH(AC$1,$Q338)),0,1)</f>
        <v>0</v>
      </c>
      <c r="AD338" s="144">
        <f>IF(ISERROR(SEARCH(AD$1,$Q338)),0,1)</f>
        <v>0</v>
      </c>
      <c r="AE338" s="144">
        <f>IF(ISERROR(SEARCH(AE$1,$Q338)),0,1)</f>
        <v>0</v>
      </c>
      <c r="AF338" s="144">
        <f>IF(ISERROR(SEARCH(AF$1,$Q338)),0,1)</f>
        <v>0</v>
      </c>
      <c r="AG338" s="144">
        <f>IF(ISERROR(SEARCH(AG$1,$Q338)),0,1)</f>
        <v>0</v>
      </c>
      <c r="AH338" s="144">
        <f>IF(ISERROR(SEARCH(AH$1,$Q338)),0,1)</f>
        <v>0</v>
      </c>
      <c r="AJ338" s="118" t="s">
        <v>3986</v>
      </c>
      <c r="AK338" t="s">
        <v>44</v>
      </c>
      <c r="AL338" s="41" t="s">
        <v>44</v>
      </c>
      <c r="AM338" s="216">
        <f>_xlfn.XLOOKUP(AL338,sortorder!$I$15:$I$20,sortorder!$J$15:$J$20)</f>
        <v>1</v>
      </c>
      <c r="AQ338" s="32">
        <v>0</v>
      </c>
      <c r="AR338" t="s">
        <v>43</v>
      </c>
      <c r="AS338" t="s">
        <v>43</v>
      </c>
      <c r="AT338" t="s">
        <v>286</v>
      </c>
      <c r="AW338" s="39" t="str">
        <f>IFERROR(_xlfn.XLOOKUP(Q338,wtd!$B:$B,wtd!$C:$C),"")</f>
        <v/>
      </c>
      <c r="AX338" s="144" t="b">
        <f>IFERROR(Q338=_xlfn.XLOOKUP(Q338,wtd!$B:$B,wtd!$B:$B),FALSE)</f>
        <v>0</v>
      </c>
      <c r="AY338" t="s">
        <v>45</v>
      </c>
      <c r="BA338">
        <v>0</v>
      </c>
      <c r="BC338" t="b">
        <v>0</v>
      </c>
      <c r="BD338" t="b">
        <v>0</v>
      </c>
      <c r="BE338" t="b">
        <v>0</v>
      </c>
      <c r="BF338" t="s">
        <v>4048</v>
      </c>
      <c r="BG338" t="s">
        <v>4048</v>
      </c>
      <c r="BH338" t="s">
        <v>4048</v>
      </c>
      <c r="BN338" s="232">
        <v>999</v>
      </c>
    </row>
    <row r="339" spans="1:68">
      <c r="A339">
        <v>338</v>
      </c>
      <c r="B339" s="161" t="str">
        <f>IFERROR(TEXT(AM339,"00"),"99")&amp;IFERROR(TEXT(X339,"00"),"99")&amp;IFERROR(TEXT(T339,"00"),"99")&amp;IFERROR(TEXT(BN339,"000"),"999")</f>
        <v>019921011</v>
      </c>
      <c r="C339" s="161" t="str">
        <f>IFERROR(TEXT(AM339,"00"),"99")&amp;IFERROR(TEXT(W339,"00"),"99")&amp;IFERROR(TEXT(S339,"000"),"999")</f>
        <v>0199165</v>
      </c>
      <c r="D339" s="29">
        <v>1</v>
      </c>
      <c r="E339" s="29">
        <v>0</v>
      </c>
      <c r="F339" s="29">
        <v>1</v>
      </c>
      <c r="G339" s="105">
        <v>1</v>
      </c>
      <c r="H339" s="19" t="s">
        <v>5679</v>
      </c>
      <c r="I339" s="379" t="str">
        <f>IF(ISBLANK(H339), IF(OR(NOT(ISBLANK(M339)),NOT(ISBLANK(J339)), NOT(ISBLANK(O339))),"no oldname but should be",""),IF(H339=J339,"api",IF(H339=O339,"csv","no match or acsbgname")))</f>
        <v>csv</v>
      </c>
      <c r="J339" s="250" t="s">
        <v>2574</v>
      </c>
      <c r="K339" s="250" t="s">
        <v>2574</v>
      </c>
      <c r="L339" s="250"/>
      <c r="M339" s="140" t="s">
        <v>4844</v>
      </c>
      <c r="O339" s="126" t="s">
        <v>5679</v>
      </c>
      <c r="Q339" s="222" t="s">
        <v>4913</v>
      </c>
      <c r="R339" s="222" t="s">
        <v>4913</v>
      </c>
      <c r="S339" s="150">
        <f>IFERROR(_xlfn.XLOOKUP(U339,sortorder!$E$62:$E$134,sortorder!$F$62:$F$134),999)</f>
        <v>165</v>
      </c>
      <c r="T339" s="150">
        <f>IFERROR(_xlfn.XLOOKUP(U339,sortorder!$E$62:$E$134,sortorder!$D$62:$D$134),99)</f>
        <v>21</v>
      </c>
      <c r="U339" s="183" t="s">
        <v>4913</v>
      </c>
      <c r="W339" s="155">
        <f>IFERROR(_xlfn.XLOOKUP(Y339,sortorder!$E$4:$E$55,sortorder!$D$4:$D$55),99)</f>
        <v>99</v>
      </c>
      <c r="X339" s="155">
        <f>IFERROR(_xlfn.XLOOKUP(Y339,sortorder!$E$4:$E$55,sortorder!$D$4:$D$55),99)</f>
        <v>99</v>
      </c>
      <c r="Y339" s="203" t="s">
        <v>5668</v>
      </c>
      <c r="Z339" s="144">
        <f>IF(ISERROR(SEARCH(Z$1,$Q339)),0,1)</f>
        <v>0</v>
      </c>
      <c r="AA339" s="144">
        <f>IF(ISERROR(SEARCH(AA$1,$Q339)),0,1)</f>
        <v>0</v>
      </c>
      <c r="AB339" s="144">
        <f>IF(ISERROR(SEARCH(AB$1,$Q339)),0,1)</f>
        <v>0</v>
      </c>
      <c r="AC339" s="144">
        <f>IF(ISERROR(SEARCH(AC$1,$Q339)),0,1)</f>
        <v>0</v>
      </c>
      <c r="AD339" s="144">
        <f>IF(ISERROR(SEARCH(AD$1,$Q339)),0,1)</f>
        <v>0</v>
      </c>
      <c r="AE339" s="144">
        <f>IF(ISERROR(SEARCH(AE$1,$Q339)),0,1)</f>
        <v>0</v>
      </c>
      <c r="AF339" s="144">
        <f>IF(ISERROR(SEARCH(AF$1,$Q339)),0,1)</f>
        <v>0</v>
      </c>
      <c r="AG339" s="144">
        <f>IF(ISERROR(SEARCH(AG$1,$Q339)),0,1)</f>
        <v>0</v>
      </c>
      <c r="AH339" s="144">
        <f>IF(ISERROR(SEARCH(AH$1,$Q339)),0,1)</f>
        <v>0</v>
      </c>
      <c r="AI339" t="s">
        <v>1083</v>
      </c>
      <c r="AJ339" s="124" t="s">
        <v>1084</v>
      </c>
      <c r="AK339" t="s">
        <v>44</v>
      </c>
      <c r="AL339" s="41" t="s">
        <v>44</v>
      </c>
      <c r="AM339" s="216">
        <f>_xlfn.XLOOKUP(AL339,sortorder!$I$15:$I$20,sortorder!$J$15:$J$20)</f>
        <v>1</v>
      </c>
      <c r="AQ339" s="30">
        <v>0</v>
      </c>
      <c r="AR339" s="44" t="s">
        <v>43</v>
      </c>
      <c r="AS339" s="44" t="s">
        <v>43</v>
      </c>
      <c r="AT339" s="42" t="s">
        <v>286</v>
      </c>
      <c r="AU339" s="42" t="s">
        <v>43</v>
      </c>
      <c r="AV339" s="42">
        <v>1</v>
      </c>
      <c r="AW339" s="39" t="str">
        <f>IFERROR(_xlfn.XLOOKUP(Q339,wtd!$B:$B,wtd!$C:$C),"")</f>
        <v>disab_universe</v>
      </c>
      <c r="AX339" s="144" t="b">
        <f>IFERROR(Q339=_xlfn.XLOOKUP(Q339,wtd!$B:$B,wtd!$B:$B),FALSE)</f>
        <v>1</v>
      </c>
      <c r="AZ339" s="44">
        <v>2</v>
      </c>
      <c r="BA339" s="44">
        <v>0</v>
      </c>
      <c r="BC339" t="b">
        <v>0</v>
      </c>
      <c r="BD339" t="b">
        <v>1</v>
      </c>
      <c r="BE339" t="b">
        <v>0</v>
      </c>
      <c r="BF339" s="196" t="s">
        <v>5620</v>
      </c>
      <c r="BG339" s="207" t="s">
        <v>5620</v>
      </c>
      <c r="BH339" s="196" t="s">
        <v>5632</v>
      </c>
      <c r="BK339" s="44" t="s">
        <v>2575</v>
      </c>
      <c r="BL339" t="s">
        <v>2576</v>
      </c>
      <c r="BN339" s="230">
        <v>11</v>
      </c>
      <c r="BO339" t="s">
        <v>5629</v>
      </c>
      <c r="BP339" s="197" t="s">
        <v>1131</v>
      </c>
    </row>
    <row r="340" spans="1:68">
      <c r="A340">
        <v>339</v>
      </c>
      <c r="B340" s="161" t="str">
        <f>IFERROR(TEXT(AM340,"00"),"99")&amp;IFERROR(TEXT(X340,"00"),"99")&amp;IFERROR(TEXT(T340,"00"),"99")&amp;IFERROR(TEXT(BN340,"000"),"999")</f>
        <v>019921999</v>
      </c>
      <c r="C340" s="161" t="str">
        <f>IFERROR(TEXT(AM340,"00"),"99")&amp;IFERROR(TEXT(W340,"00"),"99")&amp;IFERROR(TEXT(S340,"000"),"999")</f>
        <v>0199165</v>
      </c>
      <c r="D340" s="29">
        <v>0</v>
      </c>
      <c r="E340" s="29">
        <v>0</v>
      </c>
      <c r="F340" s="29">
        <v>1</v>
      </c>
      <c r="H340" s="185" t="s">
        <v>5842</v>
      </c>
      <c r="I340" s="379" t="str">
        <f>IF(ISBLANK(H340), IF(OR(NOT(ISBLANK(M340)),NOT(ISBLANK(J340)), NOT(ISBLANK(O340))),"no oldname but should be",""),IF(H340=J340,"api",IF(H340=O340,"csv","no match or acsbgname")))</f>
        <v>csv</v>
      </c>
      <c r="J340" s="250"/>
      <c r="K340" s="250"/>
      <c r="L340" s="250"/>
      <c r="M340" s="140" t="s">
        <v>4840</v>
      </c>
      <c r="O340" s="184" t="s">
        <v>5842</v>
      </c>
      <c r="Q340" s="184" t="s">
        <v>5644</v>
      </c>
      <c r="R340" s="184" t="s">
        <v>5644</v>
      </c>
      <c r="S340" s="150">
        <f>IFERROR(_xlfn.XLOOKUP(U340,sortorder!$E$62:$E$134,sortorder!$F$62:$F$134),999)</f>
        <v>165</v>
      </c>
      <c r="T340" s="150">
        <f>IFERROR(_xlfn.XLOOKUP(U340,sortorder!$E$62:$E$134,sortorder!$D$62:$D$134),99)</f>
        <v>21</v>
      </c>
      <c r="U340" s="183" t="s">
        <v>4913</v>
      </c>
      <c r="W340" s="155">
        <f>IFERROR(_xlfn.XLOOKUP(Y340,sortorder!$E$4:$E$55,sortorder!$D$4:$D$55),99)</f>
        <v>99</v>
      </c>
      <c r="X340" s="155">
        <f>IFERROR(_xlfn.XLOOKUP(Y340,sortorder!$E$4:$E$55,sortorder!$D$4:$D$55),99)</f>
        <v>99</v>
      </c>
      <c r="Y340" s="203" t="s">
        <v>5669</v>
      </c>
      <c r="Z340" s="144">
        <f>IF(ISERROR(SEARCH(Z$1,$Q340)),0,1)</f>
        <v>0</v>
      </c>
      <c r="AA340" s="144">
        <f>IF(ISERROR(SEARCH(AA$1,$Q340)),0,1)</f>
        <v>0</v>
      </c>
      <c r="AB340" s="144">
        <f>IF(ISERROR(SEARCH(AB$1,$Q340)),0,1)</f>
        <v>0</v>
      </c>
      <c r="AC340" s="144">
        <f>IF(ISERROR(SEARCH(AC$1,$Q340)),0,1)</f>
        <v>0</v>
      </c>
      <c r="AD340" s="144">
        <f>IF(ISERROR(SEARCH(AD$1,$Q340)),0,1)</f>
        <v>0</v>
      </c>
      <c r="AE340" s="144">
        <f>IF(ISERROR(SEARCH(AE$1,$Q340)),0,1)</f>
        <v>0</v>
      </c>
      <c r="AF340" s="144">
        <f>IF(ISERROR(SEARCH(AF$1,$Q340)),0,1)</f>
        <v>0</v>
      </c>
      <c r="AG340" s="144">
        <f>IF(ISERROR(SEARCH(AG$1,$Q340)),0,1)</f>
        <v>0</v>
      </c>
      <c r="AH340" s="144">
        <f>IF(ISERROR(SEARCH(AH$1,$Q340)),0,1)</f>
        <v>0</v>
      </c>
      <c r="AJ340" s="119" t="s">
        <v>4838</v>
      </c>
      <c r="AK340" t="s">
        <v>44</v>
      </c>
      <c r="AL340" s="41" t="s">
        <v>44</v>
      </c>
      <c r="AM340" s="216">
        <f>_xlfn.XLOOKUP(AL340,sortorder!$I$15:$I$20,sortorder!$J$15:$J$20)</f>
        <v>1</v>
      </c>
      <c r="AQ340" s="32">
        <v>0</v>
      </c>
      <c r="AR340" t="s">
        <v>43</v>
      </c>
      <c r="AS340" t="s">
        <v>43</v>
      </c>
      <c r="AT340" t="s">
        <v>52</v>
      </c>
      <c r="AU340" t="s">
        <v>43</v>
      </c>
      <c r="AV340">
        <v>9</v>
      </c>
      <c r="AW340" s="39" t="str">
        <f>IFERROR(_xlfn.XLOOKUP(Q340,wtd!$B:$B,wtd!$C:$C),"")</f>
        <v/>
      </c>
      <c r="AX340" s="144" t="b">
        <f>IFERROR(Q340=_xlfn.XLOOKUP(Q340,wtd!$B:$B,wtd!$B:$B),FALSE)</f>
        <v>0</v>
      </c>
      <c r="AY340" t="s">
        <v>45</v>
      </c>
      <c r="BA340">
        <v>0</v>
      </c>
      <c r="BC340" t="b">
        <v>0</v>
      </c>
      <c r="BD340" t="b">
        <v>0</v>
      </c>
      <c r="BE340" t="b">
        <v>0</v>
      </c>
      <c r="BF340" s="44" t="s">
        <v>5630</v>
      </c>
      <c r="BG340" s="44" t="s">
        <v>5631</v>
      </c>
      <c r="BH340" s="44" t="s">
        <v>5631</v>
      </c>
      <c r="BN340" s="232">
        <v>999</v>
      </c>
    </row>
    <row r="341" spans="1:68">
      <c r="A341">
        <v>340</v>
      </c>
      <c r="B341" s="161" t="str">
        <f>IFERROR(TEXT(AM341,"00"),"99")&amp;IFERROR(TEXT(X341,"00"),"99")&amp;IFERROR(TEXT(T341,"00"),"99")&amp;IFERROR(TEXT(BN341,"000"),"999")</f>
        <v>019921999</v>
      </c>
      <c r="C341" s="161" t="str">
        <f>IFERROR(TEXT(AM341,"00"),"99")&amp;IFERROR(TEXT(W341,"00"),"99")&amp;IFERROR(TEXT(S341,"000"),"999")</f>
        <v>0199165</v>
      </c>
      <c r="D341" s="29">
        <v>0</v>
      </c>
      <c r="E341" s="29">
        <v>0</v>
      </c>
      <c r="F341" s="29">
        <v>1</v>
      </c>
      <c r="H341" s="185" t="s">
        <v>4842</v>
      </c>
      <c r="I341" s="379" t="str">
        <f>IF(ISBLANK(H341), IF(OR(NOT(ISBLANK(M341)),NOT(ISBLANK(J341)), NOT(ISBLANK(O341))),"no oldname but should be",""),IF(H341=J341,"api",IF(H341=O341,"csv","no match or acsbgname")))</f>
        <v>csv</v>
      </c>
      <c r="J341" s="250"/>
      <c r="K341" s="250"/>
      <c r="L341" s="250"/>
      <c r="M341" s="140" t="s">
        <v>4842</v>
      </c>
      <c r="O341" s="185" t="s">
        <v>4842</v>
      </c>
      <c r="Q341" s="184" t="s">
        <v>4914</v>
      </c>
      <c r="R341" s="184" t="s">
        <v>4914</v>
      </c>
      <c r="S341" s="150">
        <f>IFERROR(_xlfn.XLOOKUP(U341,sortorder!$E$62:$E$134,sortorder!$F$62:$F$134),999)</f>
        <v>165</v>
      </c>
      <c r="T341" s="150">
        <f>IFERROR(_xlfn.XLOOKUP(U341,sortorder!$E$62:$E$134,sortorder!$D$62:$D$134),99)</f>
        <v>21</v>
      </c>
      <c r="U341" s="183" t="s">
        <v>4913</v>
      </c>
      <c r="W341" s="155">
        <f>IFERROR(_xlfn.XLOOKUP(Y341,sortorder!$E$4:$E$55,sortorder!$D$4:$D$55),99)</f>
        <v>99</v>
      </c>
      <c r="X341" s="155">
        <f>IFERROR(_xlfn.XLOOKUP(Y341,sortorder!$E$4:$E$55,sortorder!$D$4:$D$55),99)</f>
        <v>99</v>
      </c>
      <c r="Y341" s="203" t="s">
        <v>5669</v>
      </c>
      <c r="Z341" s="144">
        <f>IF(ISERROR(SEARCH(Z$1,$Q341)),0,1)</f>
        <v>0</v>
      </c>
      <c r="AA341" s="144">
        <f>IF(ISERROR(SEARCH(AA$1,$Q341)),0,1)</f>
        <v>0</v>
      </c>
      <c r="AB341" s="144">
        <f>IF(ISERROR(SEARCH(AB$1,$Q341)),0,1)</f>
        <v>0</v>
      </c>
      <c r="AC341" s="144">
        <f>IF(ISERROR(SEARCH(AC$1,$Q341)),0,1)</f>
        <v>0</v>
      </c>
      <c r="AD341" s="144">
        <f>IF(ISERROR(SEARCH(AD$1,$Q341)),0,1)</f>
        <v>0</v>
      </c>
      <c r="AE341" s="144">
        <f>IF(ISERROR(SEARCH(AE$1,$Q341)),0,1)</f>
        <v>0</v>
      </c>
      <c r="AF341" s="144">
        <f>IF(ISERROR(SEARCH(AF$1,$Q341)),0,1)</f>
        <v>0</v>
      </c>
      <c r="AG341" s="144">
        <f>IF(ISERROR(SEARCH(AG$1,$Q341)),0,1)</f>
        <v>0</v>
      </c>
      <c r="AH341" s="144">
        <f>IF(ISERROR(SEARCH(AH$1,$Q341)),0,1)</f>
        <v>0</v>
      </c>
      <c r="AJ341" s="119" t="s">
        <v>4838</v>
      </c>
      <c r="AK341" t="s">
        <v>44</v>
      </c>
      <c r="AL341" s="41" t="s">
        <v>44</v>
      </c>
      <c r="AM341" s="216">
        <f>_xlfn.XLOOKUP(AL341,sortorder!$I$15:$I$20,sortorder!$J$15:$J$20)</f>
        <v>1</v>
      </c>
      <c r="AQ341" s="32">
        <v>0</v>
      </c>
      <c r="AR341" s="183" t="s">
        <v>43</v>
      </c>
      <c r="AS341" s="183" t="s">
        <v>43</v>
      </c>
      <c r="AT341" s="183" t="s">
        <v>52</v>
      </c>
      <c r="AU341" s="183" t="s">
        <v>43</v>
      </c>
      <c r="AV341" s="183">
        <v>9</v>
      </c>
      <c r="AW341" s="39" t="str">
        <f>IFERROR(_xlfn.XLOOKUP(Q341,wtd!$B:$B,wtd!$C:$C),"")</f>
        <v/>
      </c>
      <c r="AX341" s="144" t="b">
        <f>IFERROR(Q341=_xlfn.XLOOKUP(Q341,wtd!$B:$B,wtd!$B:$B),FALSE)</f>
        <v>0</v>
      </c>
      <c r="AY341" s="183" t="s">
        <v>45</v>
      </c>
      <c r="AZ341" s="183"/>
      <c r="BA341" s="183">
        <v>0</v>
      </c>
      <c r="BB341" s="183"/>
      <c r="BC341" s="183" t="b">
        <v>0</v>
      </c>
      <c r="BD341" s="183" t="b">
        <v>0</v>
      </c>
      <c r="BE341" s="183" t="b">
        <v>0</v>
      </c>
      <c r="BF341" s="44" t="s">
        <v>4843</v>
      </c>
      <c r="BG341" s="44" t="s">
        <v>5625</v>
      </c>
      <c r="BH341" s="44" t="s">
        <v>5625</v>
      </c>
      <c r="BN341" s="232">
        <v>999</v>
      </c>
    </row>
    <row r="342" spans="1:68">
      <c r="A342">
        <v>341</v>
      </c>
      <c r="B342" s="161" t="str">
        <f>IFERROR(TEXT(AM342,"00"),"99")&amp;IFERROR(TEXT(X342,"00"),"99")&amp;IFERROR(TEXT(T342,"00"),"99")&amp;IFERROR(TEXT(BN342,"000"),"999")</f>
        <v>019999017</v>
      </c>
      <c r="C342" s="161" t="str">
        <f>IFERROR(TEXT(AM342,"00"),"99")&amp;IFERROR(TEXT(W342,"00"),"99")&amp;IFERROR(TEXT(S342,"000"),"999")</f>
        <v>0199999</v>
      </c>
      <c r="D342" s="29">
        <v>1</v>
      </c>
      <c r="E342" s="29">
        <v>0</v>
      </c>
      <c r="F342" s="29">
        <v>1</v>
      </c>
      <c r="G342" s="105">
        <v>1</v>
      </c>
      <c r="H342" t="s">
        <v>2590</v>
      </c>
      <c r="I342" s="379" t="str">
        <f>IF(ISBLANK(H342), IF(OR(NOT(ISBLANK(M342)),NOT(ISBLANK(J342)), NOT(ISBLANK(O342))),"no oldname but should be",""),IF(H342=J342,"api",IF(H342=O342,"csv","no match or acsbgname")))</f>
        <v>api</v>
      </c>
      <c r="J342" t="s">
        <v>2590</v>
      </c>
      <c r="K342" s="124" t="s">
        <v>2590</v>
      </c>
      <c r="M342" s="115" t="s">
        <v>4054</v>
      </c>
      <c r="Q342" s="210" t="s">
        <v>5634</v>
      </c>
      <c r="R342" s="210" t="s">
        <v>5634</v>
      </c>
      <c r="S342" s="150">
        <f>IFERROR(_xlfn.XLOOKUP(U342,sortorder!$E$62:$E$134,sortorder!$F$62:$F$134),999)</f>
        <v>999</v>
      </c>
      <c r="T342" s="150">
        <f>IFERROR(_xlfn.XLOOKUP(U342,sortorder!$E$62:$E$134,sortorder!$D$62:$D$134),99)</f>
        <v>99</v>
      </c>
      <c r="U342" s="210" t="s">
        <v>5634</v>
      </c>
      <c r="W342" s="155">
        <f>IFERROR(_xlfn.XLOOKUP(Y342,sortorder!$E$4:$E$55,sortorder!$D$4:$D$55),99)</f>
        <v>99</v>
      </c>
      <c r="X342" s="155">
        <f>IFERROR(_xlfn.XLOOKUP(Y342,sortorder!$E$4:$E$55,sortorder!$D$4:$D$55),99)</f>
        <v>99</v>
      </c>
      <c r="Y342" s="203" t="s">
        <v>5668</v>
      </c>
      <c r="Z342" s="144">
        <f>IF(ISERROR(SEARCH(Z$1,$Q342)),0,1)</f>
        <v>0</v>
      </c>
      <c r="AA342" s="144">
        <f>IF(ISERROR(SEARCH(AA$1,$Q342)),0,1)</f>
        <v>0</v>
      </c>
      <c r="AB342" s="144">
        <f>IF(ISERROR(SEARCH(AB$1,$Q342)),0,1)</f>
        <v>0</v>
      </c>
      <c r="AC342" s="144">
        <f>IF(ISERROR(SEARCH(AC$1,$Q342)),0,1)</f>
        <v>0</v>
      </c>
      <c r="AD342" s="144">
        <f>IF(ISERROR(SEARCH(AD$1,$Q342)),0,1)</f>
        <v>0</v>
      </c>
      <c r="AE342" s="144">
        <f>IF(ISERROR(SEARCH(AE$1,$Q342)),0,1)</f>
        <v>0</v>
      </c>
      <c r="AF342" s="144">
        <f>IF(ISERROR(SEARCH(AF$1,$Q342)),0,1)</f>
        <v>0</v>
      </c>
      <c r="AG342" s="144">
        <f>IF(ISERROR(SEARCH(AG$1,$Q342)),0,1)</f>
        <v>0</v>
      </c>
      <c r="AH342" s="144">
        <f>IF(ISERROR(SEARCH(AH$1,$Q342)),0,1)</f>
        <v>0</v>
      </c>
      <c r="AI342" t="s">
        <v>1083</v>
      </c>
      <c r="AJ342" s="124" t="s">
        <v>1084</v>
      </c>
      <c r="AK342" t="s">
        <v>44</v>
      </c>
      <c r="AL342" s="41" t="s">
        <v>44</v>
      </c>
      <c r="AM342" s="216">
        <f>_xlfn.XLOOKUP(AL342,sortorder!$I$15:$I$20,sortorder!$J$15:$J$20)</f>
        <v>1</v>
      </c>
      <c r="AQ342" s="30">
        <v>0</v>
      </c>
      <c r="AR342" t="s">
        <v>43</v>
      </c>
      <c r="AS342" t="s">
        <v>43</v>
      </c>
      <c r="AT342" s="209" t="s">
        <v>286</v>
      </c>
      <c r="AW342" s="39" t="str">
        <f>IFERROR(_xlfn.XLOOKUP(Q342,wtd!$B:$B,wtd!$C:$C),"")</f>
        <v>occupiedunits</v>
      </c>
      <c r="AX342" s="144" t="b">
        <f>IFERROR(Q342=_xlfn.XLOOKUP(Q342,wtd!$B:$B,wtd!$B:$B),FALSE)</f>
        <v>1</v>
      </c>
      <c r="BA342">
        <v>0</v>
      </c>
      <c r="BC342" t="b">
        <v>0</v>
      </c>
      <c r="BD342" t="b">
        <v>1</v>
      </c>
      <c r="BE342" t="b">
        <v>0</v>
      </c>
      <c r="BF342" s="124" t="s">
        <v>5636</v>
      </c>
      <c r="BG342" t="s">
        <v>5637</v>
      </c>
      <c r="BH342" t="s">
        <v>5637</v>
      </c>
      <c r="BK342" t="s">
        <v>2591</v>
      </c>
      <c r="BL342" t="s">
        <v>2592</v>
      </c>
      <c r="BN342" s="229">
        <v>17</v>
      </c>
      <c r="BP342" t="s">
        <v>1212</v>
      </c>
    </row>
    <row r="343" spans="1:68">
      <c r="A343">
        <v>342</v>
      </c>
      <c r="B343" s="161" t="str">
        <f>IFERROR(TEXT(AM343,"00"),"99")&amp;IFERROR(TEXT(X343,"00"),"99")&amp;IFERROR(TEXT(T343,"00"),"99")&amp;IFERROR(TEXT(BN343,"000"),"999")</f>
        <v>019999030</v>
      </c>
      <c r="C343" s="161" t="str">
        <f>IFERROR(TEXT(AM343,"00"),"99")&amp;IFERROR(TEXT(W343,"00"),"99")&amp;IFERROR(TEXT(S343,"000"),"999")</f>
        <v>0199999</v>
      </c>
      <c r="D343" s="29">
        <v>1</v>
      </c>
      <c r="E343" s="29">
        <v>0</v>
      </c>
      <c r="F343" s="29">
        <v>1</v>
      </c>
      <c r="G343" s="112" t="s">
        <v>60</v>
      </c>
      <c r="H343" s="131" t="s">
        <v>2600</v>
      </c>
      <c r="I343" s="379" t="str">
        <f>IF(ISBLANK(H343), IF(OR(NOT(ISBLANK(M343)),NOT(ISBLANK(J343)), NOT(ISBLANK(O343))),"no oldname but should be",""),IF(H343=J343,"api",IF(H343=O343,"csv","no match or acsbgname")))</f>
        <v>api</v>
      </c>
      <c r="J343" s="23" t="s">
        <v>2600</v>
      </c>
      <c r="K343" s="141" t="s">
        <v>2600</v>
      </c>
      <c r="L343" s="141"/>
      <c r="M343" s="141" t="s">
        <v>3923</v>
      </c>
      <c r="N343" s="141"/>
      <c r="O343" s="141"/>
      <c r="P343" s="141"/>
      <c r="Q343" s="210" t="s">
        <v>5664</v>
      </c>
      <c r="R343" s="210" t="s">
        <v>5664</v>
      </c>
      <c r="S343" s="150">
        <f>IFERROR(_xlfn.XLOOKUP(U343,sortorder!$E$62:$E$134,sortorder!$F$62:$F$134),999)</f>
        <v>999</v>
      </c>
      <c r="T343" s="150">
        <f>IFERROR(_xlfn.XLOOKUP(U343,sortorder!$E$62:$E$134,sortorder!$D$62:$D$134),99)</f>
        <v>99</v>
      </c>
      <c r="U343" s="2" t="s">
        <v>5664</v>
      </c>
      <c r="W343" s="155">
        <f>IFERROR(_xlfn.XLOOKUP(Y343,sortorder!$E$4:$E$55,sortorder!$D$4:$D$55),99)</f>
        <v>99</v>
      </c>
      <c r="X343" s="155">
        <f>IFERROR(_xlfn.XLOOKUP(Y343,sortorder!$E$4:$E$55,sortorder!$D$4:$D$55),99)</f>
        <v>99</v>
      </c>
      <c r="Y343" s="203" t="s">
        <v>5668</v>
      </c>
      <c r="Z343" s="144">
        <f>IF(ISERROR(SEARCH(Z$1,$Q343)),0,1)</f>
        <v>0</v>
      </c>
      <c r="AA343" s="144">
        <f>IF(ISERROR(SEARCH(AA$1,$Q343)),0,1)</f>
        <v>0</v>
      </c>
      <c r="AB343" s="144">
        <f>IF(ISERROR(SEARCH(AB$1,$Q343)),0,1)</f>
        <v>0</v>
      </c>
      <c r="AC343" s="144">
        <f>IF(ISERROR(SEARCH(AC$1,$Q343)),0,1)</f>
        <v>0</v>
      </c>
      <c r="AD343" s="144">
        <f>IF(ISERROR(SEARCH(AD$1,$Q343)),0,1)</f>
        <v>0</v>
      </c>
      <c r="AE343" s="144">
        <f>IF(ISERROR(SEARCH(AE$1,$Q343)),0,1)</f>
        <v>0</v>
      </c>
      <c r="AF343" s="144">
        <f>IF(ISERROR(SEARCH(AF$1,$Q343)),0,1)</f>
        <v>0</v>
      </c>
      <c r="AG343" s="144">
        <f>IF(ISERROR(SEARCH(AG$1,$Q343)),0,1)</f>
        <v>0</v>
      </c>
      <c r="AH343" s="144">
        <f>IF(ISERROR(SEARCH(AH$1,$Q343)),0,1)</f>
        <v>0</v>
      </c>
      <c r="AI343" t="s">
        <v>1083</v>
      </c>
      <c r="AJ343" s="124" t="s">
        <v>2601</v>
      </c>
      <c r="AK343" s="138" t="s">
        <v>44</v>
      </c>
      <c r="AL343" s="217" t="s">
        <v>44</v>
      </c>
      <c r="AM343" s="216">
        <f>_xlfn.XLOOKUP(AL343,sortorder!$I$15:$I$20,sortorder!$J$15:$J$20)</f>
        <v>1</v>
      </c>
      <c r="AQ343" s="30">
        <v>0</v>
      </c>
      <c r="AR343" t="s">
        <v>43</v>
      </c>
      <c r="AS343" t="s">
        <v>43</v>
      </c>
      <c r="AT343" t="s">
        <v>286</v>
      </c>
      <c r="AV343">
        <v>1</v>
      </c>
      <c r="AW343" s="39" t="str">
        <f>IFERROR(_xlfn.XLOOKUP(Q343,wtd!$B:$B,wtd!$C:$C),"")</f>
        <v>lingiso</v>
      </c>
      <c r="AX343" s="144" t="b">
        <f>IFERROR(Q343=_xlfn.XLOOKUP(Q343,wtd!$B:$B,wtd!$B:$B),FALSE)</f>
        <v>1</v>
      </c>
      <c r="BA343">
        <v>0</v>
      </c>
      <c r="BC343" t="b">
        <v>0</v>
      </c>
      <c r="BD343" t="b">
        <v>0</v>
      </c>
      <c r="BE343" t="b">
        <v>0</v>
      </c>
      <c r="BF343" s="141" t="s">
        <v>5533</v>
      </c>
      <c r="BG343" s="141" t="s">
        <v>4902</v>
      </c>
      <c r="BH343" s="141" t="s">
        <v>4902</v>
      </c>
      <c r="BI343" s="131"/>
      <c r="BJ343" s="131"/>
      <c r="BK343" s="131" t="s">
        <v>5571</v>
      </c>
      <c r="BL343" s="131" t="s">
        <v>2602</v>
      </c>
      <c r="BN343" s="229">
        <v>30</v>
      </c>
      <c r="BP343" t="s">
        <v>1759</v>
      </c>
    </row>
    <row r="344" spans="1:68">
      <c r="A344">
        <v>343</v>
      </c>
      <c r="B344" s="161" t="str">
        <f>IFERROR(TEXT(AM344,"00"),"99")&amp;IFERROR(TEXT(X344,"00"),"99")&amp;IFERROR(TEXT(T344,"00"),"99")&amp;IFERROR(TEXT(BN344,"000"),"999")</f>
        <v>019999031</v>
      </c>
      <c r="C344" s="161" t="str">
        <f>IFERROR(TEXT(AM344,"00"),"99")&amp;IFERROR(TEXT(W344,"00"),"99")&amp;IFERROR(TEXT(S344,"000"),"999")</f>
        <v>0199999</v>
      </c>
      <c r="D344" s="29">
        <v>1</v>
      </c>
      <c r="E344" s="29">
        <v>0</v>
      </c>
      <c r="F344" s="29">
        <v>1</v>
      </c>
      <c r="G344" s="112" t="s">
        <v>60</v>
      </c>
      <c r="H344" s="131" t="s">
        <v>2603</v>
      </c>
      <c r="I344" s="379" t="str">
        <f>IF(ISBLANK(H344), IF(OR(NOT(ISBLANK(M344)),NOT(ISBLANK(J344)), NOT(ISBLANK(O344))),"no oldname but should be",""),IF(H344=J344,"api",IF(H344=O344,"csv","no match or acsbgname")))</f>
        <v>api</v>
      </c>
      <c r="J344" s="23" t="s">
        <v>2603</v>
      </c>
      <c r="K344" s="141" t="s">
        <v>2603</v>
      </c>
      <c r="L344" s="141"/>
      <c r="M344" s="141" t="s">
        <v>3940</v>
      </c>
      <c r="N344" s="141"/>
      <c r="O344" s="141"/>
      <c r="P344" s="141"/>
      <c r="Q344" s="210" t="s">
        <v>5665</v>
      </c>
      <c r="R344" s="210" t="s">
        <v>5665</v>
      </c>
      <c r="S344" s="150">
        <f>IFERROR(_xlfn.XLOOKUP(U344,sortorder!$E$62:$E$134,sortorder!$F$62:$F$134),999)</f>
        <v>999</v>
      </c>
      <c r="T344" s="150">
        <f>IFERROR(_xlfn.XLOOKUP(U344,sortorder!$E$62:$E$134,sortorder!$D$62:$D$134),99)</f>
        <v>99</v>
      </c>
      <c r="U344" s="2" t="s">
        <v>5665</v>
      </c>
      <c r="W344" s="155">
        <f>IFERROR(_xlfn.XLOOKUP(Y344,sortorder!$E$4:$E$55,sortorder!$D$4:$D$55),99)</f>
        <v>99</v>
      </c>
      <c r="X344" s="155">
        <f>IFERROR(_xlfn.XLOOKUP(Y344,sortorder!$E$4:$E$55,sortorder!$D$4:$D$55),99)</f>
        <v>99</v>
      </c>
      <c r="Y344" s="203" t="s">
        <v>5668</v>
      </c>
      <c r="Z344" s="144">
        <f>IF(ISERROR(SEARCH(Z$1,$Q344)),0,1)</f>
        <v>0</v>
      </c>
      <c r="AA344" s="144">
        <f>IF(ISERROR(SEARCH(AA$1,$Q344)),0,1)</f>
        <v>0</v>
      </c>
      <c r="AB344" s="144">
        <f>IF(ISERROR(SEARCH(AB$1,$Q344)),0,1)</f>
        <v>0</v>
      </c>
      <c r="AC344" s="144">
        <f>IF(ISERROR(SEARCH(AC$1,$Q344)),0,1)</f>
        <v>0</v>
      </c>
      <c r="AD344" s="144">
        <f>IF(ISERROR(SEARCH(AD$1,$Q344)),0,1)</f>
        <v>0</v>
      </c>
      <c r="AE344" s="144">
        <f>IF(ISERROR(SEARCH(AE$1,$Q344)),0,1)</f>
        <v>0</v>
      </c>
      <c r="AF344" s="144">
        <f>IF(ISERROR(SEARCH(AF$1,$Q344)),0,1)</f>
        <v>0</v>
      </c>
      <c r="AG344" s="144">
        <f>IF(ISERROR(SEARCH(AG$1,$Q344)),0,1)</f>
        <v>0</v>
      </c>
      <c r="AH344" s="144">
        <f>IF(ISERROR(SEARCH(AH$1,$Q344)),0,1)</f>
        <v>0</v>
      </c>
      <c r="AI344" t="s">
        <v>1083</v>
      </c>
      <c r="AJ344" s="124" t="s">
        <v>2601</v>
      </c>
      <c r="AK344" s="138" t="s">
        <v>44</v>
      </c>
      <c r="AL344" s="217" t="s">
        <v>44</v>
      </c>
      <c r="AM344" s="216">
        <f>_xlfn.XLOOKUP(AL344,sortorder!$I$15:$I$20,sortorder!$J$15:$J$20)</f>
        <v>1</v>
      </c>
      <c r="AQ344" s="30">
        <v>0</v>
      </c>
      <c r="AR344" t="s">
        <v>43</v>
      </c>
      <c r="AS344" t="s">
        <v>43</v>
      </c>
      <c r="AT344" t="s">
        <v>286</v>
      </c>
      <c r="AV344">
        <v>1</v>
      </c>
      <c r="AW344" s="39" t="str">
        <f>IFERROR(_xlfn.XLOOKUP(Q344,wtd!$B:$B,wtd!$C:$C),"")</f>
        <v>lingiso</v>
      </c>
      <c r="AX344" s="144" t="b">
        <f>IFERROR(Q344=_xlfn.XLOOKUP(Q344,wtd!$B:$B,wtd!$B:$B),FALSE)</f>
        <v>1</v>
      </c>
      <c r="BA344">
        <v>0</v>
      </c>
      <c r="BC344" t="b">
        <v>0</v>
      </c>
      <c r="BD344" t="b">
        <v>0</v>
      </c>
      <c r="BE344" t="b">
        <v>0</v>
      </c>
      <c r="BF344" s="141" t="s">
        <v>5299</v>
      </c>
      <c r="BG344" s="141" t="s">
        <v>4903</v>
      </c>
      <c r="BH344" s="141" t="s">
        <v>4903</v>
      </c>
      <c r="BI344" s="131"/>
      <c r="BJ344" s="131"/>
      <c r="BK344" s="131" t="s">
        <v>5572</v>
      </c>
      <c r="BL344" s="131" t="s">
        <v>2604</v>
      </c>
      <c r="BN344" s="229">
        <v>31</v>
      </c>
      <c r="BP344" t="s">
        <v>55</v>
      </c>
    </row>
    <row r="345" spans="1:68">
      <c r="A345">
        <v>344</v>
      </c>
      <c r="B345" s="161" t="str">
        <f>IFERROR(TEXT(AM345,"00"),"99")&amp;IFERROR(TEXT(X345,"00"),"99")&amp;IFERROR(TEXT(T345,"00"),"99")&amp;IFERROR(TEXT(BN345,"000"),"999")</f>
        <v>019999032</v>
      </c>
      <c r="C345" s="161" t="str">
        <f>IFERROR(TEXT(AM345,"00"),"99")&amp;IFERROR(TEXT(W345,"00"),"99")&amp;IFERROR(TEXT(S345,"000"),"999")</f>
        <v>0199999</v>
      </c>
      <c r="D345" s="29">
        <v>1</v>
      </c>
      <c r="E345" s="29">
        <v>0</v>
      </c>
      <c r="F345" s="29">
        <v>1</v>
      </c>
      <c r="G345" s="112" t="s">
        <v>60</v>
      </c>
      <c r="H345" s="131" t="s">
        <v>2605</v>
      </c>
      <c r="I345" s="379" t="str">
        <f>IF(ISBLANK(H345), IF(OR(NOT(ISBLANK(M345)),NOT(ISBLANK(J345)), NOT(ISBLANK(O345))),"no oldname but should be",""),IF(H345=J345,"api",IF(H345=O345,"csv","no match or acsbgname")))</f>
        <v>api</v>
      </c>
      <c r="J345" s="23" t="s">
        <v>2605</v>
      </c>
      <c r="K345" s="141" t="s">
        <v>2605</v>
      </c>
      <c r="L345" s="141"/>
      <c r="M345" s="141" t="s">
        <v>3957</v>
      </c>
      <c r="N345" s="141"/>
      <c r="O345" s="141"/>
      <c r="P345" s="141"/>
      <c r="Q345" s="210" t="s">
        <v>5666</v>
      </c>
      <c r="R345" s="210" t="s">
        <v>5666</v>
      </c>
      <c r="S345" s="150">
        <f>IFERROR(_xlfn.XLOOKUP(U345,sortorder!$E$62:$E$134,sortorder!$F$62:$F$134),999)</f>
        <v>999</v>
      </c>
      <c r="T345" s="150">
        <f>IFERROR(_xlfn.XLOOKUP(U345,sortorder!$E$62:$E$134,sortorder!$D$62:$D$134),99)</f>
        <v>99</v>
      </c>
      <c r="U345" s="2" t="s">
        <v>5666</v>
      </c>
      <c r="W345" s="155">
        <f>IFERROR(_xlfn.XLOOKUP(Y345,sortorder!$E$4:$E$55,sortorder!$D$4:$D$55),99)</f>
        <v>99</v>
      </c>
      <c r="X345" s="155">
        <f>IFERROR(_xlfn.XLOOKUP(Y345,sortorder!$E$4:$E$55,sortorder!$D$4:$D$55),99)</f>
        <v>99</v>
      </c>
      <c r="Y345" s="203" t="s">
        <v>5668</v>
      </c>
      <c r="Z345" s="144">
        <f>IF(ISERROR(SEARCH(Z$1,$Q345)),0,1)</f>
        <v>0</v>
      </c>
      <c r="AA345" s="144">
        <f>IF(ISERROR(SEARCH(AA$1,$Q345)),0,1)</f>
        <v>0</v>
      </c>
      <c r="AB345" s="144">
        <f>IF(ISERROR(SEARCH(AB$1,$Q345)),0,1)</f>
        <v>0</v>
      </c>
      <c r="AC345" s="144">
        <f>IF(ISERROR(SEARCH(AC$1,$Q345)),0,1)</f>
        <v>0</v>
      </c>
      <c r="AD345" s="144">
        <f>IF(ISERROR(SEARCH(AD$1,$Q345)),0,1)</f>
        <v>0</v>
      </c>
      <c r="AE345" s="144">
        <f>IF(ISERROR(SEARCH(AE$1,$Q345)),0,1)</f>
        <v>0</v>
      </c>
      <c r="AF345" s="144">
        <f>IF(ISERROR(SEARCH(AF$1,$Q345)),0,1)</f>
        <v>0</v>
      </c>
      <c r="AG345" s="144">
        <f>IF(ISERROR(SEARCH(AG$1,$Q345)),0,1)</f>
        <v>0</v>
      </c>
      <c r="AH345" s="144">
        <f>IF(ISERROR(SEARCH(AH$1,$Q345)),0,1)</f>
        <v>0</v>
      </c>
      <c r="AI345" t="s">
        <v>1083</v>
      </c>
      <c r="AJ345" s="124" t="s">
        <v>2601</v>
      </c>
      <c r="AK345" s="138" t="s">
        <v>44</v>
      </c>
      <c r="AL345" s="217" t="s">
        <v>44</v>
      </c>
      <c r="AM345" s="216">
        <f>_xlfn.XLOOKUP(AL345,sortorder!$I$15:$I$20,sortorder!$J$15:$J$20)</f>
        <v>1</v>
      </c>
      <c r="AQ345" s="30">
        <v>0</v>
      </c>
      <c r="AR345" t="s">
        <v>43</v>
      </c>
      <c r="AS345" t="s">
        <v>43</v>
      </c>
      <c r="AT345" t="s">
        <v>286</v>
      </c>
      <c r="AV345">
        <v>1</v>
      </c>
      <c r="AW345" s="39" t="str">
        <f>IFERROR(_xlfn.XLOOKUP(Q345,wtd!$B:$B,wtd!$C:$C),"")</f>
        <v>lingiso</v>
      </c>
      <c r="AX345" s="144" t="b">
        <f>IFERROR(Q345=_xlfn.XLOOKUP(Q345,wtd!$B:$B,wtd!$B:$B),FALSE)</f>
        <v>1</v>
      </c>
      <c r="BA345">
        <v>0</v>
      </c>
      <c r="BC345" t="b">
        <v>0</v>
      </c>
      <c r="BD345" t="b">
        <v>0</v>
      </c>
      <c r="BE345" t="b">
        <v>0</v>
      </c>
      <c r="BF345" s="141" t="s">
        <v>5300</v>
      </c>
      <c r="BG345" s="141" t="s">
        <v>4904</v>
      </c>
      <c r="BH345" s="141" t="s">
        <v>4904</v>
      </c>
      <c r="BI345" s="131"/>
      <c r="BJ345" s="131"/>
      <c r="BK345" s="131" t="s">
        <v>5573</v>
      </c>
      <c r="BL345" s="131" t="s">
        <v>2606</v>
      </c>
      <c r="BN345" s="229">
        <v>32</v>
      </c>
      <c r="BP345" t="s">
        <v>55</v>
      </c>
    </row>
    <row r="346" spans="1:68">
      <c r="A346">
        <v>345</v>
      </c>
      <c r="B346" s="161" t="str">
        <f>IFERROR(TEXT(AM346,"00"),"99")&amp;IFERROR(TEXT(X346,"00"),"99")&amp;IFERROR(TEXT(T346,"00"),"99")&amp;IFERROR(TEXT(BN346,"000"),"999")</f>
        <v>019999033</v>
      </c>
      <c r="C346" s="161" t="str">
        <f>IFERROR(TEXT(AM346,"00"),"99")&amp;IFERROR(TEXT(W346,"00"),"99")&amp;IFERROR(TEXT(S346,"000"),"999")</f>
        <v>0199999</v>
      </c>
      <c r="D346" s="29">
        <v>1</v>
      </c>
      <c r="E346" s="29">
        <v>0</v>
      </c>
      <c r="F346" s="29">
        <v>1</v>
      </c>
      <c r="G346" s="112" t="s">
        <v>60</v>
      </c>
      <c r="H346" s="131" t="s">
        <v>2607</v>
      </c>
      <c r="I346" s="379" t="str">
        <f>IF(ISBLANK(H346), IF(OR(NOT(ISBLANK(M346)),NOT(ISBLANK(J346)), NOT(ISBLANK(O346))),"no oldname but should be",""),IF(H346=J346,"api",IF(H346=O346,"csv","no match or acsbgname")))</f>
        <v>api</v>
      </c>
      <c r="J346" s="23" t="s">
        <v>2607</v>
      </c>
      <c r="K346" s="141" t="s">
        <v>2607</v>
      </c>
      <c r="L346" s="141"/>
      <c r="M346" s="131" t="s">
        <v>3974</v>
      </c>
      <c r="N346" s="141"/>
      <c r="O346" s="141"/>
      <c r="P346" s="141"/>
      <c r="Q346" s="2" t="s">
        <v>5667</v>
      </c>
      <c r="R346" s="2" t="s">
        <v>5667</v>
      </c>
      <c r="S346" s="150">
        <f>IFERROR(_xlfn.XLOOKUP(U346,sortorder!$E$62:$E$134,sortorder!$F$62:$F$134),999)</f>
        <v>999</v>
      </c>
      <c r="T346" s="150">
        <f>IFERROR(_xlfn.XLOOKUP(U346,sortorder!$E$62:$E$134,sortorder!$D$62:$D$134),99)</f>
        <v>99</v>
      </c>
      <c r="U346" s="2" t="s">
        <v>5667</v>
      </c>
      <c r="W346" s="155">
        <f>IFERROR(_xlfn.XLOOKUP(Y346,sortorder!$E$4:$E$55,sortorder!$D$4:$D$55),99)</f>
        <v>99</v>
      </c>
      <c r="X346" s="155">
        <f>IFERROR(_xlfn.XLOOKUP(Y346,sortorder!$E$4:$E$55,sortorder!$D$4:$D$55),99)</f>
        <v>99</v>
      </c>
      <c r="Y346" s="203" t="s">
        <v>5668</v>
      </c>
      <c r="Z346" s="144">
        <f>IF(ISERROR(SEARCH(Z$1,$Q346)),0,1)</f>
        <v>0</v>
      </c>
      <c r="AA346" s="144">
        <f>IF(ISERROR(SEARCH(AA$1,$Q346)),0,1)</f>
        <v>0</v>
      </c>
      <c r="AB346" s="144">
        <f>IF(ISERROR(SEARCH(AB$1,$Q346)),0,1)</f>
        <v>0</v>
      </c>
      <c r="AC346" s="144">
        <f>IF(ISERROR(SEARCH(AC$1,$Q346)),0,1)</f>
        <v>0</v>
      </c>
      <c r="AD346" s="144">
        <f>IF(ISERROR(SEARCH(AD$1,$Q346)),0,1)</f>
        <v>0</v>
      </c>
      <c r="AE346" s="144">
        <f>IF(ISERROR(SEARCH(AE$1,$Q346)),0,1)</f>
        <v>0</v>
      </c>
      <c r="AF346" s="144">
        <f>IF(ISERROR(SEARCH(AF$1,$Q346)),0,1)</f>
        <v>0</v>
      </c>
      <c r="AG346" s="144">
        <f>IF(ISERROR(SEARCH(AG$1,$Q346)),0,1)</f>
        <v>0</v>
      </c>
      <c r="AH346" s="144">
        <f>IF(ISERROR(SEARCH(AH$1,$Q346)),0,1)</f>
        <v>0</v>
      </c>
      <c r="AI346" t="s">
        <v>1083</v>
      </c>
      <c r="AJ346" t="s">
        <v>2601</v>
      </c>
      <c r="AK346" s="138" t="s">
        <v>44</v>
      </c>
      <c r="AL346" s="217" t="s">
        <v>44</v>
      </c>
      <c r="AM346" s="216">
        <f>_xlfn.XLOOKUP(AL346,sortorder!$I$15:$I$20,sortorder!$J$15:$J$20)</f>
        <v>1</v>
      </c>
      <c r="AQ346" s="30">
        <v>0</v>
      </c>
      <c r="AR346" t="s">
        <v>43</v>
      </c>
      <c r="AS346" t="s">
        <v>43</v>
      </c>
      <c r="AT346" t="s">
        <v>286</v>
      </c>
      <c r="AV346">
        <v>1</v>
      </c>
      <c r="AW346" s="39" t="str">
        <f>IFERROR(_xlfn.XLOOKUP(Q346,wtd!$B:$B,wtd!$C:$C),"")</f>
        <v>lingiso</v>
      </c>
      <c r="AX346" s="144" t="b">
        <f>IFERROR(Q346=_xlfn.XLOOKUP(Q346,wtd!$B:$B,wtd!$B:$B),FALSE)</f>
        <v>1</v>
      </c>
      <c r="BA346">
        <v>0</v>
      </c>
      <c r="BC346" t="b">
        <v>0</v>
      </c>
      <c r="BD346" t="b">
        <v>0</v>
      </c>
      <c r="BE346" t="b">
        <v>0</v>
      </c>
      <c r="BF346" s="141" t="s">
        <v>5301</v>
      </c>
      <c r="BG346" s="141" t="s">
        <v>4905</v>
      </c>
      <c r="BH346" s="141" t="s">
        <v>4905</v>
      </c>
      <c r="BI346" s="131"/>
      <c r="BJ346" s="131"/>
      <c r="BK346" s="131" t="s">
        <v>5574</v>
      </c>
      <c r="BL346" s="131" t="s">
        <v>2608</v>
      </c>
      <c r="BN346" s="229">
        <v>33</v>
      </c>
      <c r="BP346" t="s">
        <v>55</v>
      </c>
    </row>
    <row r="347" spans="1:68">
      <c r="A347">
        <v>346</v>
      </c>
      <c r="B347" s="161" t="str">
        <f>IFERROR(TEXT(AM347,"00"),"99")&amp;IFERROR(TEXT(X347,"00"),"99")&amp;IFERROR(TEXT(T347,"00"),"99")&amp;IFERROR(TEXT(BN347,"000"),"999")</f>
        <v>019999999</v>
      </c>
      <c r="C347" s="161" t="str">
        <f>IFERROR(TEXT(AM347,"00"),"99")&amp;IFERROR(TEXT(W347,"00"),"99")&amp;IFERROR(TEXT(S347,"000"),"999")</f>
        <v>0199999</v>
      </c>
      <c r="D347" s="29">
        <v>0</v>
      </c>
      <c r="E347" s="29">
        <v>0</v>
      </c>
      <c r="F347" s="29">
        <v>1</v>
      </c>
      <c r="H347" s="115" t="s">
        <v>4052</v>
      </c>
      <c r="I347" s="379" t="str">
        <f>IF(ISBLANK(H347), IF(OR(NOT(ISBLANK(M347)),NOT(ISBLANK(J347)), NOT(ISBLANK(O347))),"no oldname but should be",""),IF(H347=J347,"api",IF(H347=O347,"csv","no match or acsbgname")))</f>
        <v>no match or acsbgname</v>
      </c>
      <c r="M347" s="115" t="s">
        <v>4052</v>
      </c>
      <c r="Q347" s="181" t="s">
        <v>5633</v>
      </c>
      <c r="R347" s="181" t="s">
        <v>5633</v>
      </c>
      <c r="S347" s="150">
        <f>IFERROR(_xlfn.XLOOKUP(U347,sortorder!$E$62:$E$134,sortorder!$F$62:$F$134),999)</f>
        <v>999</v>
      </c>
      <c r="T347" s="150">
        <f>IFERROR(_xlfn.XLOOKUP(U347,sortorder!$E$62:$E$134,sortorder!$D$62:$D$134),99)</f>
        <v>99</v>
      </c>
      <c r="U347" s="210" t="s">
        <v>5634</v>
      </c>
      <c r="W347" s="155">
        <f>IFERROR(_xlfn.XLOOKUP(Y347,sortorder!$E$4:$E$55,sortorder!$D$4:$D$55),99)</f>
        <v>99</v>
      </c>
      <c r="X347" s="155">
        <f>IFERROR(_xlfn.XLOOKUP(Y347,sortorder!$E$4:$E$55,sortorder!$D$4:$D$55),99)</f>
        <v>99</v>
      </c>
      <c r="Y347" s="203" t="s">
        <v>5669</v>
      </c>
      <c r="Z347" s="144">
        <f>IF(ISERROR(SEARCH(Z$1,$Q347)),0,1)</f>
        <v>0</v>
      </c>
      <c r="AA347" s="144">
        <f>IF(ISERROR(SEARCH(AA$1,$Q347)),0,1)</f>
        <v>0</v>
      </c>
      <c r="AB347" s="144">
        <f>IF(ISERROR(SEARCH(AB$1,$Q347)),0,1)</f>
        <v>0</v>
      </c>
      <c r="AC347" s="144">
        <f>IF(ISERROR(SEARCH(AC$1,$Q347)),0,1)</f>
        <v>0</v>
      </c>
      <c r="AD347" s="144">
        <f>IF(ISERROR(SEARCH(AD$1,$Q347)),0,1)</f>
        <v>0</v>
      </c>
      <c r="AE347" s="144">
        <f>IF(ISERROR(SEARCH(AE$1,$Q347)),0,1)</f>
        <v>0</v>
      </c>
      <c r="AF347" s="144">
        <f>IF(ISERROR(SEARCH(AF$1,$Q347)),0,1)</f>
        <v>0</v>
      </c>
      <c r="AG347" s="144">
        <f>IF(ISERROR(SEARCH(AG$1,$Q347)),0,1)</f>
        <v>0</v>
      </c>
      <c r="AH347" s="144">
        <f>IF(ISERROR(SEARCH(AH$1,$Q347)),0,1)</f>
        <v>0</v>
      </c>
      <c r="AJ347" s="118" t="s">
        <v>3986</v>
      </c>
      <c r="AK347" t="s">
        <v>44</v>
      </c>
      <c r="AL347" s="41" t="s">
        <v>44</v>
      </c>
      <c r="AM347" s="216">
        <f>_xlfn.XLOOKUP(AL347,sortorder!$I$15:$I$20,sortorder!$J$15:$J$20)</f>
        <v>1</v>
      </c>
      <c r="AQ347" s="32">
        <v>0</v>
      </c>
      <c r="AR347" t="s">
        <v>43</v>
      </c>
      <c r="AS347" t="s">
        <v>43</v>
      </c>
      <c r="AT347" t="s">
        <v>286</v>
      </c>
      <c r="AW347" s="39" t="str">
        <f>IFERROR(_xlfn.XLOOKUP(Q347,wtd!$B:$B,wtd!$C:$C),"")</f>
        <v/>
      </c>
      <c r="AX347" s="144" t="b">
        <f>IFERROR(Q347=_xlfn.XLOOKUP(Q347,wtd!$B:$B,wtd!$B:$B),FALSE)</f>
        <v>0</v>
      </c>
      <c r="AY347" t="s">
        <v>45</v>
      </c>
      <c r="BA347">
        <v>0</v>
      </c>
      <c r="BC347" t="b">
        <v>0</v>
      </c>
      <c r="BD347" t="b">
        <v>0</v>
      </c>
      <c r="BE347" t="b">
        <v>0</v>
      </c>
      <c r="BF347" t="s">
        <v>4053</v>
      </c>
      <c r="BG347" t="s">
        <v>4053</v>
      </c>
      <c r="BH347" t="s">
        <v>5640</v>
      </c>
      <c r="BN347" s="232">
        <v>999</v>
      </c>
    </row>
    <row r="348" spans="1:68">
      <c r="A348">
        <v>347</v>
      </c>
      <c r="B348" s="161" t="str">
        <f>IFERROR(TEXT(AM348,"00"),"99")&amp;IFERROR(TEXT(X348,"00"),"99")&amp;IFERROR(TEXT(T348,"00"),"99")&amp;IFERROR(TEXT(BN348,"000"),"999")</f>
        <v>019999999</v>
      </c>
      <c r="C348" s="161" t="str">
        <f>IFERROR(TEXT(AM348,"00"),"99")&amp;IFERROR(TEXT(W348,"00"),"99")&amp;IFERROR(TEXT(S348,"000"),"999")</f>
        <v>0199999</v>
      </c>
      <c r="D348" s="29">
        <v>0</v>
      </c>
      <c r="E348" s="29">
        <v>0</v>
      </c>
      <c r="F348" s="29">
        <v>1</v>
      </c>
      <c r="H348" s="113" t="s">
        <v>3398</v>
      </c>
      <c r="I348" s="379" t="str">
        <f>IF(ISBLANK(H348), IF(OR(NOT(ISBLANK(M348)),NOT(ISBLANK(J348)), NOT(ISBLANK(O348))),"no oldname but should be",""),IF(H348=J348,"api",IF(H348=O348,"csv","no match or acsbgname")))</f>
        <v>no match or acsbgname</v>
      </c>
      <c r="M348" s="113" t="s">
        <v>3398</v>
      </c>
      <c r="Q348" s="181" t="s">
        <v>4879</v>
      </c>
      <c r="R348" s="181" t="s">
        <v>4879</v>
      </c>
      <c r="S348" s="150">
        <f>IFERROR(_xlfn.XLOOKUP(U348,sortorder!$E$62:$E$134,sortorder!$F$62:$F$134),999)</f>
        <v>999</v>
      </c>
      <c r="T348" s="150">
        <f>IFERROR(_xlfn.XLOOKUP(U348,sortorder!$E$62:$E$134,sortorder!$D$62:$D$134),99)</f>
        <v>99</v>
      </c>
      <c r="U348" s="129" t="s">
        <v>4880</v>
      </c>
      <c r="W348" s="155">
        <f>IFERROR(_xlfn.XLOOKUP(Y348,sortorder!$E$4:$E$55,sortorder!$D$4:$D$55),99)</f>
        <v>99</v>
      </c>
      <c r="X348" s="155">
        <f>IFERROR(_xlfn.XLOOKUP(Y348,sortorder!$E$4:$E$55,sortorder!$D$4:$D$55),99)</f>
        <v>99</v>
      </c>
      <c r="Y348" s="203" t="s">
        <v>5669</v>
      </c>
      <c r="Z348" s="144">
        <f>IF(ISERROR(SEARCH(Z$1,$Q348)),0,1)</f>
        <v>0</v>
      </c>
      <c r="AA348" s="144">
        <f>IF(ISERROR(SEARCH(AA$1,$Q348)),0,1)</f>
        <v>0</v>
      </c>
      <c r="AB348" s="144">
        <f>IF(ISERROR(SEARCH(AB$1,$Q348)),0,1)</f>
        <v>0</v>
      </c>
      <c r="AC348" s="144">
        <f>IF(ISERROR(SEARCH(AC$1,$Q348)),0,1)</f>
        <v>0</v>
      </c>
      <c r="AD348" s="144">
        <f>IF(ISERROR(SEARCH(AD$1,$Q348)),0,1)</f>
        <v>0</v>
      </c>
      <c r="AE348" s="144">
        <f>IF(ISERROR(SEARCH(AE$1,$Q348)),0,1)</f>
        <v>0</v>
      </c>
      <c r="AF348" s="144">
        <f>IF(ISERROR(SEARCH(AF$1,$Q348)),0,1)</f>
        <v>0</v>
      </c>
      <c r="AG348" s="144">
        <f>IF(ISERROR(SEARCH(AG$1,$Q348)),0,1)</f>
        <v>0</v>
      </c>
      <c r="AH348" s="144">
        <f>IF(ISERROR(SEARCH(AH$1,$Q348)),0,1)</f>
        <v>0</v>
      </c>
      <c r="AJ348" s="118" t="s">
        <v>3319</v>
      </c>
      <c r="AK348" t="s">
        <v>44</v>
      </c>
      <c r="AL348" s="41" t="s">
        <v>44</v>
      </c>
      <c r="AM348" s="216">
        <f>_xlfn.XLOOKUP(AL348,sortorder!$I$15:$I$20,sortorder!$J$15:$J$20)</f>
        <v>1</v>
      </c>
      <c r="AQ348" s="32">
        <v>0</v>
      </c>
      <c r="AR348" t="s">
        <v>43</v>
      </c>
      <c r="AS348" t="s">
        <v>43</v>
      </c>
      <c r="AT348" t="s">
        <v>286</v>
      </c>
      <c r="AW348" s="39" t="str">
        <f>IFERROR(_xlfn.XLOOKUP(Q348,wtd!$B:$B,wtd!$C:$C),"")</f>
        <v/>
      </c>
      <c r="AX348" s="144" t="b">
        <f>IFERROR(Q348=_xlfn.XLOOKUP(Q348,wtd!$B:$B,wtd!$B:$B),FALSE)</f>
        <v>0</v>
      </c>
      <c r="AY348" t="s">
        <v>45</v>
      </c>
      <c r="BA348">
        <v>0</v>
      </c>
      <c r="BC348" t="b">
        <v>0</v>
      </c>
      <c r="BD348" t="b">
        <v>0</v>
      </c>
      <c r="BE348" t="b">
        <v>0</v>
      </c>
      <c r="BF348" t="s">
        <v>5645</v>
      </c>
      <c r="BG348" t="s">
        <v>5455</v>
      </c>
      <c r="BH348" t="s">
        <v>5455</v>
      </c>
      <c r="BN348" s="232">
        <v>999</v>
      </c>
    </row>
    <row r="349" spans="1:68">
      <c r="A349">
        <v>348</v>
      </c>
      <c r="B349" s="161" t="str">
        <f>IFERROR(TEXT(AM349,"00"),"99")&amp;IFERROR(TEXT(X349,"00"),"99")&amp;IFERROR(TEXT(T349,"00"),"99")&amp;IFERROR(TEXT(BN349,"000"),"999")</f>
        <v>019999999</v>
      </c>
      <c r="C349" s="161" t="str">
        <f>IFERROR(TEXT(AM349,"00"),"99")&amp;IFERROR(TEXT(W349,"00"),"99")&amp;IFERROR(TEXT(S349,"000"),"999")</f>
        <v>0199999</v>
      </c>
      <c r="D349" s="29">
        <v>0</v>
      </c>
      <c r="E349" s="29">
        <v>0</v>
      </c>
      <c r="F349" s="29">
        <v>1</v>
      </c>
      <c r="H349" s="113" t="s">
        <v>3400</v>
      </c>
      <c r="I349" s="379" t="str">
        <f>IF(ISBLANK(H349), IF(OR(NOT(ISBLANK(M349)),NOT(ISBLANK(J349)), NOT(ISBLANK(O349))),"no oldname but should be",""),IF(H349=J349,"api",IF(H349=O349,"csv","no match or acsbgname")))</f>
        <v>no match or acsbgname</v>
      </c>
      <c r="M349" s="113" t="s">
        <v>3400</v>
      </c>
      <c r="Q349" s="181" t="s">
        <v>4880</v>
      </c>
      <c r="R349" s="181" t="s">
        <v>4880</v>
      </c>
      <c r="S349" s="150">
        <f>IFERROR(_xlfn.XLOOKUP(U349,sortorder!$E$62:$E$134,sortorder!$F$62:$F$134),999)</f>
        <v>999</v>
      </c>
      <c r="T349" s="150">
        <f>IFERROR(_xlfn.XLOOKUP(U349,sortorder!$E$62:$E$134,sortorder!$D$62:$D$134),99)</f>
        <v>99</v>
      </c>
      <c r="U349" s="129" t="s">
        <v>4880</v>
      </c>
      <c r="W349" s="155">
        <f>IFERROR(_xlfn.XLOOKUP(Y349,sortorder!$E$4:$E$55,sortorder!$D$4:$D$55),99)</f>
        <v>99</v>
      </c>
      <c r="X349" s="155">
        <f>IFERROR(_xlfn.XLOOKUP(Y349,sortorder!$E$4:$E$55,sortorder!$D$4:$D$55),99)</f>
        <v>99</v>
      </c>
      <c r="Y349" s="203" t="s">
        <v>5668</v>
      </c>
      <c r="Z349" s="144">
        <f>IF(ISERROR(SEARCH(Z$1,$Q349)),0,1)</f>
        <v>0</v>
      </c>
      <c r="AA349" s="144">
        <f>IF(ISERROR(SEARCH(AA$1,$Q349)),0,1)</f>
        <v>0</v>
      </c>
      <c r="AB349" s="144">
        <f>IF(ISERROR(SEARCH(AB$1,$Q349)),0,1)</f>
        <v>0</v>
      </c>
      <c r="AC349" s="144">
        <f>IF(ISERROR(SEARCH(AC$1,$Q349)),0,1)</f>
        <v>0</v>
      </c>
      <c r="AD349" s="144">
        <f>IF(ISERROR(SEARCH(AD$1,$Q349)),0,1)</f>
        <v>0</v>
      </c>
      <c r="AE349" s="144">
        <f>IF(ISERROR(SEARCH(AE$1,$Q349)),0,1)</f>
        <v>0</v>
      </c>
      <c r="AF349" s="144">
        <f>IF(ISERROR(SEARCH(AF$1,$Q349)),0,1)</f>
        <v>0</v>
      </c>
      <c r="AG349" s="144">
        <f>IF(ISERROR(SEARCH(AG$1,$Q349)),0,1)</f>
        <v>0</v>
      </c>
      <c r="AH349" s="144">
        <f>IF(ISERROR(SEARCH(AH$1,$Q349)),0,1)</f>
        <v>0</v>
      </c>
      <c r="AJ349" s="118" t="s">
        <v>3319</v>
      </c>
      <c r="AK349" t="s">
        <v>44</v>
      </c>
      <c r="AL349" s="41" t="s">
        <v>44</v>
      </c>
      <c r="AM349" s="216">
        <f>_xlfn.XLOOKUP(AL349,sortorder!$I$15:$I$20,sortorder!$J$15:$J$20)</f>
        <v>1</v>
      </c>
      <c r="AQ349" s="32">
        <v>0</v>
      </c>
      <c r="AR349" t="s">
        <v>43</v>
      </c>
      <c r="AS349" t="s">
        <v>43</v>
      </c>
      <c r="AT349" t="s">
        <v>286</v>
      </c>
      <c r="AW349" s="39" t="str">
        <f>IFERROR(_xlfn.XLOOKUP(Q349,wtd!$B:$B,wtd!$C:$C),"")</f>
        <v>hhlds</v>
      </c>
      <c r="AX349" s="144" t="b">
        <f>IFERROR(Q349=_xlfn.XLOOKUP(Q349,wtd!$B:$B,wtd!$B:$B),FALSE)</f>
        <v>1</v>
      </c>
      <c r="BA349">
        <v>0</v>
      </c>
      <c r="BC349" t="b">
        <v>0</v>
      </c>
      <c r="BD349" t="b">
        <v>0</v>
      </c>
      <c r="BE349" t="b">
        <v>0</v>
      </c>
      <c r="BF349" t="s">
        <v>5646</v>
      </c>
      <c r="BG349" t="s">
        <v>5647</v>
      </c>
      <c r="BH349" t="s">
        <v>5647</v>
      </c>
      <c r="BN349" s="232">
        <v>999</v>
      </c>
    </row>
    <row r="350" spans="1:68">
      <c r="A350">
        <v>349</v>
      </c>
      <c r="B350" s="161" t="str">
        <f>IFERROR(TEXT(AM350,"00"),"99")&amp;IFERROR(TEXT(X350,"00"),"99")&amp;IFERROR(TEXT(T350,"00"),"99")&amp;IFERROR(TEXT(BN350,"000"),"999")</f>
        <v>027000211</v>
      </c>
      <c r="C350" s="161" t="str">
        <f>IFERROR(TEXT(AM350,"00"),"99")&amp;IFERROR(TEXT(W350,"00"),"99")&amp;IFERROR(TEXT(S350,"000"),"999")</f>
        <v>0270000</v>
      </c>
      <c r="D350" s="29">
        <v>1</v>
      </c>
      <c r="E350" s="29">
        <v>0</v>
      </c>
      <c r="F350" s="29">
        <v>0</v>
      </c>
      <c r="G350" s="29"/>
      <c r="H350" t="s">
        <v>2671</v>
      </c>
      <c r="I350" s="379" t="str">
        <f>IF(ISBLANK(H350), IF(OR(NOT(ISBLANK(M350)),NOT(ISBLANK(J350)), NOT(ISBLANK(O350))),"no oldname but should be",""),IF(H350=J350,"api",IF(H350=O350,"csv","no match or acsbgname")))</f>
        <v>api</v>
      </c>
      <c r="J350" t="s">
        <v>2671</v>
      </c>
      <c r="K350" t="s">
        <v>2671</v>
      </c>
      <c r="L350" s="124"/>
      <c r="M350" s="124"/>
      <c r="N350" s="124"/>
      <c r="O350" s="124"/>
      <c r="P350" s="124"/>
      <c r="Q350" s="124" t="s">
        <v>4932</v>
      </c>
      <c r="R350" s="124" t="s">
        <v>4932</v>
      </c>
      <c r="S350" s="150">
        <f>IFERROR(_xlfn.XLOOKUP(U350,sortorder!$E$62:$E$134,sortorder!$F$62:$F$134),999)</f>
        <v>0</v>
      </c>
      <c r="T350" s="150">
        <f>IFERROR(_xlfn.XLOOKUP(U350,sortorder!$E$62:$E$134,sortorder!$D$62:$D$134),99)</f>
        <v>0</v>
      </c>
      <c r="U350" s="201"/>
      <c r="V350" s="202"/>
      <c r="W350" s="155">
        <f>IFERROR(_xlfn.XLOOKUP(Y350,sortorder!$E$4:$E$55,sortorder!$D$4:$D$55),99)</f>
        <v>70</v>
      </c>
      <c r="X350" s="155">
        <f>IFERROR(_xlfn.XLOOKUP(Y350,sortorder!$E$4:$E$55,sortorder!$D$4:$D$55),99)</f>
        <v>70</v>
      </c>
      <c r="Y350" s="203" t="s">
        <v>2888</v>
      </c>
      <c r="Z350" s="144">
        <f>IF(ISERROR(SEARCH(Z$1,$Q350)),0,1)</f>
        <v>0</v>
      </c>
      <c r="AA350" s="144">
        <f>IF(ISERROR(SEARCH(AA$1,$Q350)),0,1)</f>
        <v>0</v>
      </c>
      <c r="AB350" s="144">
        <f>IF(ISERROR(SEARCH(AB$1,$Q350)),0,1)</f>
        <v>0</v>
      </c>
      <c r="AC350" s="144">
        <f>IF(ISERROR(SEARCH(AC$1,$Q350)),0,1)</f>
        <v>0</v>
      </c>
      <c r="AD350" s="144">
        <f>IF(ISERROR(SEARCH(AD$1,$Q350)),0,1)</f>
        <v>0</v>
      </c>
      <c r="AE350" s="144">
        <f>IF(ISERROR(SEARCH(AE$1,$Q350)),0,1)</f>
        <v>0</v>
      </c>
      <c r="AF350" s="144">
        <f>IF(ISERROR(SEARCH(AF$1,$Q350)),0,1)</f>
        <v>0</v>
      </c>
      <c r="AG350" s="144">
        <f>IF(ISERROR(SEARCH(AG$1,$Q350)),0,1)</f>
        <v>0</v>
      </c>
      <c r="AH350" s="144">
        <f>IF(ISERROR(SEARCH(AH$1,$Q350)),0,1)</f>
        <v>0</v>
      </c>
      <c r="AI350" s="124" t="s">
        <v>2292</v>
      </c>
      <c r="AJ350" s="124" t="s">
        <v>2293</v>
      </c>
      <c r="AK350" s="124" t="s">
        <v>60</v>
      </c>
      <c r="AL350" s="41" t="s">
        <v>5641</v>
      </c>
      <c r="AM350" s="216">
        <f>_xlfn.XLOOKUP(AL350,sortorder!$I$15:$I$20,sortorder!$J$15:$J$20)</f>
        <v>2</v>
      </c>
      <c r="AN350" s="124" t="s">
        <v>1804</v>
      </c>
      <c r="AO350" s="124" t="s">
        <v>1805</v>
      </c>
      <c r="AP350" s="124" t="s">
        <v>1805</v>
      </c>
      <c r="AQ350" s="205">
        <v>3</v>
      </c>
      <c r="AR350" s="124" t="s">
        <v>1815</v>
      </c>
      <c r="AS350" s="124" t="s">
        <v>1132</v>
      </c>
      <c r="AT350" s="124" t="s">
        <v>1126</v>
      </c>
      <c r="AU350" s="124" t="s">
        <v>1132</v>
      </c>
      <c r="AV350" s="124">
        <v>1</v>
      </c>
      <c r="AW350" s="39" t="str">
        <f>IFERROR(_xlfn.XLOOKUP(Q350,wtd!$B:$B,wtd!$C:$C),"")</f>
        <v/>
      </c>
      <c r="AX350" s="144" t="b">
        <f>IFERROR(Q350=_xlfn.XLOOKUP(Q350,wtd!$B:$B,wtd!$B:$B),FALSE)</f>
        <v>0</v>
      </c>
      <c r="AY350" s="124" t="s">
        <v>2830</v>
      </c>
      <c r="AZ350" s="124"/>
      <c r="BA350" s="124">
        <v>1</v>
      </c>
      <c r="BB350" s="124"/>
      <c r="BC350" s="124" t="b">
        <v>0</v>
      </c>
      <c r="BD350" s="124" t="b">
        <v>0</v>
      </c>
      <c r="BE350" s="124" t="b">
        <v>0</v>
      </c>
      <c r="BF350" s="124" t="s">
        <v>5310</v>
      </c>
      <c r="BG350" s="124" t="s">
        <v>2672</v>
      </c>
      <c r="BH350" s="124" t="s">
        <v>2672</v>
      </c>
      <c r="BI350" s="124"/>
      <c r="BJ350" s="124"/>
      <c r="BK350" s="124" t="s">
        <v>2672</v>
      </c>
      <c r="BL350" s="124" t="s">
        <v>2673</v>
      </c>
      <c r="BN350" s="229">
        <v>211</v>
      </c>
      <c r="BP350" t="s">
        <v>2674</v>
      </c>
    </row>
    <row r="351" spans="1:68">
      <c r="A351">
        <v>350</v>
      </c>
      <c r="B351" s="161" t="str">
        <f>IFERROR(TEXT(AM351,"00"),"99")&amp;IFERROR(TEXT(X351,"00"),"99")&amp;IFERROR(TEXT(T351,"00"),"99")&amp;IFERROR(TEXT(BN351,"000"),"999")</f>
        <v>027000213</v>
      </c>
      <c r="C351" s="161" t="str">
        <f>IFERROR(TEXT(AM351,"00"),"99")&amp;IFERROR(TEXT(W351,"00"),"99")&amp;IFERROR(TEXT(S351,"000"),"999")</f>
        <v>0270000</v>
      </c>
      <c r="D351" s="29">
        <v>1</v>
      </c>
      <c r="E351" s="29">
        <v>0</v>
      </c>
      <c r="F351" s="29">
        <v>0</v>
      </c>
      <c r="G351" s="29"/>
      <c r="H351" t="s">
        <v>2675</v>
      </c>
      <c r="I351" s="379" t="str">
        <f>IF(ISBLANK(H351), IF(OR(NOT(ISBLANK(M351)),NOT(ISBLANK(J351)), NOT(ISBLANK(O351))),"no oldname but should be",""),IF(H351=J351,"api",IF(H351=O351,"csv","no match or acsbgname")))</f>
        <v>api</v>
      </c>
      <c r="J351" t="s">
        <v>2675</v>
      </c>
      <c r="K351" t="s">
        <v>2675</v>
      </c>
      <c r="L351" s="124"/>
      <c r="M351" s="124"/>
      <c r="N351" s="124"/>
      <c r="O351" s="124"/>
      <c r="P351" s="124"/>
      <c r="Q351" s="124" t="s">
        <v>4933</v>
      </c>
      <c r="R351" s="124" t="s">
        <v>4933</v>
      </c>
      <c r="S351" s="150">
        <f>IFERROR(_xlfn.XLOOKUP(U351,sortorder!$E$62:$E$134,sortorder!$F$62:$F$134),999)</f>
        <v>0</v>
      </c>
      <c r="T351" s="150">
        <f>IFERROR(_xlfn.XLOOKUP(U351,sortorder!$E$62:$E$134,sortorder!$D$62:$D$134),99)</f>
        <v>0</v>
      </c>
      <c r="U351" s="201"/>
      <c r="V351" s="202"/>
      <c r="W351" s="155">
        <f>IFERROR(_xlfn.XLOOKUP(Y351,sortorder!$E$4:$E$55,sortorder!$D$4:$D$55),99)</f>
        <v>70</v>
      </c>
      <c r="X351" s="155">
        <f>IFERROR(_xlfn.XLOOKUP(Y351,sortorder!$E$4:$E$55,sortorder!$D$4:$D$55),99)</f>
        <v>70</v>
      </c>
      <c r="Y351" s="203" t="s">
        <v>2888</v>
      </c>
      <c r="Z351" s="144">
        <f>IF(ISERROR(SEARCH(Z$1,$Q351)),0,1)</f>
        <v>0</v>
      </c>
      <c r="AA351" s="144">
        <f>IF(ISERROR(SEARCH(AA$1,$Q351)),0,1)</f>
        <v>0</v>
      </c>
      <c r="AB351" s="144">
        <f>IF(ISERROR(SEARCH(AB$1,$Q351)),0,1)</f>
        <v>0</v>
      </c>
      <c r="AC351" s="144">
        <f>IF(ISERROR(SEARCH(AC$1,$Q351)),0,1)</f>
        <v>0</v>
      </c>
      <c r="AD351" s="144">
        <f>IF(ISERROR(SEARCH(AD$1,$Q351)),0,1)</f>
        <v>0</v>
      </c>
      <c r="AE351" s="144">
        <f>IF(ISERROR(SEARCH(AE$1,$Q351)),0,1)</f>
        <v>0</v>
      </c>
      <c r="AF351" s="144">
        <f>IF(ISERROR(SEARCH(AF$1,$Q351)),0,1)</f>
        <v>0</v>
      </c>
      <c r="AG351" s="144">
        <f>IF(ISERROR(SEARCH(AG$1,$Q351)),0,1)</f>
        <v>0</v>
      </c>
      <c r="AH351" s="144">
        <f>IF(ISERROR(SEARCH(AH$1,$Q351)),0,1)</f>
        <v>0</v>
      </c>
      <c r="AI351" s="124" t="s">
        <v>2292</v>
      </c>
      <c r="AJ351" s="124" t="s">
        <v>2293</v>
      </c>
      <c r="AK351" s="124" t="s">
        <v>60</v>
      </c>
      <c r="AL351" s="41" t="s">
        <v>5641</v>
      </c>
      <c r="AM351" s="216">
        <f>_xlfn.XLOOKUP(AL351,sortorder!$I$15:$I$20,sortorder!$J$15:$J$20)</f>
        <v>2</v>
      </c>
      <c r="AN351" s="124" t="s">
        <v>1804</v>
      </c>
      <c r="AO351" s="124" t="s">
        <v>1805</v>
      </c>
      <c r="AP351" s="124" t="s">
        <v>1805</v>
      </c>
      <c r="AQ351" s="205">
        <v>3</v>
      </c>
      <c r="AR351" s="124" t="s">
        <v>1815</v>
      </c>
      <c r="AS351" s="124" t="s">
        <v>1132</v>
      </c>
      <c r="AT351" s="124" t="s">
        <v>1126</v>
      </c>
      <c r="AU351" s="124" t="s">
        <v>1132</v>
      </c>
      <c r="AV351" s="124"/>
      <c r="AW351" s="39" t="str">
        <f>IFERROR(_xlfn.XLOOKUP(Q351,wtd!$B:$B,wtd!$C:$C),"")</f>
        <v/>
      </c>
      <c r="AX351" s="144" t="b">
        <f>IFERROR(Q351=_xlfn.XLOOKUP(Q351,wtd!$B:$B,wtd!$B:$B),FALSE)</f>
        <v>0</v>
      </c>
      <c r="AY351" s="124" t="s">
        <v>2830</v>
      </c>
      <c r="AZ351" s="124">
        <v>2</v>
      </c>
      <c r="BA351" s="124">
        <v>1</v>
      </c>
      <c r="BB351" s="124"/>
      <c r="BC351" s="124" t="b">
        <v>0</v>
      </c>
      <c r="BD351" s="124" t="b">
        <v>0</v>
      </c>
      <c r="BE351" s="124" t="b">
        <v>0</v>
      </c>
      <c r="BF351" s="124" t="s">
        <v>3158</v>
      </c>
      <c r="BG351" s="124" t="s">
        <v>3158</v>
      </c>
      <c r="BH351" s="124" t="s">
        <v>3158</v>
      </c>
      <c r="BI351" s="124"/>
      <c r="BJ351" s="124"/>
      <c r="BK351" s="124" t="s">
        <v>2676</v>
      </c>
      <c r="BL351" s="124" t="s">
        <v>2677</v>
      </c>
      <c r="BN351" s="229">
        <v>213</v>
      </c>
      <c r="BP351" t="s">
        <v>2678</v>
      </c>
    </row>
    <row r="352" spans="1:68">
      <c r="A352">
        <v>351</v>
      </c>
      <c r="B352" s="161" t="str">
        <f>IFERROR(TEXT(AM352,"00"),"99")&amp;IFERROR(TEXT(X352,"00"),"99")&amp;IFERROR(TEXT(T352,"00"),"99")&amp;IFERROR(TEXT(BN352,"000"),"999")</f>
        <v>027000214</v>
      </c>
      <c r="C352" s="161" t="str">
        <f>IFERROR(TEXT(AM352,"00"),"99")&amp;IFERROR(TEXT(W352,"00"),"99")&amp;IFERROR(TEXT(S352,"000"),"999")</f>
        <v>0270000</v>
      </c>
      <c r="D352" s="29">
        <v>1</v>
      </c>
      <c r="E352" s="29">
        <v>0</v>
      </c>
      <c r="F352" s="29">
        <v>0</v>
      </c>
      <c r="G352" s="29"/>
      <c r="H352" t="s">
        <v>2662</v>
      </c>
      <c r="I352" s="379" t="str">
        <f>IF(ISBLANK(H352), IF(OR(NOT(ISBLANK(M352)),NOT(ISBLANK(J352)), NOT(ISBLANK(O352))),"no oldname but should be",""),IF(H352=J352,"api",IF(H352=O352,"csv","no match or acsbgname")))</f>
        <v>api</v>
      </c>
      <c r="J352" t="s">
        <v>2662</v>
      </c>
      <c r="K352" t="s">
        <v>2662</v>
      </c>
      <c r="Q352" s="64" t="s">
        <v>4988</v>
      </c>
      <c r="R352" t="s">
        <v>4988</v>
      </c>
      <c r="S352" s="150">
        <f>IFERROR(_xlfn.XLOOKUP(U352,sortorder!$E$62:$E$134,sortorder!$F$62:$F$134),999)</f>
        <v>0</v>
      </c>
      <c r="T352" s="150">
        <f>IFERROR(_xlfn.XLOOKUP(U352,sortorder!$E$62:$E$134,sortorder!$D$62:$D$134),99)</f>
        <v>0</v>
      </c>
      <c r="W352" s="155">
        <f>IFERROR(_xlfn.XLOOKUP(Y352,sortorder!$E$4:$E$55,sortorder!$D$4:$D$55),99)</f>
        <v>70</v>
      </c>
      <c r="X352" s="155">
        <f>IFERROR(_xlfn.XLOOKUP(Y352,sortorder!$E$4:$E$55,sortorder!$D$4:$D$55),99)</f>
        <v>70</v>
      </c>
      <c r="Y352" s="22" t="s">
        <v>2888</v>
      </c>
      <c r="Z352" s="144">
        <f>IF(ISERROR(SEARCH(Z$1,$Q352)),0,1)</f>
        <v>0</v>
      </c>
      <c r="AA352" s="144">
        <f>IF(ISERROR(SEARCH(AA$1,$Q352)),0,1)</f>
        <v>0</v>
      </c>
      <c r="AB352" s="144">
        <f>IF(ISERROR(SEARCH(AB$1,$Q352)),0,1)</f>
        <v>0</v>
      </c>
      <c r="AC352" s="144">
        <f>IF(ISERROR(SEARCH(AC$1,$Q352)),0,1)</f>
        <v>0</v>
      </c>
      <c r="AD352" s="144">
        <f>IF(ISERROR(SEARCH(AD$1,$Q352)),0,1)</f>
        <v>0</v>
      </c>
      <c r="AE352" s="144">
        <f>IF(ISERROR(SEARCH(AE$1,$Q352)),0,1)</f>
        <v>0</v>
      </c>
      <c r="AF352" s="144">
        <f>IF(ISERROR(SEARCH(AF$1,$Q352)),0,1)</f>
        <v>0</v>
      </c>
      <c r="AG352" s="144">
        <f>IF(ISERROR(SEARCH(AG$1,$Q352)),0,1)</f>
        <v>0</v>
      </c>
      <c r="AH352" s="144">
        <f>IF(ISERROR(SEARCH(AH$1,$Q352)),0,1)</f>
        <v>0</v>
      </c>
      <c r="AI352" t="s">
        <v>1075</v>
      </c>
      <c r="AJ352" t="s">
        <v>1076</v>
      </c>
      <c r="AK352" t="s">
        <v>60</v>
      </c>
      <c r="AL352" s="41" t="s">
        <v>5641</v>
      </c>
      <c r="AM352" s="216">
        <f>_xlfn.XLOOKUP(AL352,sortorder!$I$15:$I$20,sortorder!$J$15:$J$20)</f>
        <v>2</v>
      </c>
      <c r="AQ352" s="30">
        <v>0</v>
      </c>
      <c r="AR352" t="s">
        <v>43</v>
      </c>
      <c r="AS352" t="s">
        <v>43</v>
      </c>
      <c r="AT352" t="s">
        <v>64</v>
      </c>
      <c r="AU352" t="s">
        <v>64</v>
      </c>
      <c r="AW352" s="39" t="str">
        <f>IFERROR(_xlfn.XLOOKUP(Q352,wtd!$B:$B,wtd!$C:$C),"")</f>
        <v/>
      </c>
      <c r="AX352" s="144" t="b">
        <f>IFERROR(Q352=_xlfn.XLOOKUP(Q352,wtd!$B:$B,wtd!$B:$B),FALSE)</f>
        <v>0</v>
      </c>
      <c r="AY352" t="s">
        <v>3069</v>
      </c>
      <c r="BC352" t="b">
        <v>0</v>
      </c>
      <c r="BD352" t="b">
        <v>0</v>
      </c>
      <c r="BE352" t="b">
        <v>0</v>
      </c>
      <c r="BF352" t="s">
        <v>5597</v>
      </c>
      <c r="BG352" t="s">
        <v>2663</v>
      </c>
      <c r="BH352" t="s">
        <v>2663</v>
      </c>
      <c r="BK352" t="s">
        <v>2663</v>
      </c>
      <c r="BL352" t="s">
        <v>2664</v>
      </c>
      <c r="BN352" s="229">
        <v>214</v>
      </c>
      <c r="BP352" t="s">
        <v>2657</v>
      </c>
    </row>
    <row r="353" spans="1:68">
      <c r="A353">
        <v>352</v>
      </c>
      <c r="B353" s="161" t="str">
        <f>IFERROR(TEXT(AM353,"00"),"99")&amp;IFERROR(TEXT(X353,"00"),"99")&amp;IFERROR(TEXT(T353,"00"),"99")&amp;IFERROR(TEXT(BN353,"000"),"999")</f>
        <v>027000215</v>
      </c>
      <c r="C353" s="161" t="str">
        <f>IFERROR(TEXT(AM353,"00"),"99")&amp;IFERROR(TEXT(W353,"00"),"99")&amp;IFERROR(TEXT(S353,"000"),"999")</f>
        <v>0270000</v>
      </c>
      <c r="D353" s="29">
        <v>1</v>
      </c>
      <c r="E353" s="29">
        <v>0</v>
      </c>
      <c r="F353" s="29">
        <v>0</v>
      </c>
      <c r="G353" s="29"/>
      <c r="H353" t="s">
        <v>2681</v>
      </c>
      <c r="I353" s="379" t="str">
        <f>IF(ISBLANK(H353), IF(OR(NOT(ISBLANK(M353)),NOT(ISBLANK(J353)), NOT(ISBLANK(O353))),"no oldname but should be",""),IF(H353=J353,"api",IF(H353=O353,"csv","no match or acsbgname")))</f>
        <v>api</v>
      </c>
      <c r="J353" t="s">
        <v>2681</v>
      </c>
      <c r="K353" t="s">
        <v>2681</v>
      </c>
      <c r="L353" s="124"/>
      <c r="M353" s="124"/>
      <c r="N353" s="124"/>
      <c r="O353" s="124"/>
      <c r="P353" s="124"/>
      <c r="Q353" s="124" t="s">
        <v>4934</v>
      </c>
      <c r="R353" s="124" t="s">
        <v>4934</v>
      </c>
      <c r="S353" s="150">
        <f>IFERROR(_xlfn.XLOOKUP(U353,sortorder!$E$62:$E$134,sortorder!$F$62:$F$134),999)</f>
        <v>0</v>
      </c>
      <c r="T353" s="150">
        <f>IFERROR(_xlfn.XLOOKUP(U353,sortorder!$E$62:$E$134,sortorder!$D$62:$D$134),99)</f>
        <v>0</v>
      </c>
      <c r="U353" s="201"/>
      <c r="V353" s="202"/>
      <c r="W353" s="155">
        <f>IFERROR(_xlfn.XLOOKUP(Y353,sortorder!$E$4:$E$55,sortorder!$D$4:$D$55),99)</f>
        <v>70</v>
      </c>
      <c r="X353" s="155">
        <f>IFERROR(_xlfn.XLOOKUP(Y353,sortorder!$E$4:$E$55,sortorder!$D$4:$D$55),99)</f>
        <v>70</v>
      </c>
      <c r="Y353" s="203" t="s">
        <v>2888</v>
      </c>
      <c r="Z353" s="144">
        <f>IF(ISERROR(SEARCH(Z$1,$Q353)),0,1)</f>
        <v>0</v>
      </c>
      <c r="AA353" s="144">
        <f>IF(ISERROR(SEARCH(AA$1,$Q353)),0,1)</f>
        <v>0</v>
      </c>
      <c r="AB353" s="144">
        <f>IF(ISERROR(SEARCH(AB$1,$Q353)),0,1)</f>
        <v>0</v>
      </c>
      <c r="AC353" s="144">
        <f>IF(ISERROR(SEARCH(AC$1,$Q353)),0,1)</f>
        <v>0</v>
      </c>
      <c r="AD353" s="144">
        <f>IF(ISERROR(SEARCH(AD$1,$Q353)),0,1)</f>
        <v>0</v>
      </c>
      <c r="AE353" s="144">
        <f>IF(ISERROR(SEARCH(AE$1,$Q353)),0,1)</f>
        <v>0</v>
      </c>
      <c r="AF353" s="144">
        <f>IF(ISERROR(SEARCH(AF$1,$Q353)),0,1)</f>
        <v>0</v>
      </c>
      <c r="AG353" s="144">
        <f>IF(ISERROR(SEARCH(AG$1,$Q353)),0,1)</f>
        <v>0</v>
      </c>
      <c r="AH353" s="144">
        <f>IF(ISERROR(SEARCH(AH$1,$Q353)),0,1)</f>
        <v>0</v>
      </c>
      <c r="AI353" s="124" t="s">
        <v>2292</v>
      </c>
      <c r="AJ353" s="124" t="s">
        <v>2293</v>
      </c>
      <c r="AK353" s="124" t="s">
        <v>60</v>
      </c>
      <c r="AL353" s="41" t="s">
        <v>5641</v>
      </c>
      <c r="AM353" s="216">
        <f>_xlfn.XLOOKUP(AL353,sortorder!$I$15:$I$20,sortorder!$J$15:$J$20)</f>
        <v>2</v>
      </c>
      <c r="AN353" s="124" t="s">
        <v>1804</v>
      </c>
      <c r="AO353" s="124" t="s">
        <v>1805</v>
      </c>
      <c r="AP353" s="124" t="s">
        <v>1805</v>
      </c>
      <c r="AQ353" s="205">
        <v>3</v>
      </c>
      <c r="AR353" s="124" t="s">
        <v>1815</v>
      </c>
      <c r="AS353" s="124" t="s">
        <v>1132</v>
      </c>
      <c r="AT353" s="124" t="s">
        <v>1126</v>
      </c>
      <c r="AU353" s="124" t="s">
        <v>1132</v>
      </c>
      <c r="AV353" s="124"/>
      <c r="AW353" s="39" t="str">
        <f>IFERROR(_xlfn.XLOOKUP(Q353,wtd!$B:$B,wtd!$C:$C),"")</f>
        <v/>
      </c>
      <c r="AX353" s="144" t="b">
        <f>IFERROR(Q353=_xlfn.XLOOKUP(Q353,wtd!$B:$B,wtd!$B:$B),FALSE)</f>
        <v>0</v>
      </c>
      <c r="AY353" s="124" t="s">
        <v>2830</v>
      </c>
      <c r="AZ353" s="124"/>
      <c r="BA353" s="124">
        <v>1</v>
      </c>
      <c r="BB353" s="124"/>
      <c r="BC353" s="124" t="b">
        <v>0</v>
      </c>
      <c r="BD353" s="124" t="b">
        <v>0</v>
      </c>
      <c r="BE353" s="124" t="b">
        <v>0</v>
      </c>
      <c r="BF353" s="124" t="s">
        <v>3164</v>
      </c>
      <c r="BG353" s="124" t="s">
        <v>3164</v>
      </c>
      <c r="BH353" s="124" t="s">
        <v>3164</v>
      </c>
      <c r="BI353" s="124"/>
      <c r="BJ353" s="124"/>
      <c r="BK353" s="124" t="s">
        <v>2682</v>
      </c>
      <c r="BL353" s="124" t="s">
        <v>2683</v>
      </c>
      <c r="BN353" s="229">
        <v>215</v>
      </c>
      <c r="BP353" t="s">
        <v>2684</v>
      </c>
    </row>
    <row r="354" spans="1:68">
      <c r="A354">
        <v>353</v>
      </c>
      <c r="B354" s="161" t="str">
        <f>IFERROR(TEXT(AM354,"00"),"99")&amp;IFERROR(TEXT(X354,"00"),"99")&amp;IFERROR(TEXT(T354,"00"),"99")&amp;IFERROR(TEXT(BN354,"000"),"999")</f>
        <v>027000218</v>
      </c>
      <c r="C354" s="161" t="str">
        <f>IFERROR(TEXT(AM354,"00"),"99")&amp;IFERROR(TEXT(W354,"00"),"99")&amp;IFERROR(TEXT(S354,"000"),"999")</f>
        <v>0270000</v>
      </c>
      <c r="D354" s="29">
        <v>1</v>
      </c>
      <c r="E354" s="29">
        <v>0</v>
      </c>
      <c r="F354" s="29">
        <v>0</v>
      </c>
      <c r="G354" s="112" t="s">
        <v>60</v>
      </c>
      <c r="H354" t="s">
        <v>2679</v>
      </c>
      <c r="I354" s="379" t="str">
        <f>IF(ISBLANK(H354), IF(OR(NOT(ISBLANK(M354)),NOT(ISBLANK(J354)), NOT(ISBLANK(O354))),"no oldname but should be",""),IF(H354=J354,"api",IF(H354=O354,"csv","no match or acsbgname")))</f>
        <v>api</v>
      </c>
      <c r="J354" t="s">
        <v>2679</v>
      </c>
      <c r="K354" t="s">
        <v>2679</v>
      </c>
      <c r="L354" s="124"/>
      <c r="M354" s="124"/>
      <c r="N354" s="124"/>
      <c r="O354" s="124"/>
      <c r="P354" s="124"/>
      <c r="Q354" s="124" t="s">
        <v>4936</v>
      </c>
      <c r="R354" s="124" t="s">
        <v>4936</v>
      </c>
      <c r="S354" s="150">
        <f>IFERROR(_xlfn.XLOOKUP(U354,sortorder!$E$62:$E$134,sortorder!$F$62:$F$134),999)</f>
        <v>0</v>
      </c>
      <c r="T354" s="150">
        <f>IFERROR(_xlfn.XLOOKUP(U354,sortorder!$E$62:$E$134,sortorder!$D$62:$D$134),99)</f>
        <v>0</v>
      </c>
      <c r="U354" s="201"/>
      <c r="V354" s="202"/>
      <c r="W354" s="155">
        <f>IFERROR(_xlfn.XLOOKUP(Y354,sortorder!$E$4:$E$55,sortorder!$D$4:$D$55),99)</f>
        <v>70</v>
      </c>
      <c r="X354" s="155">
        <f>IFERROR(_xlfn.XLOOKUP(Y354,sortorder!$E$4:$E$55,sortorder!$D$4:$D$55),99)</f>
        <v>70</v>
      </c>
      <c r="Y354" s="203" t="s">
        <v>2888</v>
      </c>
      <c r="Z354" s="144">
        <f>IF(ISERROR(SEARCH(Z$1,$Q354)),0,1)</f>
        <v>0</v>
      </c>
      <c r="AA354" s="144">
        <f>IF(ISERROR(SEARCH(AA$1,$Q354)),0,1)</f>
        <v>0</v>
      </c>
      <c r="AB354" s="144">
        <f>IF(ISERROR(SEARCH(AB$1,$Q354)),0,1)</f>
        <v>0</v>
      </c>
      <c r="AC354" s="144">
        <f>IF(ISERROR(SEARCH(AC$1,$Q354)),0,1)</f>
        <v>0</v>
      </c>
      <c r="AD354" s="144">
        <f>IF(ISERROR(SEARCH(AD$1,$Q354)),0,1)</f>
        <v>0</v>
      </c>
      <c r="AE354" s="144">
        <f>IF(ISERROR(SEARCH(AE$1,$Q354)),0,1)</f>
        <v>0</v>
      </c>
      <c r="AF354" s="144">
        <f>IF(ISERROR(SEARCH(AF$1,$Q354)),0,1)</f>
        <v>0</v>
      </c>
      <c r="AG354" s="144">
        <f>IF(ISERROR(SEARCH(AG$1,$Q354)),0,1)</f>
        <v>0</v>
      </c>
      <c r="AH354" s="144">
        <f>IF(ISERROR(SEARCH(AH$1,$Q354)),0,1)</f>
        <v>0</v>
      </c>
      <c r="AI354" s="124" t="s">
        <v>2292</v>
      </c>
      <c r="AJ354" s="124" t="s">
        <v>2293</v>
      </c>
      <c r="AK354" s="124" t="s">
        <v>60</v>
      </c>
      <c r="AL354" s="41" t="s">
        <v>5641</v>
      </c>
      <c r="AM354" s="216">
        <f>_xlfn.XLOOKUP(AL354,sortorder!$I$15:$I$20,sortorder!$J$15:$J$20)</f>
        <v>2</v>
      </c>
      <c r="AN354" s="124"/>
      <c r="AO354" s="124"/>
      <c r="AP354" s="124"/>
      <c r="AQ354" s="206">
        <v>0</v>
      </c>
      <c r="AR354" s="124" t="s">
        <v>43</v>
      </c>
      <c r="AS354" s="124" t="s">
        <v>43</v>
      </c>
      <c r="AT354" s="124" t="s">
        <v>286</v>
      </c>
      <c r="AU354" s="124" t="s">
        <v>43</v>
      </c>
      <c r="AV354" s="124">
        <v>1</v>
      </c>
      <c r="AW354" s="39" t="str">
        <f>IFERROR(_xlfn.XLOOKUP(Q354,wtd!$B:$B,wtd!$C:$C),"")</f>
        <v>pop</v>
      </c>
      <c r="AX354" s="144" t="b">
        <f>IFERROR(Q354=_xlfn.XLOOKUP(Q354,wtd!$B:$B,wtd!$B:$B),FALSE)</f>
        <v>1</v>
      </c>
      <c r="AY354" s="245" t="s">
        <v>1624</v>
      </c>
      <c r="AZ354" s="124"/>
      <c r="BA354" s="124">
        <v>0</v>
      </c>
      <c r="BB354" s="124"/>
      <c r="BC354" s="124" t="b">
        <v>0</v>
      </c>
      <c r="BD354" s="124" t="b">
        <v>0</v>
      </c>
      <c r="BE354" s="124" t="b">
        <v>0</v>
      </c>
      <c r="BF354" s="124" t="s">
        <v>5381</v>
      </c>
      <c r="BG354" s="124" t="s">
        <v>2680</v>
      </c>
      <c r="BH354" s="124" t="s">
        <v>2680</v>
      </c>
      <c r="BI354" s="124"/>
      <c r="BJ354" s="124"/>
      <c r="BK354" s="124" t="s">
        <v>2680</v>
      </c>
      <c r="BL354" s="124" t="s">
        <v>2673</v>
      </c>
      <c r="BN354" s="229">
        <v>218</v>
      </c>
      <c r="BP354" t="s">
        <v>103</v>
      </c>
    </row>
    <row r="355" spans="1:68">
      <c r="A355">
        <v>354</v>
      </c>
      <c r="B355" s="161" t="str">
        <f>IFERROR(TEXT(AM355,"00"),"99")&amp;IFERROR(TEXT(X355,"00"),"99")&amp;IFERROR(TEXT(T355,"00"),"99")&amp;IFERROR(TEXT(BN355,"000"),"999")</f>
        <v>027000219</v>
      </c>
      <c r="C355" s="161" t="str">
        <f>IFERROR(TEXT(AM355,"00"),"99")&amp;IFERROR(TEXT(W355,"00"),"99")&amp;IFERROR(TEXT(S355,"000"),"999")</f>
        <v>0270000</v>
      </c>
      <c r="D355" s="29">
        <v>1</v>
      </c>
      <c r="E355" s="29">
        <v>0</v>
      </c>
      <c r="F355" s="29">
        <v>0</v>
      </c>
      <c r="G355" s="112" t="s">
        <v>60</v>
      </c>
      <c r="H355" t="s">
        <v>2685</v>
      </c>
      <c r="I355" s="379" t="str">
        <f>IF(ISBLANK(H355), IF(OR(NOT(ISBLANK(M355)),NOT(ISBLANK(J355)), NOT(ISBLANK(O355))),"no oldname but should be",""),IF(H355=J355,"api",IF(H355=O355,"csv","no match or acsbgname")))</f>
        <v>api</v>
      </c>
      <c r="J355" t="s">
        <v>2685</v>
      </c>
      <c r="K355" t="s">
        <v>2685</v>
      </c>
      <c r="L355" s="124"/>
      <c r="M355" s="124"/>
      <c r="N355" s="124"/>
      <c r="O355" s="124"/>
      <c r="P355" s="124"/>
      <c r="Q355" s="124" t="s">
        <v>4937</v>
      </c>
      <c r="R355" s="124" t="s">
        <v>4937</v>
      </c>
      <c r="S355" s="150">
        <f>IFERROR(_xlfn.XLOOKUP(U355,sortorder!$E$62:$E$134,sortorder!$F$62:$F$134),999)</f>
        <v>0</v>
      </c>
      <c r="T355" s="150">
        <f>IFERROR(_xlfn.XLOOKUP(U355,sortorder!$E$62:$E$134,sortorder!$D$62:$D$134),99)</f>
        <v>0</v>
      </c>
      <c r="U355" s="201"/>
      <c r="V355" s="202"/>
      <c r="W355" s="155">
        <f>IFERROR(_xlfn.XLOOKUP(Y355,sortorder!$E$4:$E$55,sortorder!$D$4:$D$55),99)</f>
        <v>70</v>
      </c>
      <c r="X355" s="155">
        <f>IFERROR(_xlfn.XLOOKUP(Y355,sortorder!$E$4:$E$55,sortorder!$D$4:$D$55),99)</f>
        <v>70</v>
      </c>
      <c r="Y355" s="203" t="s">
        <v>2888</v>
      </c>
      <c r="Z355" s="144">
        <f>IF(ISERROR(SEARCH(Z$1,$Q355)),0,1)</f>
        <v>0</v>
      </c>
      <c r="AA355" s="144">
        <f>IF(ISERROR(SEARCH(AA$1,$Q355)),0,1)</f>
        <v>0</v>
      </c>
      <c r="AB355" s="144">
        <f>IF(ISERROR(SEARCH(AB$1,$Q355)),0,1)</f>
        <v>0</v>
      </c>
      <c r="AC355" s="144">
        <f>IF(ISERROR(SEARCH(AC$1,$Q355)),0,1)</f>
        <v>0</v>
      </c>
      <c r="AD355" s="144">
        <f>IF(ISERROR(SEARCH(AD$1,$Q355)),0,1)</f>
        <v>0</v>
      </c>
      <c r="AE355" s="144">
        <f>IF(ISERROR(SEARCH(AE$1,$Q355)),0,1)</f>
        <v>0</v>
      </c>
      <c r="AF355" s="144">
        <f>IF(ISERROR(SEARCH(AF$1,$Q355)),0,1)</f>
        <v>0</v>
      </c>
      <c r="AG355" s="144">
        <f>IF(ISERROR(SEARCH(AG$1,$Q355)),0,1)</f>
        <v>0</v>
      </c>
      <c r="AH355" s="144">
        <f>IF(ISERROR(SEARCH(AH$1,$Q355)),0,1)</f>
        <v>0</v>
      </c>
      <c r="AI355" s="124" t="s">
        <v>2292</v>
      </c>
      <c r="AJ355" s="124" t="s">
        <v>2293</v>
      </c>
      <c r="AK355" s="124" t="s">
        <v>60</v>
      </c>
      <c r="AL355" s="41" t="s">
        <v>5641</v>
      </c>
      <c r="AM355" s="216">
        <f>_xlfn.XLOOKUP(AL355,sortorder!$I$15:$I$20,sortorder!$J$15:$J$20)</f>
        <v>2</v>
      </c>
      <c r="AN355" s="124"/>
      <c r="AO355" s="124"/>
      <c r="AP355" s="124"/>
      <c r="AQ355" s="206">
        <v>0</v>
      </c>
      <c r="AR355" s="124" t="s">
        <v>43</v>
      </c>
      <c r="AS355" s="124" t="s">
        <v>43</v>
      </c>
      <c r="AT355" s="124" t="s">
        <v>286</v>
      </c>
      <c r="AU355" s="124" t="s">
        <v>43</v>
      </c>
      <c r="AV355" s="124"/>
      <c r="AW355" s="39" t="str">
        <f>IFERROR(_xlfn.XLOOKUP(Q355,wtd!$B:$B,wtd!$C:$C),"")</f>
        <v>pop</v>
      </c>
      <c r="AX355" s="144" t="b">
        <f>IFERROR(Q355=_xlfn.XLOOKUP(Q355,wtd!$B:$B,wtd!$B:$B),FALSE)</f>
        <v>1</v>
      </c>
      <c r="AY355" s="245" t="s">
        <v>1624</v>
      </c>
      <c r="AZ355" s="124">
        <v>2</v>
      </c>
      <c r="BA355" s="124">
        <v>2</v>
      </c>
      <c r="BB355" s="124"/>
      <c r="BC355" s="124" t="b">
        <v>0</v>
      </c>
      <c r="BD355" s="124" t="b">
        <v>0</v>
      </c>
      <c r="BE355" s="124" t="b">
        <v>0</v>
      </c>
      <c r="BF355" s="124" t="s">
        <v>3160</v>
      </c>
      <c r="BG355" s="124" t="s">
        <v>3160</v>
      </c>
      <c r="BH355" s="124" t="s">
        <v>3160</v>
      </c>
      <c r="BI355" s="124"/>
      <c r="BJ355" s="124"/>
      <c r="BK355" s="124" t="s">
        <v>2677</v>
      </c>
      <c r="BL355" s="124" t="s">
        <v>2677</v>
      </c>
      <c r="BN355" s="229">
        <v>219</v>
      </c>
      <c r="BP355" t="s">
        <v>2686</v>
      </c>
    </row>
    <row r="356" spans="1:68">
      <c r="A356">
        <v>355</v>
      </c>
      <c r="B356" s="161" t="str">
        <f>IFERROR(TEXT(AM356,"00"),"99")&amp;IFERROR(TEXT(X356,"00"),"99")&amp;IFERROR(TEXT(T356,"00"),"99")&amp;IFERROR(TEXT(BN356,"000"),"999")</f>
        <v>027000220</v>
      </c>
      <c r="C356" s="161" t="str">
        <f>IFERROR(TEXT(AM356,"00"),"99")&amp;IFERROR(TEXT(W356,"00"),"99")&amp;IFERROR(TEXT(S356,"000"),"999")</f>
        <v>0270000</v>
      </c>
      <c r="D356" s="29">
        <v>1</v>
      </c>
      <c r="E356" s="29">
        <v>0</v>
      </c>
      <c r="F356" s="29">
        <v>0</v>
      </c>
      <c r="G356" s="112" t="s">
        <v>60</v>
      </c>
      <c r="H356" t="s">
        <v>2691</v>
      </c>
      <c r="I356" s="379" t="str">
        <f>IF(ISBLANK(H356), IF(OR(NOT(ISBLANK(M356)),NOT(ISBLANK(J356)), NOT(ISBLANK(O356))),"no oldname but should be",""),IF(H356=J356,"api",IF(H356=O356,"csv","no match or acsbgname")))</f>
        <v>api</v>
      </c>
      <c r="J356" t="s">
        <v>2691</v>
      </c>
      <c r="K356" t="s">
        <v>2691</v>
      </c>
      <c r="L356" s="124"/>
      <c r="M356" s="124"/>
      <c r="N356" s="124"/>
      <c r="O356" s="124"/>
      <c r="P356" s="124"/>
      <c r="Q356" s="124" t="s">
        <v>4887</v>
      </c>
      <c r="R356" s="124" t="s">
        <v>4887</v>
      </c>
      <c r="S356" s="150">
        <f>IFERROR(_xlfn.XLOOKUP(U356,sortorder!$E$62:$E$134,sortorder!$F$62:$F$134),999)</f>
        <v>0</v>
      </c>
      <c r="T356" s="150">
        <f>IFERROR(_xlfn.XLOOKUP(U356,sortorder!$E$62:$E$134,sortorder!$D$62:$D$134),99)</f>
        <v>0</v>
      </c>
      <c r="U356" s="201"/>
      <c r="V356" s="202"/>
      <c r="W356" s="155">
        <f>IFERROR(_xlfn.XLOOKUP(Y356,sortorder!$E$4:$E$55,sortorder!$D$4:$D$55),99)</f>
        <v>70</v>
      </c>
      <c r="X356" s="155">
        <f>IFERROR(_xlfn.XLOOKUP(Y356,sortorder!$E$4:$E$55,sortorder!$D$4:$D$55),99)</f>
        <v>70</v>
      </c>
      <c r="Y356" s="203" t="s">
        <v>2888</v>
      </c>
      <c r="Z356" s="144">
        <f>IF(ISERROR(SEARCH(Z$1,$Q356)),0,1)</f>
        <v>0</v>
      </c>
      <c r="AA356" s="144">
        <f>IF(ISERROR(SEARCH(AA$1,$Q356)),0,1)</f>
        <v>0</v>
      </c>
      <c r="AB356" s="144">
        <f>IF(ISERROR(SEARCH(AB$1,$Q356)),0,1)</f>
        <v>0</v>
      </c>
      <c r="AC356" s="144">
        <f>IF(ISERROR(SEARCH(AC$1,$Q356)),0,1)</f>
        <v>0</v>
      </c>
      <c r="AD356" s="144">
        <f>IF(ISERROR(SEARCH(AD$1,$Q356)),0,1)</f>
        <v>0</v>
      </c>
      <c r="AE356" s="144">
        <f>IF(ISERROR(SEARCH(AE$1,$Q356)),0,1)</f>
        <v>0</v>
      </c>
      <c r="AF356" s="144">
        <f>IF(ISERROR(SEARCH(AF$1,$Q356)),0,1)</f>
        <v>0</v>
      </c>
      <c r="AG356" s="144">
        <f>IF(ISERROR(SEARCH(AG$1,$Q356)),0,1)</f>
        <v>0</v>
      </c>
      <c r="AH356" s="144">
        <f>IF(ISERROR(SEARCH(AH$1,$Q356)),0,1)</f>
        <v>0</v>
      </c>
      <c r="AI356" s="124" t="s">
        <v>2292</v>
      </c>
      <c r="AJ356" s="124" t="s">
        <v>2293</v>
      </c>
      <c r="AK356" s="124" t="s">
        <v>60</v>
      </c>
      <c r="AL356" s="41" t="s">
        <v>5641</v>
      </c>
      <c r="AM356" s="216">
        <f>_xlfn.XLOOKUP(AL356,sortorder!$I$15:$I$20,sortorder!$J$15:$J$20)</f>
        <v>2</v>
      </c>
      <c r="AN356" s="124"/>
      <c r="AO356" s="124"/>
      <c r="AP356" s="124"/>
      <c r="AQ356" s="206">
        <v>0</v>
      </c>
      <c r="AR356" s="124" t="s">
        <v>43</v>
      </c>
      <c r="AS356" s="124" t="s">
        <v>43</v>
      </c>
      <c r="AT356" s="124"/>
      <c r="AU356" s="124"/>
      <c r="AV356" s="124"/>
      <c r="AW356" s="39" t="str">
        <f>IFERROR(_xlfn.XLOOKUP(Q356,wtd!$B:$B,wtd!$C:$C),"")</f>
        <v>pop</v>
      </c>
      <c r="AX356" s="144" t="b">
        <f>IFERROR(Q356=_xlfn.XLOOKUP(Q356,wtd!$B:$B,wtd!$B:$B),FALSE)</f>
        <v>1</v>
      </c>
      <c r="AY356" s="245" t="s">
        <v>1624</v>
      </c>
      <c r="AZ356" s="124"/>
      <c r="BA356" s="124">
        <v>2</v>
      </c>
      <c r="BB356" s="124"/>
      <c r="BC356" s="124" t="b">
        <v>0</v>
      </c>
      <c r="BD356" s="124" t="b">
        <v>0</v>
      </c>
      <c r="BE356" s="124" t="b">
        <v>0</v>
      </c>
      <c r="BF356" s="124" t="s">
        <v>5382</v>
      </c>
      <c r="BG356" s="124" t="s">
        <v>3161</v>
      </c>
      <c r="BH356" s="124" t="s">
        <v>3161</v>
      </c>
      <c r="BI356" s="124"/>
      <c r="BJ356" s="124"/>
      <c r="BK356" s="124" t="s">
        <v>2683</v>
      </c>
      <c r="BL356" s="124" t="s">
        <v>2683</v>
      </c>
      <c r="BN356" s="229">
        <v>220</v>
      </c>
      <c r="BP356" t="s">
        <v>2692</v>
      </c>
    </row>
    <row r="357" spans="1:68">
      <c r="A357">
        <v>356</v>
      </c>
      <c r="B357" s="161" t="str">
        <f>IFERROR(TEXT(AM357,"00"),"99")&amp;IFERROR(TEXT(X357,"00"),"99")&amp;IFERROR(TEXT(T357,"00"),"99")&amp;IFERROR(TEXT(BN357,"000"),"999")</f>
        <v>027000228</v>
      </c>
      <c r="C357" s="161" t="str">
        <f>IFERROR(TEXT(AM357,"00"),"99")&amp;IFERROR(TEXT(W357,"00"),"99")&amp;IFERROR(TEXT(S357,"000"),"999")</f>
        <v>0270000</v>
      </c>
      <c r="D357" s="29">
        <v>1</v>
      </c>
      <c r="E357" s="29">
        <v>0</v>
      </c>
      <c r="F357" s="29">
        <v>0</v>
      </c>
      <c r="G357" s="29"/>
      <c r="H357" t="s">
        <v>2694</v>
      </c>
      <c r="I357" s="379" t="str">
        <f>IF(ISBLANK(H357), IF(OR(NOT(ISBLANK(M357)),NOT(ISBLANK(J357)), NOT(ISBLANK(O357))),"no oldname but should be",""),IF(H357=J357,"api",IF(H357=O357,"csv","no match or acsbgname")))</f>
        <v>api</v>
      </c>
      <c r="J357" t="s">
        <v>2694</v>
      </c>
      <c r="K357" t="s">
        <v>2694</v>
      </c>
      <c r="L357" s="124"/>
      <c r="M357" s="124"/>
      <c r="N357" s="124"/>
      <c r="O357" s="124"/>
      <c r="P357" s="124"/>
      <c r="Q357" s="125" t="s">
        <v>4939</v>
      </c>
      <c r="R357" s="124" t="s">
        <v>4939</v>
      </c>
      <c r="S357" s="150">
        <f>IFERROR(_xlfn.XLOOKUP(U357,sortorder!$E$62:$E$134,sortorder!$F$62:$F$134),999)</f>
        <v>0</v>
      </c>
      <c r="T357" s="150">
        <f>IFERROR(_xlfn.XLOOKUP(U357,sortorder!$E$62:$E$134,sortorder!$D$62:$D$134),99)</f>
        <v>0</v>
      </c>
      <c r="U357" s="201"/>
      <c r="V357" s="202"/>
      <c r="W357" s="155">
        <f>IFERROR(_xlfn.XLOOKUP(Y357,sortorder!$E$4:$E$55,sortorder!$D$4:$D$55),99)</f>
        <v>70</v>
      </c>
      <c r="X357" s="155">
        <f>IFERROR(_xlfn.XLOOKUP(Y357,sortorder!$E$4:$E$55,sortorder!$D$4:$D$55),99)</f>
        <v>70</v>
      </c>
      <c r="Y357" s="203" t="s">
        <v>2888</v>
      </c>
      <c r="Z357" s="144">
        <f>IF(ISERROR(SEARCH(Z$1,$Q357)),0,1)</f>
        <v>0</v>
      </c>
      <c r="AA357" s="144">
        <f>IF(ISERROR(SEARCH(AA$1,$Q357)),0,1)</f>
        <v>0</v>
      </c>
      <c r="AB357" s="144">
        <f>IF(ISERROR(SEARCH(AB$1,$Q357)),0,1)</f>
        <v>0</v>
      </c>
      <c r="AC357" s="144">
        <f>IF(ISERROR(SEARCH(AC$1,$Q357)),0,1)</f>
        <v>0</v>
      </c>
      <c r="AD357" s="144">
        <f>IF(ISERROR(SEARCH(AD$1,$Q357)),0,1)</f>
        <v>0</v>
      </c>
      <c r="AE357" s="144">
        <f>IF(ISERROR(SEARCH(AE$1,$Q357)),0,1)</f>
        <v>0</v>
      </c>
      <c r="AF357" s="144">
        <f>IF(ISERROR(SEARCH(AF$1,$Q357)),0,1)</f>
        <v>0</v>
      </c>
      <c r="AG357" s="144">
        <f>IF(ISERROR(SEARCH(AG$1,$Q357)),0,1)</f>
        <v>0</v>
      </c>
      <c r="AH357" s="144">
        <f>IF(ISERROR(SEARCH(AH$1,$Q357)),0,1)</f>
        <v>0</v>
      </c>
      <c r="AI357" s="124" t="s">
        <v>2292</v>
      </c>
      <c r="AJ357" s="124" t="s">
        <v>2293</v>
      </c>
      <c r="AK357" s="124" t="s">
        <v>60</v>
      </c>
      <c r="AL357" s="41" t="s">
        <v>5641</v>
      </c>
      <c r="AM357" s="216">
        <f>_xlfn.XLOOKUP(AL357,sortorder!$I$15:$I$20,sortorder!$J$15:$J$20)</f>
        <v>2</v>
      </c>
      <c r="AN357" s="124" t="s">
        <v>1804</v>
      </c>
      <c r="AO357" s="124" t="s">
        <v>1805</v>
      </c>
      <c r="AP357" s="124" t="s">
        <v>1805</v>
      </c>
      <c r="AQ357" s="205">
        <v>3</v>
      </c>
      <c r="AR357" s="124" t="s">
        <v>1799</v>
      </c>
      <c r="AS357" s="124" t="s">
        <v>1111</v>
      </c>
      <c r="AT357" s="124" t="s">
        <v>1102</v>
      </c>
      <c r="AU357" s="124" t="s">
        <v>1111</v>
      </c>
      <c r="AV357" s="124"/>
      <c r="AW357" s="39" t="str">
        <f>IFERROR(_xlfn.XLOOKUP(Q357,wtd!$B:$B,wtd!$C:$C),"")</f>
        <v/>
      </c>
      <c r="AX357" s="144" t="b">
        <f>IFERROR(Q357=_xlfn.XLOOKUP(Q357,wtd!$B:$B,wtd!$B:$B),FALSE)</f>
        <v>0</v>
      </c>
      <c r="AY357" s="124" t="s">
        <v>1103</v>
      </c>
      <c r="AZ357" s="124">
        <v>2</v>
      </c>
      <c r="BA357" s="124">
        <v>0</v>
      </c>
      <c r="BB357" s="124"/>
      <c r="BC357" s="124" t="b">
        <v>0</v>
      </c>
      <c r="BD357" s="124" t="b">
        <v>0</v>
      </c>
      <c r="BE357" s="124" t="b">
        <v>0</v>
      </c>
      <c r="BF357" s="124" t="s">
        <v>5346</v>
      </c>
      <c r="BG357" s="124" t="s">
        <v>2695</v>
      </c>
      <c r="BH357" s="124" t="s">
        <v>2695</v>
      </c>
      <c r="BI357" s="124"/>
      <c r="BJ357" s="124"/>
      <c r="BK357" s="124" t="s">
        <v>2695</v>
      </c>
      <c r="BL357" s="124" t="s">
        <v>2673</v>
      </c>
      <c r="BN357" s="229">
        <v>228</v>
      </c>
      <c r="BP357" t="s">
        <v>606</v>
      </c>
    </row>
    <row r="358" spans="1:68">
      <c r="A358">
        <v>357</v>
      </c>
      <c r="B358" s="161" t="str">
        <f>IFERROR(TEXT(AM358,"00"),"99")&amp;IFERROR(TEXT(X358,"00"),"99")&amp;IFERROR(TEXT(T358,"00"),"99")&amp;IFERROR(TEXT(BN358,"000"),"999")</f>
        <v>027000229</v>
      </c>
      <c r="C358" s="161" t="str">
        <f>IFERROR(TEXT(AM358,"00"),"99")&amp;IFERROR(TEXT(W358,"00"),"99")&amp;IFERROR(TEXT(S358,"000"),"999")</f>
        <v>0270000</v>
      </c>
      <c r="D358" s="29">
        <v>1</v>
      </c>
      <c r="E358" s="29">
        <v>0</v>
      </c>
      <c r="F358" s="29">
        <v>0</v>
      </c>
      <c r="G358" s="29"/>
      <c r="H358" t="s">
        <v>2696</v>
      </c>
      <c r="I358" s="379" t="str">
        <f>IF(ISBLANK(H358), IF(OR(NOT(ISBLANK(M358)),NOT(ISBLANK(J358)), NOT(ISBLANK(O358))),"no oldname but should be",""),IF(H358=J358,"api",IF(H358=O358,"csv","no match or acsbgname")))</f>
        <v>api</v>
      </c>
      <c r="J358" t="s">
        <v>2696</v>
      </c>
      <c r="K358" t="s">
        <v>2696</v>
      </c>
      <c r="M358" s="124"/>
      <c r="Q358" s="64" t="s">
        <v>4940</v>
      </c>
      <c r="R358" t="s">
        <v>4940</v>
      </c>
      <c r="S358" s="150">
        <f>IFERROR(_xlfn.XLOOKUP(U358,sortorder!$E$62:$E$134,sortorder!$F$62:$F$134),999)</f>
        <v>0</v>
      </c>
      <c r="T358" s="150">
        <f>IFERROR(_xlfn.XLOOKUP(U358,sortorder!$E$62:$E$134,sortorder!$D$62:$D$134),99)</f>
        <v>0</v>
      </c>
      <c r="W358" s="155">
        <f>IFERROR(_xlfn.XLOOKUP(Y358,sortorder!$E$4:$E$55,sortorder!$D$4:$D$55),99)</f>
        <v>70</v>
      </c>
      <c r="X358" s="155">
        <f>IFERROR(_xlfn.XLOOKUP(Y358,sortorder!$E$4:$E$55,sortorder!$D$4:$D$55),99)</f>
        <v>70</v>
      </c>
      <c r="Y358" s="22" t="s">
        <v>2888</v>
      </c>
      <c r="Z358" s="144">
        <f>IF(ISERROR(SEARCH(Z$1,$Q358)),0,1)</f>
        <v>0</v>
      </c>
      <c r="AA358" s="144">
        <f>IF(ISERROR(SEARCH(AA$1,$Q358)),0,1)</f>
        <v>0</v>
      </c>
      <c r="AB358" s="144">
        <f>IF(ISERROR(SEARCH(AB$1,$Q358)),0,1)</f>
        <v>0</v>
      </c>
      <c r="AC358" s="144">
        <f>IF(ISERROR(SEARCH(AC$1,$Q358)),0,1)</f>
        <v>0</v>
      </c>
      <c r="AD358" s="144">
        <f>IF(ISERROR(SEARCH(AD$1,$Q358)),0,1)</f>
        <v>0</v>
      </c>
      <c r="AE358" s="144">
        <f>IF(ISERROR(SEARCH(AE$1,$Q358)),0,1)</f>
        <v>0</v>
      </c>
      <c r="AF358" s="144">
        <f>IF(ISERROR(SEARCH(AF$1,$Q358)),0,1)</f>
        <v>0</v>
      </c>
      <c r="AG358" s="144">
        <f>IF(ISERROR(SEARCH(AG$1,$Q358)),0,1)</f>
        <v>0</v>
      </c>
      <c r="AH358" s="144">
        <f>IF(ISERROR(SEARCH(AH$1,$Q358)),0,1)</f>
        <v>0</v>
      </c>
      <c r="AI358" t="s">
        <v>2292</v>
      </c>
      <c r="AJ358" t="s">
        <v>2293</v>
      </c>
      <c r="AK358" t="s">
        <v>60</v>
      </c>
      <c r="AL358" s="41" t="s">
        <v>5641</v>
      </c>
      <c r="AM358" s="216">
        <f>_xlfn.XLOOKUP(AL358,sortorder!$I$15:$I$20,sortorder!$J$15:$J$20)</f>
        <v>2</v>
      </c>
      <c r="AN358" t="s">
        <v>1804</v>
      </c>
      <c r="AO358" t="s">
        <v>1805</v>
      </c>
      <c r="AP358" t="s">
        <v>1805</v>
      </c>
      <c r="AQ358" s="32">
        <v>3</v>
      </c>
      <c r="AR358" t="s">
        <v>1799</v>
      </c>
      <c r="AS358" t="s">
        <v>1111</v>
      </c>
      <c r="AT358" t="s">
        <v>1102</v>
      </c>
      <c r="AU358" t="s">
        <v>1111</v>
      </c>
      <c r="AW358" s="39" t="str">
        <f>IFERROR(_xlfn.XLOOKUP(Q358,wtd!$B:$B,wtd!$C:$C),"")</f>
        <v/>
      </c>
      <c r="AX358" s="144" t="b">
        <f>IFERROR(Q358=_xlfn.XLOOKUP(Q358,wtd!$B:$B,wtd!$B:$B),FALSE)</f>
        <v>0</v>
      </c>
      <c r="AY358" t="s">
        <v>1103</v>
      </c>
      <c r="AZ358">
        <v>2</v>
      </c>
      <c r="BA358">
        <v>0</v>
      </c>
      <c r="BC358" t="b">
        <v>0</v>
      </c>
      <c r="BD358" t="b">
        <v>0</v>
      </c>
      <c r="BE358" t="b">
        <v>0</v>
      </c>
      <c r="BF358" t="s">
        <v>5088</v>
      </c>
      <c r="BG358" t="s">
        <v>3159</v>
      </c>
      <c r="BH358" t="s">
        <v>3159</v>
      </c>
      <c r="BK358" t="s">
        <v>2697</v>
      </c>
      <c r="BL358" t="s">
        <v>2677</v>
      </c>
      <c r="BN358" s="229">
        <v>229</v>
      </c>
      <c r="BP358" t="s">
        <v>1131</v>
      </c>
    </row>
    <row r="359" spans="1:68">
      <c r="A359">
        <v>358</v>
      </c>
      <c r="B359" s="161" t="str">
        <f>IFERROR(TEXT(AM359,"00"),"99")&amp;IFERROR(TEXT(X359,"00"),"99")&amp;IFERROR(TEXT(T359,"00"),"99")&amp;IFERROR(TEXT(BN359,"000"),"999")</f>
        <v>027000230</v>
      </c>
      <c r="C359" s="161" t="str">
        <f>IFERROR(TEXT(AM359,"00"),"99")&amp;IFERROR(TEXT(W359,"00"),"99")&amp;IFERROR(TEXT(S359,"000"),"999")</f>
        <v>0270000</v>
      </c>
      <c r="D359" s="29">
        <v>1</v>
      </c>
      <c r="E359" s="29">
        <v>0</v>
      </c>
      <c r="F359" s="29">
        <v>0</v>
      </c>
      <c r="G359" s="29"/>
      <c r="H359" t="s">
        <v>2698</v>
      </c>
      <c r="I359" s="379" t="str">
        <f>IF(ISBLANK(H359), IF(OR(NOT(ISBLANK(M359)),NOT(ISBLANK(J359)), NOT(ISBLANK(O359))),"no oldname but should be",""),IF(H359=J359,"api",IF(H359=O359,"csv","no match or acsbgname")))</f>
        <v>api</v>
      </c>
      <c r="J359" t="s">
        <v>2698</v>
      </c>
      <c r="K359" t="s">
        <v>2698</v>
      </c>
      <c r="M359" s="124"/>
      <c r="Q359" s="64" t="s">
        <v>4941</v>
      </c>
      <c r="R359" t="s">
        <v>4941</v>
      </c>
      <c r="S359" s="150">
        <f>IFERROR(_xlfn.XLOOKUP(U359,sortorder!$E$62:$E$134,sortorder!$F$62:$F$134),999)</f>
        <v>0</v>
      </c>
      <c r="T359" s="150">
        <f>IFERROR(_xlfn.XLOOKUP(U359,sortorder!$E$62:$E$134,sortorder!$D$62:$D$134),99)</f>
        <v>0</v>
      </c>
      <c r="W359" s="155">
        <f>IFERROR(_xlfn.XLOOKUP(Y359,sortorder!$E$4:$E$55,sortorder!$D$4:$D$55),99)</f>
        <v>70</v>
      </c>
      <c r="X359" s="155">
        <f>IFERROR(_xlfn.XLOOKUP(Y359,sortorder!$E$4:$E$55,sortorder!$D$4:$D$55),99)</f>
        <v>70</v>
      </c>
      <c r="Y359" s="22" t="s">
        <v>2888</v>
      </c>
      <c r="Z359" s="144">
        <f>IF(ISERROR(SEARCH(Z$1,$Q359)),0,1)</f>
        <v>0</v>
      </c>
      <c r="AA359" s="144">
        <f>IF(ISERROR(SEARCH(AA$1,$Q359)),0,1)</f>
        <v>0</v>
      </c>
      <c r="AB359" s="144">
        <f>IF(ISERROR(SEARCH(AB$1,$Q359)),0,1)</f>
        <v>0</v>
      </c>
      <c r="AC359" s="144">
        <f>IF(ISERROR(SEARCH(AC$1,$Q359)),0,1)</f>
        <v>0</v>
      </c>
      <c r="AD359" s="144">
        <f>IF(ISERROR(SEARCH(AD$1,$Q359)),0,1)</f>
        <v>0</v>
      </c>
      <c r="AE359" s="144">
        <f>IF(ISERROR(SEARCH(AE$1,$Q359)),0,1)</f>
        <v>0</v>
      </c>
      <c r="AF359" s="144">
        <f>IF(ISERROR(SEARCH(AF$1,$Q359)),0,1)</f>
        <v>0</v>
      </c>
      <c r="AG359" s="144">
        <f>IF(ISERROR(SEARCH(AG$1,$Q359)),0,1)</f>
        <v>0</v>
      </c>
      <c r="AH359" s="144">
        <f>IF(ISERROR(SEARCH(AH$1,$Q359)),0,1)</f>
        <v>0</v>
      </c>
      <c r="AI359" t="s">
        <v>2292</v>
      </c>
      <c r="AJ359" t="s">
        <v>2293</v>
      </c>
      <c r="AK359" t="s">
        <v>60</v>
      </c>
      <c r="AL359" s="41" t="s">
        <v>5641</v>
      </c>
      <c r="AM359" s="216">
        <f>_xlfn.XLOOKUP(AL359,sortorder!$I$15:$I$20,sortorder!$J$15:$J$20)</f>
        <v>2</v>
      </c>
      <c r="AN359" t="s">
        <v>1804</v>
      </c>
      <c r="AO359" t="s">
        <v>1805</v>
      </c>
      <c r="AP359" t="s">
        <v>1805</v>
      </c>
      <c r="AQ359" s="32">
        <v>3</v>
      </c>
      <c r="AR359" t="s">
        <v>1799</v>
      </c>
      <c r="AS359" t="s">
        <v>1111</v>
      </c>
      <c r="AT359" t="s">
        <v>1102</v>
      </c>
      <c r="AU359" t="s">
        <v>1111</v>
      </c>
      <c r="AW359" s="39" t="str">
        <f>IFERROR(_xlfn.XLOOKUP(Q359,wtd!$B:$B,wtd!$C:$C),"")</f>
        <v/>
      </c>
      <c r="AX359" s="144" t="b">
        <f>IFERROR(Q359=_xlfn.XLOOKUP(Q359,wtd!$B:$B,wtd!$B:$B),FALSE)</f>
        <v>0</v>
      </c>
      <c r="AY359" t="s">
        <v>1103</v>
      </c>
      <c r="AZ359">
        <v>2</v>
      </c>
      <c r="BA359">
        <v>0</v>
      </c>
      <c r="BC359" t="b">
        <v>0</v>
      </c>
      <c r="BD359" t="b">
        <v>0</v>
      </c>
      <c r="BE359" t="b">
        <v>0</v>
      </c>
      <c r="BF359" t="s">
        <v>5347</v>
      </c>
      <c r="BG359" t="s">
        <v>3165</v>
      </c>
      <c r="BH359" t="s">
        <v>3165</v>
      </c>
      <c r="BK359" t="s">
        <v>2699</v>
      </c>
      <c r="BL359" t="s">
        <v>2683</v>
      </c>
      <c r="BN359" s="229">
        <v>230</v>
      </c>
      <c r="BP359" t="s">
        <v>667</v>
      </c>
    </row>
    <row r="360" spans="1:68">
      <c r="A360">
        <v>359</v>
      </c>
      <c r="B360" s="161" t="str">
        <f>IFERROR(TEXT(AM360,"00"),"99")&amp;IFERROR(TEXT(X360,"00"),"99")&amp;IFERROR(TEXT(T360,"00"),"99")&amp;IFERROR(TEXT(BN360,"000"),"999")</f>
        <v>027000233</v>
      </c>
      <c r="C360" s="161" t="str">
        <f>IFERROR(TEXT(AM360,"00"),"99")&amp;IFERROR(TEXT(W360,"00"),"99")&amp;IFERROR(TEXT(S360,"000"),"999")</f>
        <v>0270000</v>
      </c>
      <c r="D360" s="29">
        <v>1</v>
      </c>
      <c r="E360" s="29">
        <v>0</v>
      </c>
      <c r="F360" s="29">
        <v>0</v>
      </c>
      <c r="G360" s="29"/>
      <c r="H360" t="s">
        <v>2702</v>
      </c>
      <c r="I360" s="379" t="str">
        <f>IF(ISBLANK(H360), IF(OR(NOT(ISBLANK(M360)),NOT(ISBLANK(J360)), NOT(ISBLANK(O360))),"no oldname but should be",""),IF(H360=J360,"api",IF(H360=O360,"csv","no match or acsbgname")))</f>
        <v>api</v>
      </c>
      <c r="J360" t="s">
        <v>2702</v>
      </c>
      <c r="K360" t="s">
        <v>2702</v>
      </c>
      <c r="M360" s="124"/>
      <c r="Q360" s="64" t="s">
        <v>4943</v>
      </c>
      <c r="R360" t="s">
        <v>4943</v>
      </c>
      <c r="S360" s="150">
        <f>IFERROR(_xlfn.XLOOKUP(U360,sortorder!$E$62:$E$134,sortorder!$F$62:$F$134),999)</f>
        <v>0</v>
      </c>
      <c r="T360" s="150">
        <f>IFERROR(_xlfn.XLOOKUP(U360,sortorder!$E$62:$E$134,sortorder!$D$62:$D$134),99)</f>
        <v>0</v>
      </c>
      <c r="W360" s="155">
        <f>IFERROR(_xlfn.XLOOKUP(Y360,sortorder!$E$4:$E$55,sortorder!$D$4:$D$55),99)</f>
        <v>70</v>
      </c>
      <c r="X360" s="155">
        <f>IFERROR(_xlfn.XLOOKUP(Y360,sortorder!$E$4:$E$55,sortorder!$D$4:$D$55),99)</f>
        <v>70</v>
      </c>
      <c r="Y360" s="22" t="s">
        <v>2888</v>
      </c>
      <c r="Z360" s="144">
        <f>IF(ISERROR(SEARCH(Z$1,$Q360)),0,1)</f>
        <v>0</v>
      </c>
      <c r="AA360" s="144">
        <f>IF(ISERROR(SEARCH(AA$1,$Q360)),0,1)</f>
        <v>0</v>
      </c>
      <c r="AB360" s="144">
        <f>IF(ISERROR(SEARCH(AB$1,$Q360)),0,1)</f>
        <v>0</v>
      </c>
      <c r="AC360" s="144">
        <f>IF(ISERROR(SEARCH(AC$1,$Q360)),0,1)</f>
        <v>0</v>
      </c>
      <c r="AD360" s="144">
        <f>IF(ISERROR(SEARCH(AD$1,$Q360)),0,1)</f>
        <v>0</v>
      </c>
      <c r="AE360" s="144">
        <f>IF(ISERROR(SEARCH(AE$1,$Q360)),0,1)</f>
        <v>0</v>
      </c>
      <c r="AF360" s="144">
        <f>IF(ISERROR(SEARCH(AF$1,$Q360)),0,1)</f>
        <v>0</v>
      </c>
      <c r="AG360" s="144">
        <f>IF(ISERROR(SEARCH(AG$1,$Q360)),0,1)</f>
        <v>0</v>
      </c>
      <c r="AH360" s="144">
        <f>IF(ISERROR(SEARCH(AH$1,$Q360)),0,1)</f>
        <v>0</v>
      </c>
      <c r="AI360" t="s">
        <v>2292</v>
      </c>
      <c r="AJ360" t="s">
        <v>2293</v>
      </c>
      <c r="AK360" t="s">
        <v>60</v>
      </c>
      <c r="AL360" s="41" t="s">
        <v>5641</v>
      </c>
      <c r="AM360" s="216">
        <f>_xlfn.XLOOKUP(AL360,sortorder!$I$15:$I$20,sortorder!$J$15:$J$20)</f>
        <v>2</v>
      </c>
      <c r="AN360" t="s">
        <v>423</v>
      </c>
      <c r="AO360" t="s">
        <v>423</v>
      </c>
      <c r="AP360" t="s">
        <v>424</v>
      </c>
      <c r="AQ360" s="31">
        <v>1</v>
      </c>
      <c r="AR360" t="s">
        <v>1125</v>
      </c>
      <c r="AS360" t="s">
        <v>1132</v>
      </c>
      <c r="AT360" t="s">
        <v>1126</v>
      </c>
      <c r="AU360" t="s">
        <v>1132</v>
      </c>
      <c r="AV360">
        <v>1</v>
      </c>
      <c r="AW360" s="39" t="str">
        <f>IFERROR(_xlfn.XLOOKUP(Q360,wtd!$B:$B,wtd!$C:$C),"")</f>
        <v/>
      </c>
      <c r="AX360" s="144" t="b">
        <f>IFERROR(Q360=_xlfn.XLOOKUP(Q360,wtd!$B:$B,wtd!$B:$B),FALSE)</f>
        <v>0</v>
      </c>
      <c r="AY360" t="s">
        <v>2830</v>
      </c>
      <c r="BA360">
        <v>1</v>
      </c>
      <c r="BC360" t="b">
        <v>0</v>
      </c>
      <c r="BD360" t="b">
        <v>0</v>
      </c>
      <c r="BE360" t="b">
        <v>0</v>
      </c>
      <c r="BF360" t="s">
        <v>5304</v>
      </c>
      <c r="BG360" t="s">
        <v>2703</v>
      </c>
      <c r="BH360" t="s">
        <v>2703</v>
      </c>
      <c r="BK360" t="s">
        <v>2703</v>
      </c>
      <c r="BL360" t="s">
        <v>2673</v>
      </c>
      <c r="BN360" s="229">
        <v>233</v>
      </c>
      <c r="BP360" t="s">
        <v>2704</v>
      </c>
    </row>
    <row r="361" spans="1:68">
      <c r="A361">
        <v>360</v>
      </c>
      <c r="B361" s="161" t="str">
        <f>IFERROR(TEXT(AM361,"00"),"99")&amp;IFERROR(TEXT(X361,"00"),"99")&amp;IFERROR(TEXT(T361,"00"),"99")&amp;IFERROR(TEXT(BN361,"000"),"999")</f>
        <v>027000234</v>
      </c>
      <c r="C361" s="161" t="str">
        <f>IFERROR(TEXT(AM361,"00"),"99")&amp;IFERROR(TEXT(W361,"00"),"99")&amp;IFERROR(TEXT(S361,"000"),"999")</f>
        <v>0270000</v>
      </c>
      <c r="D361" s="29">
        <v>1</v>
      </c>
      <c r="E361" s="29">
        <v>0</v>
      </c>
      <c r="F361" s="29">
        <v>0</v>
      </c>
      <c r="G361" s="29"/>
      <c r="H361" t="s">
        <v>2705</v>
      </c>
      <c r="I361" s="379" t="str">
        <f>IF(ISBLANK(H361), IF(OR(NOT(ISBLANK(M361)),NOT(ISBLANK(J361)), NOT(ISBLANK(O361))),"no oldname but should be",""),IF(H361=J361,"api",IF(H361=O361,"csv","no match or acsbgname")))</f>
        <v>api</v>
      </c>
      <c r="J361" t="s">
        <v>2705</v>
      </c>
      <c r="K361" t="s">
        <v>2705</v>
      </c>
      <c r="M361" s="124"/>
      <c r="Q361" s="64" t="s">
        <v>4944</v>
      </c>
      <c r="R361" t="s">
        <v>4944</v>
      </c>
      <c r="S361" s="150">
        <f>IFERROR(_xlfn.XLOOKUP(U361,sortorder!$E$62:$E$134,sortorder!$F$62:$F$134),999)</f>
        <v>0</v>
      </c>
      <c r="T361" s="150">
        <f>IFERROR(_xlfn.XLOOKUP(U361,sortorder!$E$62:$E$134,sortorder!$D$62:$D$134),99)</f>
        <v>0</v>
      </c>
      <c r="W361" s="155">
        <f>IFERROR(_xlfn.XLOOKUP(Y361,sortorder!$E$4:$E$55,sortorder!$D$4:$D$55),99)</f>
        <v>70</v>
      </c>
      <c r="X361" s="155">
        <f>IFERROR(_xlfn.XLOOKUP(Y361,sortorder!$E$4:$E$55,sortorder!$D$4:$D$55),99)</f>
        <v>70</v>
      </c>
      <c r="Y361" s="22" t="s">
        <v>2888</v>
      </c>
      <c r="Z361" s="144">
        <f>IF(ISERROR(SEARCH(Z$1,$Q361)),0,1)</f>
        <v>0</v>
      </c>
      <c r="AA361" s="144">
        <f>IF(ISERROR(SEARCH(AA$1,$Q361)),0,1)</f>
        <v>0</v>
      </c>
      <c r="AB361" s="144">
        <f>IF(ISERROR(SEARCH(AB$1,$Q361)),0,1)</f>
        <v>0</v>
      </c>
      <c r="AC361" s="144">
        <f>IF(ISERROR(SEARCH(AC$1,$Q361)),0,1)</f>
        <v>0</v>
      </c>
      <c r="AD361" s="144">
        <f>IF(ISERROR(SEARCH(AD$1,$Q361)),0,1)</f>
        <v>0</v>
      </c>
      <c r="AE361" s="144">
        <f>IF(ISERROR(SEARCH(AE$1,$Q361)),0,1)</f>
        <v>0</v>
      </c>
      <c r="AF361" s="144">
        <f>IF(ISERROR(SEARCH(AF$1,$Q361)),0,1)</f>
        <v>0</v>
      </c>
      <c r="AG361" s="144">
        <f>IF(ISERROR(SEARCH(AG$1,$Q361)),0,1)</f>
        <v>0</v>
      </c>
      <c r="AH361" s="144">
        <f>IF(ISERROR(SEARCH(AH$1,$Q361)),0,1)</f>
        <v>0</v>
      </c>
      <c r="AI361" t="s">
        <v>2292</v>
      </c>
      <c r="AJ361" t="s">
        <v>2293</v>
      </c>
      <c r="AK361" t="s">
        <v>60</v>
      </c>
      <c r="AL361" s="41" t="s">
        <v>5641</v>
      </c>
      <c r="AM361" s="216">
        <f>_xlfn.XLOOKUP(AL361,sortorder!$I$15:$I$20,sortorder!$J$15:$J$20)</f>
        <v>2</v>
      </c>
      <c r="AN361" t="s">
        <v>423</v>
      </c>
      <c r="AO361" t="s">
        <v>423</v>
      </c>
      <c r="AP361" t="s">
        <v>424</v>
      </c>
      <c r="AQ361" s="31">
        <v>1</v>
      </c>
      <c r="AR361" t="s">
        <v>1125</v>
      </c>
      <c r="AS361" t="s">
        <v>1132</v>
      </c>
      <c r="AT361" t="s">
        <v>1126</v>
      </c>
      <c r="AU361" t="s">
        <v>1132</v>
      </c>
      <c r="AW361" s="39" t="str">
        <f>IFERROR(_xlfn.XLOOKUP(Q361,wtd!$B:$B,wtd!$C:$C),"")</f>
        <v/>
      </c>
      <c r="AX361" s="144" t="b">
        <f>IFERROR(Q361=_xlfn.XLOOKUP(Q361,wtd!$B:$B,wtd!$B:$B),FALSE)</f>
        <v>0</v>
      </c>
      <c r="AY361" t="s">
        <v>2830</v>
      </c>
      <c r="AZ361">
        <v>2</v>
      </c>
      <c r="BA361">
        <v>0</v>
      </c>
      <c r="BC361" t="b">
        <v>0</v>
      </c>
      <c r="BD361" t="b">
        <v>0</v>
      </c>
      <c r="BE361" t="b">
        <v>0</v>
      </c>
      <c r="BF361" t="s">
        <v>3156</v>
      </c>
      <c r="BG361" t="s">
        <v>3156</v>
      </c>
      <c r="BH361" t="s">
        <v>3156</v>
      </c>
      <c r="BK361" t="s">
        <v>2706</v>
      </c>
      <c r="BL361" t="s">
        <v>2677</v>
      </c>
      <c r="BN361" s="229">
        <v>234</v>
      </c>
      <c r="BP361" t="s">
        <v>99</v>
      </c>
    </row>
    <row r="362" spans="1:68">
      <c r="A362">
        <v>361</v>
      </c>
      <c r="B362" s="161" t="str">
        <f>IFERROR(TEXT(AM362,"00"),"99")&amp;IFERROR(TEXT(X362,"00"),"99")&amp;IFERROR(TEXT(T362,"00"),"99")&amp;IFERROR(TEXT(BN362,"000"),"999")</f>
        <v>027000235</v>
      </c>
      <c r="C362" s="161" t="str">
        <f>IFERROR(TEXT(AM362,"00"),"99")&amp;IFERROR(TEXT(W362,"00"),"99")&amp;IFERROR(TEXT(S362,"000"),"999")</f>
        <v>0270000</v>
      </c>
      <c r="D362" s="29">
        <v>1</v>
      </c>
      <c r="E362" s="29">
        <v>0</v>
      </c>
      <c r="F362" s="29">
        <v>0</v>
      </c>
      <c r="G362" s="29"/>
      <c r="H362" t="s">
        <v>2707</v>
      </c>
      <c r="I362" s="379" t="str">
        <f>IF(ISBLANK(H362), IF(OR(NOT(ISBLANK(M362)),NOT(ISBLANK(J362)), NOT(ISBLANK(O362))),"no oldname but should be",""),IF(H362=J362,"api",IF(H362=O362,"csv","no match or acsbgname")))</f>
        <v>api</v>
      </c>
      <c r="J362" t="s">
        <v>2707</v>
      </c>
      <c r="K362" t="s">
        <v>2707</v>
      </c>
      <c r="Q362" s="64" t="s">
        <v>4945</v>
      </c>
      <c r="R362" t="s">
        <v>4945</v>
      </c>
      <c r="S362" s="150">
        <f>IFERROR(_xlfn.XLOOKUP(U362,sortorder!$E$62:$E$134,sortorder!$F$62:$F$134),999)</f>
        <v>0</v>
      </c>
      <c r="T362" s="150">
        <f>IFERROR(_xlfn.XLOOKUP(U362,sortorder!$E$62:$E$134,sortorder!$D$62:$D$134),99)</f>
        <v>0</v>
      </c>
      <c r="W362" s="155">
        <f>IFERROR(_xlfn.XLOOKUP(Y362,sortorder!$E$4:$E$55,sortorder!$D$4:$D$55),99)</f>
        <v>70</v>
      </c>
      <c r="X362" s="155">
        <f>IFERROR(_xlfn.XLOOKUP(Y362,sortorder!$E$4:$E$55,sortorder!$D$4:$D$55),99)</f>
        <v>70</v>
      </c>
      <c r="Y362" s="22" t="s">
        <v>2888</v>
      </c>
      <c r="Z362" s="144">
        <f>IF(ISERROR(SEARCH(Z$1,$Q362)),0,1)</f>
        <v>0</v>
      </c>
      <c r="AA362" s="144">
        <f>IF(ISERROR(SEARCH(AA$1,$Q362)),0,1)</f>
        <v>0</v>
      </c>
      <c r="AB362" s="144">
        <f>IF(ISERROR(SEARCH(AB$1,$Q362)),0,1)</f>
        <v>0</v>
      </c>
      <c r="AC362" s="144">
        <f>IF(ISERROR(SEARCH(AC$1,$Q362)),0,1)</f>
        <v>0</v>
      </c>
      <c r="AD362" s="144">
        <f>IF(ISERROR(SEARCH(AD$1,$Q362)),0,1)</f>
        <v>0</v>
      </c>
      <c r="AE362" s="144">
        <f>IF(ISERROR(SEARCH(AE$1,$Q362)),0,1)</f>
        <v>0</v>
      </c>
      <c r="AF362" s="144">
        <f>IF(ISERROR(SEARCH(AF$1,$Q362)),0,1)</f>
        <v>0</v>
      </c>
      <c r="AG362" s="144">
        <f>IF(ISERROR(SEARCH(AG$1,$Q362)),0,1)</f>
        <v>0</v>
      </c>
      <c r="AH362" s="144">
        <f>IF(ISERROR(SEARCH(AH$1,$Q362)),0,1)</f>
        <v>0</v>
      </c>
      <c r="AI362" t="s">
        <v>2292</v>
      </c>
      <c r="AJ362" t="s">
        <v>2293</v>
      </c>
      <c r="AK362" t="s">
        <v>60</v>
      </c>
      <c r="AL362" s="41" t="s">
        <v>5641</v>
      </c>
      <c r="AM362" s="216">
        <f>_xlfn.XLOOKUP(AL362,sortorder!$I$15:$I$20,sortorder!$J$15:$J$20)</f>
        <v>2</v>
      </c>
      <c r="AN362" t="s">
        <v>423</v>
      </c>
      <c r="AO362" t="s">
        <v>423</v>
      </c>
      <c r="AP362" t="s">
        <v>424</v>
      </c>
      <c r="AQ362" s="31">
        <v>1</v>
      </c>
      <c r="AR362" t="s">
        <v>1125</v>
      </c>
      <c r="AS362" t="s">
        <v>1132</v>
      </c>
      <c r="AT362" t="s">
        <v>1126</v>
      </c>
      <c r="AU362" t="s">
        <v>1132</v>
      </c>
      <c r="AW362" s="39" t="str">
        <f>IFERROR(_xlfn.XLOOKUP(Q362,wtd!$B:$B,wtd!$C:$C),"")</f>
        <v/>
      </c>
      <c r="AX362" s="144" t="b">
        <f>IFERROR(Q362=_xlfn.XLOOKUP(Q362,wtd!$B:$B,wtd!$B:$B),FALSE)</f>
        <v>0</v>
      </c>
      <c r="AY362" t="s">
        <v>2830</v>
      </c>
      <c r="BA362">
        <v>1</v>
      </c>
      <c r="BC362" t="b">
        <v>0</v>
      </c>
      <c r="BD362" t="b">
        <v>0</v>
      </c>
      <c r="BE362" t="b">
        <v>0</v>
      </c>
      <c r="BF362" t="s">
        <v>3162</v>
      </c>
      <c r="BG362" t="s">
        <v>3162</v>
      </c>
      <c r="BH362" t="s">
        <v>3162</v>
      </c>
      <c r="BK362" t="s">
        <v>2708</v>
      </c>
      <c r="BL362" t="s">
        <v>2683</v>
      </c>
      <c r="BN362" s="229">
        <v>235</v>
      </c>
      <c r="BP362" t="s">
        <v>2704</v>
      </c>
    </row>
    <row r="363" spans="1:68">
      <c r="A363">
        <v>362</v>
      </c>
      <c r="B363" s="161" t="str">
        <f>IFERROR(TEXT(AM363,"00"),"99")&amp;IFERROR(TEXT(X363,"00"),"99")&amp;IFERROR(TEXT(T363,"00"),"99")&amp;IFERROR(TEXT(BN363,"000"),"999")</f>
        <v>027000238</v>
      </c>
      <c r="C363" s="161" t="str">
        <f>IFERROR(TEXT(AM363,"00"),"99")&amp;IFERROR(TEXT(W363,"00"),"99")&amp;IFERROR(TEXT(S363,"000"),"999")</f>
        <v>0270000</v>
      </c>
      <c r="D363" s="29">
        <v>1</v>
      </c>
      <c r="E363" s="29">
        <v>0</v>
      </c>
      <c r="F363" s="29">
        <v>0</v>
      </c>
      <c r="G363" s="29"/>
      <c r="H363" t="s">
        <v>2712</v>
      </c>
      <c r="I363" s="379" t="str">
        <f>IF(ISBLANK(H363), IF(OR(NOT(ISBLANK(M363)),NOT(ISBLANK(J363)), NOT(ISBLANK(O363))),"no oldname but should be",""),IF(H363=J363,"api",IF(H363=O363,"csv","no match or acsbgname")))</f>
        <v>api</v>
      </c>
      <c r="J363" t="s">
        <v>2712</v>
      </c>
      <c r="K363" t="s">
        <v>2712</v>
      </c>
      <c r="Q363" s="64" t="s">
        <v>4947</v>
      </c>
      <c r="R363" t="s">
        <v>4947</v>
      </c>
      <c r="S363" s="150">
        <f>IFERROR(_xlfn.XLOOKUP(U363,sortorder!$E$62:$E$134,sortorder!$F$62:$F$134),999)</f>
        <v>0</v>
      </c>
      <c r="T363" s="150">
        <f>IFERROR(_xlfn.XLOOKUP(U363,sortorder!$E$62:$E$134,sortorder!$D$62:$D$134),99)</f>
        <v>0</v>
      </c>
      <c r="W363" s="155">
        <f>IFERROR(_xlfn.XLOOKUP(Y363,sortorder!$E$4:$E$55,sortorder!$D$4:$D$55),99)</f>
        <v>70</v>
      </c>
      <c r="X363" s="155">
        <f>IFERROR(_xlfn.XLOOKUP(Y363,sortorder!$E$4:$E$55,sortorder!$D$4:$D$55),99)</f>
        <v>70</v>
      </c>
      <c r="Y363" s="22" t="s">
        <v>2888</v>
      </c>
      <c r="Z363" s="144">
        <f>IF(ISERROR(SEARCH(Z$1,$Q363)),0,1)</f>
        <v>0</v>
      </c>
      <c r="AA363" s="144">
        <f>IF(ISERROR(SEARCH(AA$1,$Q363)),0,1)</f>
        <v>0</v>
      </c>
      <c r="AB363" s="144">
        <f>IF(ISERROR(SEARCH(AB$1,$Q363)),0,1)</f>
        <v>0</v>
      </c>
      <c r="AC363" s="144">
        <f>IF(ISERROR(SEARCH(AC$1,$Q363)),0,1)</f>
        <v>0</v>
      </c>
      <c r="AD363" s="144">
        <f>IF(ISERROR(SEARCH(AD$1,$Q363)),0,1)</f>
        <v>0</v>
      </c>
      <c r="AE363" s="144">
        <f>IF(ISERROR(SEARCH(AE$1,$Q363)),0,1)</f>
        <v>0</v>
      </c>
      <c r="AF363" s="144">
        <f>IF(ISERROR(SEARCH(AF$1,$Q363)),0,1)</f>
        <v>0</v>
      </c>
      <c r="AG363" s="144">
        <f>IF(ISERROR(SEARCH(AG$1,$Q363)),0,1)</f>
        <v>0</v>
      </c>
      <c r="AH363" s="144">
        <f>IF(ISERROR(SEARCH(AH$1,$Q363)),0,1)</f>
        <v>0</v>
      </c>
      <c r="AI363" t="s">
        <v>2292</v>
      </c>
      <c r="AJ363" t="s">
        <v>2293</v>
      </c>
      <c r="AK363" t="s">
        <v>60</v>
      </c>
      <c r="AL363" s="41" t="s">
        <v>5641</v>
      </c>
      <c r="AM363" s="216">
        <f>_xlfn.XLOOKUP(AL363,sortorder!$I$15:$I$20,sortorder!$J$15:$J$20)</f>
        <v>2</v>
      </c>
      <c r="AN363" t="s">
        <v>423</v>
      </c>
      <c r="AO363" t="s">
        <v>423</v>
      </c>
      <c r="AP363" t="s">
        <v>424</v>
      </c>
      <c r="AQ363" s="31">
        <v>1</v>
      </c>
      <c r="AR363" t="s">
        <v>1101</v>
      </c>
      <c r="AS363" t="s">
        <v>1111</v>
      </c>
      <c r="AT363" t="s">
        <v>1102</v>
      </c>
      <c r="AU363" t="s">
        <v>1111</v>
      </c>
      <c r="AW363" s="39" t="str">
        <f>IFERROR(_xlfn.XLOOKUP(Q363,wtd!$B:$B,wtd!$C:$C),"")</f>
        <v/>
      </c>
      <c r="AX363" s="144" t="b">
        <f>IFERROR(Q363=_xlfn.XLOOKUP(Q363,wtd!$B:$B,wtd!$B:$B),FALSE)</f>
        <v>0</v>
      </c>
      <c r="AY363" t="s">
        <v>1103</v>
      </c>
      <c r="AZ363">
        <v>2</v>
      </c>
      <c r="BA363">
        <v>0</v>
      </c>
      <c r="BC363" t="b">
        <v>0</v>
      </c>
      <c r="BD363" t="b">
        <v>0</v>
      </c>
      <c r="BE363" t="b">
        <v>0</v>
      </c>
      <c r="BF363" t="s">
        <v>5340</v>
      </c>
      <c r="BG363" t="s">
        <v>2713</v>
      </c>
      <c r="BH363" t="s">
        <v>2713</v>
      </c>
      <c r="BK363" t="s">
        <v>2713</v>
      </c>
      <c r="BL363" t="s">
        <v>2673</v>
      </c>
      <c r="BN363" s="229">
        <v>238</v>
      </c>
      <c r="BP363" t="s">
        <v>1536</v>
      </c>
    </row>
    <row r="364" spans="1:68">
      <c r="A364">
        <v>363</v>
      </c>
      <c r="B364" s="161" t="str">
        <f>IFERROR(TEXT(AM364,"00"),"99")&amp;IFERROR(TEXT(X364,"00"),"99")&amp;IFERROR(TEXT(T364,"00"),"99")&amp;IFERROR(TEXT(BN364,"000"),"999")</f>
        <v>027000239</v>
      </c>
      <c r="C364" s="161" t="str">
        <f>IFERROR(TEXT(AM364,"00"),"99")&amp;IFERROR(TEXT(W364,"00"),"99")&amp;IFERROR(TEXT(S364,"000"),"999")</f>
        <v>0270000</v>
      </c>
      <c r="D364" s="29">
        <v>1</v>
      </c>
      <c r="E364" s="29">
        <v>0</v>
      </c>
      <c r="F364" s="29">
        <v>0</v>
      </c>
      <c r="G364" s="29"/>
      <c r="H364" t="s">
        <v>2714</v>
      </c>
      <c r="I364" s="379" t="str">
        <f>IF(ISBLANK(H364), IF(OR(NOT(ISBLANK(M364)),NOT(ISBLANK(J364)), NOT(ISBLANK(O364))),"no oldname but should be",""),IF(H364=J364,"api",IF(H364=O364,"csv","no match or acsbgname")))</f>
        <v>api</v>
      </c>
      <c r="J364" t="s">
        <v>2714</v>
      </c>
      <c r="K364" t="s">
        <v>2714</v>
      </c>
      <c r="Q364" s="64" t="s">
        <v>4948</v>
      </c>
      <c r="R364" t="s">
        <v>4948</v>
      </c>
      <c r="S364" s="150">
        <f>IFERROR(_xlfn.XLOOKUP(U364,sortorder!$E$62:$E$134,sortorder!$F$62:$F$134),999)</f>
        <v>0</v>
      </c>
      <c r="T364" s="150">
        <f>IFERROR(_xlfn.XLOOKUP(U364,sortorder!$E$62:$E$134,sortorder!$D$62:$D$134),99)</f>
        <v>0</v>
      </c>
      <c r="W364" s="155">
        <f>IFERROR(_xlfn.XLOOKUP(Y364,sortorder!$E$4:$E$55,sortorder!$D$4:$D$55),99)</f>
        <v>70</v>
      </c>
      <c r="X364" s="155">
        <f>IFERROR(_xlfn.XLOOKUP(Y364,sortorder!$E$4:$E$55,sortorder!$D$4:$D$55),99)</f>
        <v>70</v>
      </c>
      <c r="Y364" s="22" t="s">
        <v>2888</v>
      </c>
      <c r="Z364" s="144">
        <f>IF(ISERROR(SEARCH(Z$1,$Q364)),0,1)</f>
        <v>0</v>
      </c>
      <c r="AA364" s="144">
        <f>IF(ISERROR(SEARCH(AA$1,$Q364)),0,1)</f>
        <v>0</v>
      </c>
      <c r="AB364" s="144">
        <f>IF(ISERROR(SEARCH(AB$1,$Q364)),0,1)</f>
        <v>0</v>
      </c>
      <c r="AC364" s="144">
        <f>IF(ISERROR(SEARCH(AC$1,$Q364)),0,1)</f>
        <v>0</v>
      </c>
      <c r="AD364" s="144">
        <f>IF(ISERROR(SEARCH(AD$1,$Q364)),0,1)</f>
        <v>0</v>
      </c>
      <c r="AE364" s="144">
        <f>IF(ISERROR(SEARCH(AE$1,$Q364)),0,1)</f>
        <v>0</v>
      </c>
      <c r="AF364" s="144">
        <f>IF(ISERROR(SEARCH(AF$1,$Q364)),0,1)</f>
        <v>0</v>
      </c>
      <c r="AG364" s="144">
        <f>IF(ISERROR(SEARCH(AG$1,$Q364)),0,1)</f>
        <v>0</v>
      </c>
      <c r="AH364" s="144">
        <f>IF(ISERROR(SEARCH(AH$1,$Q364)),0,1)</f>
        <v>0</v>
      </c>
      <c r="AI364" t="s">
        <v>2292</v>
      </c>
      <c r="AJ364" t="s">
        <v>2293</v>
      </c>
      <c r="AK364" t="s">
        <v>60</v>
      </c>
      <c r="AL364" s="41" t="s">
        <v>5641</v>
      </c>
      <c r="AM364" s="216">
        <f>_xlfn.XLOOKUP(AL364,sortorder!$I$15:$I$20,sortorder!$J$15:$J$20)</f>
        <v>2</v>
      </c>
      <c r="AN364" t="s">
        <v>423</v>
      </c>
      <c r="AO364" t="s">
        <v>423</v>
      </c>
      <c r="AP364" t="s">
        <v>424</v>
      </c>
      <c r="AQ364" s="31">
        <v>1</v>
      </c>
      <c r="AR364" t="s">
        <v>1101</v>
      </c>
      <c r="AS364" t="s">
        <v>1111</v>
      </c>
      <c r="AT364" t="s">
        <v>1102</v>
      </c>
      <c r="AU364" t="s">
        <v>1111</v>
      </c>
      <c r="AW364" s="39" t="str">
        <f>IFERROR(_xlfn.XLOOKUP(Q364,wtd!$B:$B,wtd!$C:$C),"")</f>
        <v/>
      </c>
      <c r="AX364" s="144" t="b">
        <f>IFERROR(Q364=_xlfn.XLOOKUP(Q364,wtd!$B:$B,wtd!$B:$B),FALSE)</f>
        <v>0</v>
      </c>
      <c r="AY364" t="s">
        <v>1103</v>
      </c>
      <c r="AZ364">
        <v>2</v>
      </c>
      <c r="BA364">
        <v>0</v>
      </c>
      <c r="BC364" t="b">
        <v>0</v>
      </c>
      <c r="BD364" t="b">
        <v>0</v>
      </c>
      <c r="BE364" t="b">
        <v>0</v>
      </c>
      <c r="BF364" t="s">
        <v>5089</v>
      </c>
      <c r="BG364" t="s">
        <v>3157</v>
      </c>
      <c r="BH364" t="s">
        <v>3157</v>
      </c>
      <c r="BK364" t="s">
        <v>2715</v>
      </c>
      <c r="BL364" t="s">
        <v>2677</v>
      </c>
      <c r="BN364" s="229">
        <v>239</v>
      </c>
      <c r="BP364" t="s">
        <v>1477</v>
      </c>
    </row>
    <row r="365" spans="1:68">
      <c r="A365">
        <v>364</v>
      </c>
      <c r="B365" s="161" t="str">
        <f>IFERROR(TEXT(AM365,"00"),"99")&amp;IFERROR(TEXT(X365,"00"),"99")&amp;IFERROR(TEXT(T365,"00"),"99")&amp;IFERROR(TEXT(BN365,"000"),"999")</f>
        <v>027000240</v>
      </c>
      <c r="C365" s="161" t="str">
        <f>IFERROR(TEXT(AM365,"00"),"99")&amp;IFERROR(TEXT(W365,"00"),"99")&amp;IFERROR(TEXT(S365,"000"),"999")</f>
        <v>0270000</v>
      </c>
      <c r="D365" s="29">
        <v>1</v>
      </c>
      <c r="E365" s="29">
        <v>0</v>
      </c>
      <c r="F365" s="29">
        <v>0</v>
      </c>
      <c r="G365" s="29"/>
      <c r="H365" t="s">
        <v>2716</v>
      </c>
      <c r="I365" s="379" t="str">
        <f>IF(ISBLANK(H365), IF(OR(NOT(ISBLANK(M365)),NOT(ISBLANK(J365)), NOT(ISBLANK(O365))),"no oldname but should be",""),IF(H365=J365,"api",IF(H365=O365,"csv","no match or acsbgname")))</f>
        <v>api</v>
      </c>
      <c r="J365" t="s">
        <v>2716</v>
      </c>
      <c r="K365" t="s">
        <v>2716</v>
      </c>
      <c r="Q365" s="64" t="s">
        <v>4949</v>
      </c>
      <c r="R365" t="s">
        <v>4949</v>
      </c>
      <c r="S365" s="150">
        <f>IFERROR(_xlfn.XLOOKUP(U365,sortorder!$E$62:$E$134,sortorder!$F$62:$F$134),999)</f>
        <v>0</v>
      </c>
      <c r="T365" s="150">
        <f>IFERROR(_xlfn.XLOOKUP(U365,sortorder!$E$62:$E$134,sortorder!$D$62:$D$134),99)</f>
        <v>0</v>
      </c>
      <c r="W365" s="155">
        <f>IFERROR(_xlfn.XLOOKUP(Y365,sortorder!$E$4:$E$55,sortorder!$D$4:$D$55),99)</f>
        <v>70</v>
      </c>
      <c r="X365" s="155">
        <f>IFERROR(_xlfn.XLOOKUP(Y365,sortorder!$E$4:$E$55,sortorder!$D$4:$D$55),99)</f>
        <v>70</v>
      </c>
      <c r="Y365" s="22" t="s">
        <v>2888</v>
      </c>
      <c r="Z365" s="144">
        <f>IF(ISERROR(SEARCH(Z$1,$Q365)),0,1)</f>
        <v>0</v>
      </c>
      <c r="AA365" s="144">
        <f>IF(ISERROR(SEARCH(AA$1,$Q365)),0,1)</f>
        <v>0</v>
      </c>
      <c r="AB365" s="144">
        <f>IF(ISERROR(SEARCH(AB$1,$Q365)),0,1)</f>
        <v>0</v>
      </c>
      <c r="AC365" s="144">
        <f>IF(ISERROR(SEARCH(AC$1,$Q365)),0,1)</f>
        <v>0</v>
      </c>
      <c r="AD365" s="144">
        <f>IF(ISERROR(SEARCH(AD$1,$Q365)),0,1)</f>
        <v>0</v>
      </c>
      <c r="AE365" s="144">
        <f>IF(ISERROR(SEARCH(AE$1,$Q365)),0,1)</f>
        <v>0</v>
      </c>
      <c r="AF365" s="144">
        <f>IF(ISERROR(SEARCH(AF$1,$Q365)),0,1)</f>
        <v>0</v>
      </c>
      <c r="AG365" s="144">
        <f>IF(ISERROR(SEARCH(AG$1,$Q365)),0,1)</f>
        <v>0</v>
      </c>
      <c r="AH365" s="144">
        <f>IF(ISERROR(SEARCH(AH$1,$Q365)),0,1)</f>
        <v>0</v>
      </c>
      <c r="AI365" t="s">
        <v>2292</v>
      </c>
      <c r="AJ365" t="s">
        <v>2293</v>
      </c>
      <c r="AK365" t="s">
        <v>60</v>
      </c>
      <c r="AL365" s="41" t="s">
        <v>5641</v>
      </c>
      <c r="AM365" s="216">
        <f>_xlfn.XLOOKUP(AL365,sortorder!$I$15:$I$20,sortorder!$J$15:$J$20)</f>
        <v>2</v>
      </c>
      <c r="AN365" t="s">
        <v>423</v>
      </c>
      <c r="AO365" t="s">
        <v>423</v>
      </c>
      <c r="AP365" t="s">
        <v>424</v>
      </c>
      <c r="AQ365" s="31">
        <v>1</v>
      </c>
      <c r="AR365" t="s">
        <v>1101</v>
      </c>
      <c r="AS365" t="s">
        <v>1111</v>
      </c>
      <c r="AT365" t="s">
        <v>1102</v>
      </c>
      <c r="AU365" t="s">
        <v>1111</v>
      </c>
      <c r="AW365" s="39" t="str">
        <f>IFERROR(_xlfn.XLOOKUP(Q365,wtd!$B:$B,wtd!$C:$C),"")</f>
        <v/>
      </c>
      <c r="AX365" s="144" t="b">
        <f>IFERROR(Q365=_xlfn.XLOOKUP(Q365,wtd!$B:$B,wtd!$B:$B),FALSE)</f>
        <v>0</v>
      </c>
      <c r="AY365" t="s">
        <v>1103</v>
      </c>
      <c r="AZ365">
        <v>2</v>
      </c>
      <c r="BA365">
        <v>0</v>
      </c>
      <c r="BC365" t="b">
        <v>0</v>
      </c>
      <c r="BD365" t="b">
        <v>0</v>
      </c>
      <c r="BE365" t="b">
        <v>0</v>
      </c>
      <c r="BF365" t="s">
        <v>3163</v>
      </c>
      <c r="BG365" t="s">
        <v>3163</v>
      </c>
      <c r="BH365" t="s">
        <v>3163</v>
      </c>
      <c r="BK365" t="s">
        <v>2717</v>
      </c>
      <c r="BL365" t="s">
        <v>2683</v>
      </c>
      <c r="BN365" s="229">
        <v>240</v>
      </c>
      <c r="BP365" t="s">
        <v>1167</v>
      </c>
    </row>
    <row r="366" spans="1:68">
      <c r="A366">
        <v>365</v>
      </c>
      <c r="B366" s="161" t="str">
        <f>IFERROR(TEXT(AM366,"00"),"99")&amp;IFERROR(TEXT(X366,"00"),"99")&amp;IFERROR(TEXT(T366,"00"),"99")&amp;IFERROR(TEXT(BN366,"000"),"999")</f>
        <v>027023014</v>
      </c>
      <c r="C366" s="161" t="str">
        <f>IFERROR(TEXT(AM366,"00"),"99")&amp;IFERROR(TEXT(W366,"00"),"99")&amp;IFERROR(TEXT(S366,"000"),"999")</f>
        <v>0270170</v>
      </c>
      <c r="D366" s="29">
        <v>1</v>
      </c>
      <c r="E366" s="29">
        <v>0</v>
      </c>
      <c r="F366" s="29">
        <v>1</v>
      </c>
      <c r="G366" s="105">
        <v>1</v>
      </c>
      <c r="H366" t="s">
        <v>2583</v>
      </c>
      <c r="I366" s="379" t="str">
        <f>IF(ISBLANK(H366), IF(OR(NOT(ISBLANK(M366)),NOT(ISBLANK(J366)), NOT(ISBLANK(O366))),"no oldname but should be",""),IF(H366=J366,"api",IF(H366=O366,"csv","no match or acsbgname")))</f>
        <v>api</v>
      </c>
      <c r="J366" t="s">
        <v>2583</v>
      </c>
      <c r="K366" t="s">
        <v>2583</v>
      </c>
      <c r="M366" s="113" t="s">
        <v>2583</v>
      </c>
      <c r="Q366" s="127" t="s">
        <v>3155</v>
      </c>
      <c r="R366" s="127" t="s">
        <v>3155</v>
      </c>
      <c r="S366" s="150">
        <f>IFERROR(_xlfn.XLOOKUP(U366,sortorder!$E$62:$E$134,sortorder!$F$62:$F$134),999)</f>
        <v>170</v>
      </c>
      <c r="T366" s="150">
        <f>IFERROR(_xlfn.XLOOKUP(U366,sortorder!$E$62:$E$134,sortorder!$D$62:$D$134),99)</f>
        <v>23</v>
      </c>
      <c r="U366" s="129" t="s">
        <v>1169</v>
      </c>
      <c r="W366" s="155">
        <f>IFERROR(_xlfn.XLOOKUP(Y366,sortorder!$E$4:$E$55,sortorder!$D$4:$D$55),99)</f>
        <v>70</v>
      </c>
      <c r="X366" s="155">
        <f>IFERROR(_xlfn.XLOOKUP(Y366,sortorder!$E$4:$E$55,sortorder!$D$4:$D$55),99)</f>
        <v>70</v>
      </c>
      <c r="Y366" s="22" t="s">
        <v>2888</v>
      </c>
      <c r="Z366" s="144">
        <f>IF(ISERROR(SEARCH(Z$1,$Q366)),0,1)</f>
        <v>0</v>
      </c>
      <c r="AA366" s="144">
        <f>IF(ISERROR(SEARCH(AA$1,$Q366)),0,1)</f>
        <v>0</v>
      </c>
      <c r="AB366" s="144">
        <f>IF(ISERROR(SEARCH(AB$1,$Q366)),0,1)</f>
        <v>0</v>
      </c>
      <c r="AC366" s="144">
        <f>IF(ISERROR(SEARCH(AC$1,$Q366)),0,1)</f>
        <v>0</v>
      </c>
      <c r="AD366" s="144">
        <f>IF(ISERROR(SEARCH(AD$1,$Q366)),0,1)</f>
        <v>0</v>
      </c>
      <c r="AE366" s="144">
        <f>IF(ISERROR(SEARCH(AE$1,$Q366)),0,1)</f>
        <v>0</v>
      </c>
      <c r="AF366" s="144">
        <f>IF(ISERROR(SEARCH(AF$1,$Q366)),0,1)</f>
        <v>0</v>
      </c>
      <c r="AG366" s="144">
        <f>IF(ISERROR(SEARCH(AG$1,$Q366)),0,1)</f>
        <v>0</v>
      </c>
      <c r="AH366" s="144">
        <f>IF(ISERROR(SEARCH(AH$1,$Q366)),0,1)</f>
        <v>0</v>
      </c>
      <c r="AI366" t="s">
        <v>1083</v>
      </c>
      <c r="AJ366" s="124" t="s">
        <v>1084</v>
      </c>
      <c r="AK366" t="s">
        <v>60</v>
      </c>
      <c r="AL366" s="41" t="s">
        <v>5641</v>
      </c>
      <c r="AM366" s="216">
        <f>_xlfn.XLOOKUP(AL366,sortorder!$I$15:$I$20,sortorder!$J$15:$J$20)</f>
        <v>2</v>
      </c>
      <c r="AQ366" s="30">
        <v>0</v>
      </c>
      <c r="AR366" t="s">
        <v>43</v>
      </c>
      <c r="AS366" t="s">
        <v>43</v>
      </c>
      <c r="AT366" t="s">
        <v>286</v>
      </c>
      <c r="AU366" t="s">
        <v>43</v>
      </c>
      <c r="AW366" s="39" t="str">
        <f>IFERROR(_xlfn.XLOOKUP(Q366,wtd!$B:$B,wtd!$C:$C),"")</f>
        <v>pop</v>
      </c>
      <c r="AX366" s="144" t="b">
        <f>IFERROR(Q366=_xlfn.XLOOKUP(Q366,wtd!$B:$B,wtd!$B:$B),FALSE)</f>
        <v>1</v>
      </c>
      <c r="AY366" s="243" t="s">
        <v>1624</v>
      </c>
      <c r="AZ366">
        <v>2</v>
      </c>
      <c r="BA366">
        <v>0</v>
      </c>
      <c r="BC366" t="b">
        <v>0</v>
      </c>
      <c r="BD366" t="b">
        <v>0</v>
      </c>
      <c r="BE366" t="b">
        <v>0</v>
      </c>
      <c r="BF366" t="s">
        <v>2584</v>
      </c>
      <c r="BG366" t="s">
        <v>2584</v>
      </c>
      <c r="BH366" t="s">
        <v>2584</v>
      </c>
      <c r="BK366" t="s">
        <v>2584</v>
      </c>
      <c r="BL366" t="s">
        <v>2585</v>
      </c>
      <c r="BN366" s="229">
        <v>14</v>
      </c>
      <c r="BP366" t="s">
        <v>1597</v>
      </c>
    </row>
    <row r="367" spans="1:68">
      <c r="A367">
        <v>366</v>
      </c>
      <c r="B367" s="161" t="str">
        <f>IFERROR(TEXT(AM367,"00"),"99")&amp;IFERROR(TEXT(X367,"00"),"99")&amp;IFERROR(TEXT(T367,"00"),"99")&amp;IFERROR(TEXT(BN367,"000"),"999")</f>
        <v>027099015</v>
      </c>
      <c r="C367" s="161" t="str">
        <f>IFERROR(TEXT(AM367,"00"),"99")&amp;IFERROR(TEXT(W367,"00"),"99")&amp;IFERROR(TEXT(S367,"000"),"999")</f>
        <v>0270999</v>
      </c>
      <c r="D367" s="29">
        <v>1</v>
      </c>
      <c r="E367" s="29">
        <v>0</v>
      </c>
      <c r="F367" s="29">
        <v>1</v>
      </c>
      <c r="G367" s="105">
        <v>1</v>
      </c>
      <c r="H367" t="s">
        <v>2586</v>
      </c>
      <c r="I367" s="379" t="str">
        <f>IF(ISBLANK(H367), IF(OR(NOT(ISBLANK(M367)),NOT(ISBLANK(J367)), NOT(ISBLANK(O367))),"no oldname but should be",""),IF(H367=J367,"api",IF(H367=O367,"csv","no match or acsbgname")))</f>
        <v>api</v>
      </c>
      <c r="J367" t="s">
        <v>2586</v>
      </c>
      <c r="K367" s="124" t="s">
        <v>2586</v>
      </c>
      <c r="L367" s="124"/>
      <c r="M367" s="115" t="s">
        <v>2586</v>
      </c>
      <c r="N367" s="124"/>
      <c r="O367" s="124"/>
      <c r="P367" s="124"/>
      <c r="Q367" s="1" t="s">
        <v>4886</v>
      </c>
      <c r="R367" s="1" t="s">
        <v>4886</v>
      </c>
      <c r="S367" s="150">
        <f>IFERROR(_xlfn.XLOOKUP(U367,sortorder!$E$62:$E$134,sortorder!$F$62:$F$134),999)</f>
        <v>999</v>
      </c>
      <c r="T367" s="150">
        <f>IFERROR(_xlfn.XLOOKUP(U367,sortorder!$E$62:$E$134,sortorder!$D$62:$D$134),99)</f>
        <v>99</v>
      </c>
      <c r="U367" s="129" t="s">
        <v>4886</v>
      </c>
      <c r="W367" s="155">
        <f>IFERROR(_xlfn.XLOOKUP(Y367,sortorder!$E$4:$E$55,sortorder!$D$4:$D$55),99)</f>
        <v>70</v>
      </c>
      <c r="X367" s="155">
        <f>IFERROR(_xlfn.XLOOKUP(Y367,sortorder!$E$4:$E$55,sortorder!$D$4:$D$55),99)</f>
        <v>70</v>
      </c>
      <c r="Y367" s="22" t="s">
        <v>2888</v>
      </c>
      <c r="Z367" s="144">
        <f>IF(ISERROR(SEARCH(Z$1,$Q367)),0,1)</f>
        <v>0</v>
      </c>
      <c r="AA367" s="144">
        <f>IF(ISERROR(SEARCH(AA$1,$Q367)),0,1)</f>
        <v>0</v>
      </c>
      <c r="AB367" s="144">
        <f>IF(ISERROR(SEARCH(AB$1,$Q367)),0,1)</f>
        <v>0</v>
      </c>
      <c r="AC367" s="144">
        <f>IF(ISERROR(SEARCH(AC$1,$Q367)),0,1)</f>
        <v>0</v>
      </c>
      <c r="AD367" s="144">
        <f>IF(ISERROR(SEARCH(AD$1,$Q367)),0,1)</f>
        <v>0</v>
      </c>
      <c r="AE367" s="144">
        <f>IF(ISERROR(SEARCH(AE$1,$Q367)),0,1)</f>
        <v>0</v>
      </c>
      <c r="AF367" s="144">
        <f>IF(ISERROR(SEARCH(AF$1,$Q367)),0,1)</f>
        <v>0</v>
      </c>
      <c r="AG367" s="144">
        <f>IF(ISERROR(SEARCH(AG$1,$Q367)),0,1)</f>
        <v>0</v>
      </c>
      <c r="AH367" s="144">
        <f>IF(ISERROR(SEARCH(AH$1,$Q367)),0,1)</f>
        <v>0</v>
      </c>
      <c r="AI367" t="s">
        <v>1083</v>
      </c>
      <c r="AJ367" t="s">
        <v>1084</v>
      </c>
      <c r="AK367" t="s">
        <v>60</v>
      </c>
      <c r="AL367" s="41" t="s">
        <v>5641</v>
      </c>
      <c r="AM367" s="216">
        <f>_xlfn.XLOOKUP(AL367,sortorder!$I$15:$I$20,sortorder!$J$15:$J$20)</f>
        <v>2</v>
      </c>
      <c r="AQ367" s="30">
        <v>0</v>
      </c>
      <c r="AR367" t="s">
        <v>43</v>
      </c>
      <c r="AS367" t="s">
        <v>43</v>
      </c>
      <c r="AW367" s="39" t="str">
        <f>IFERROR(_xlfn.XLOOKUP(Q367,wtd!$B:$B,wtd!$C:$C),"")</f>
        <v>pop</v>
      </c>
      <c r="AX367" s="144" t="b">
        <f>IFERROR(Q367=_xlfn.XLOOKUP(Q367,wtd!$B:$B,wtd!$B:$B),FALSE)</f>
        <v>1</v>
      </c>
      <c r="AY367" s="243" t="s">
        <v>1624</v>
      </c>
      <c r="BA367">
        <v>0</v>
      </c>
      <c r="BC367" t="b">
        <v>0</v>
      </c>
      <c r="BD367" t="b">
        <v>0</v>
      </c>
      <c r="BE367" t="b">
        <v>0</v>
      </c>
      <c r="BF367" s="124" t="s">
        <v>2587</v>
      </c>
      <c r="BG367" s="124" t="s">
        <v>2587</v>
      </c>
      <c r="BH367" s="124" t="s">
        <v>2587</v>
      </c>
      <c r="BK367" t="s">
        <v>2587</v>
      </c>
      <c r="BL367" t="s">
        <v>2588</v>
      </c>
      <c r="BN367" s="229">
        <v>15</v>
      </c>
      <c r="BP367" t="s">
        <v>2589</v>
      </c>
    </row>
    <row r="368" spans="1:68">
      <c r="A368">
        <v>367</v>
      </c>
      <c r="B368" s="161" t="str">
        <f>IFERROR(TEXT(AM368,"00"),"99")&amp;IFERROR(TEXT(X368,"00"),"99")&amp;IFERROR(TEXT(T368,"00"),"99")&amp;IFERROR(TEXT(BN368,"000"),"999")</f>
        <v>027099034</v>
      </c>
      <c r="C368" s="161" t="str">
        <f>IFERROR(TEXT(AM368,"00"),"99")&amp;IFERROR(TEXT(W368,"00"),"99")&amp;IFERROR(TEXT(S368,"000"),"999")</f>
        <v>0270999</v>
      </c>
      <c r="D368" s="29">
        <v>1</v>
      </c>
      <c r="E368" s="29">
        <v>0</v>
      </c>
      <c r="F368" s="29">
        <v>0</v>
      </c>
      <c r="G368" s="112" t="s">
        <v>60</v>
      </c>
      <c r="H368" s="22" t="s">
        <v>2609</v>
      </c>
      <c r="I368" s="379" t="str">
        <f>IF(ISBLANK(H368), IF(OR(NOT(ISBLANK(M368)),NOT(ISBLANK(J368)), NOT(ISBLANK(O368))),"no oldname but should be",""),IF(H368=J368,"api",IF(H368=O368,"csv","no match or acsbgname")))</f>
        <v>api</v>
      </c>
      <c r="J368" s="22" t="s">
        <v>2609</v>
      </c>
      <c r="K368" s="22" t="s">
        <v>2609</v>
      </c>
      <c r="L368" s="187"/>
      <c r="M368" s="187"/>
      <c r="N368" s="187"/>
      <c r="O368" s="187"/>
      <c r="P368" s="187"/>
      <c r="Q368" s="187" t="s">
        <v>4915</v>
      </c>
      <c r="R368" s="187" t="s">
        <v>4915</v>
      </c>
      <c r="S368" s="150">
        <f>IFERROR(_xlfn.XLOOKUP(U368,sortorder!$E$62:$E$134,sortorder!$F$62:$F$134),999)</f>
        <v>999</v>
      </c>
      <c r="T368" s="150">
        <f>IFERROR(_xlfn.XLOOKUP(U368,sortorder!$E$62:$E$134,sortorder!$D$62:$D$134),99)</f>
        <v>99</v>
      </c>
      <c r="U368" s="191" t="s">
        <v>4915</v>
      </c>
      <c r="V368" s="187"/>
      <c r="W368" s="155">
        <f>IFERROR(_xlfn.XLOOKUP(Y368,sortorder!$E$4:$E$55,sortorder!$D$4:$D$55),99)</f>
        <v>70</v>
      </c>
      <c r="X368" s="155">
        <f>IFERROR(_xlfn.XLOOKUP(Y368,sortorder!$E$4:$E$55,sortorder!$D$4:$D$55),99)</f>
        <v>70</v>
      </c>
      <c r="Y368" s="187" t="s">
        <v>2888</v>
      </c>
      <c r="Z368" s="144">
        <f>IF(ISERROR(SEARCH(Z$1,$Q368)),0,1)</f>
        <v>0</v>
      </c>
      <c r="AA368" s="144">
        <f>IF(ISERROR(SEARCH(AA$1,$Q368)),0,1)</f>
        <v>0</v>
      </c>
      <c r="AB368" s="144">
        <f>IF(ISERROR(SEARCH(AB$1,$Q368)),0,1)</f>
        <v>0</v>
      </c>
      <c r="AC368" s="144">
        <f>IF(ISERROR(SEARCH(AC$1,$Q368)),0,1)</f>
        <v>0</v>
      </c>
      <c r="AD368" s="144">
        <f>IF(ISERROR(SEARCH(AD$1,$Q368)),0,1)</f>
        <v>0</v>
      </c>
      <c r="AE368" s="144">
        <f>IF(ISERROR(SEARCH(AE$1,$Q368)),0,1)</f>
        <v>0</v>
      </c>
      <c r="AF368" s="144">
        <f>IF(ISERROR(SEARCH(AF$1,$Q368)),0,1)</f>
        <v>0</v>
      </c>
      <c r="AG368" s="144">
        <f>IF(ISERROR(SEARCH(AG$1,$Q368)),0,1)</f>
        <v>0</v>
      </c>
      <c r="AH368" s="144">
        <f>IF(ISERROR(SEARCH(AH$1,$Q368)),0,1)</f>
        <v>0</v>
      </c>
      <c r="AI368" s="187" t="s">
        <v>1083</v>
      </c>
      <c r="AJ368" s="187" t="s">
        <v>2610</v>
      </c>
      <c r="AK368" s="187" t="s">
        <v>60</v>
      </c>
      <c r="AL368" s="41" t="s">
        <v>5641</v>
      </c>
      <c r="AM368" s="216">
        <f>_xlfn.XLOOKUP(AL368,sortorder!$I$15:$I$20,sortorder!$J$15:$J$20)</f>
        <v>2</v>
      </c>
      <c r="AN368" s="187"/>
      <c r="AO368" s="187"/>
      <c r="AP368" s="187"/>
      <c r="AQ368" s="187">
        <v>0</v>
      </c>
      <c r="AR368" s="187" t="s">
        <v>43</v>
      </c>
      <c r="AS368" s="187" t="s">
        <v>43</v>
      </c>
      <c r="AT368" s="187" t="s">
        <v>286</v>
      </c>
      <c r="AU368" s="187"/>
      <c r="AV368" s="187">
        <v>1</v>
      </c>
      <c r="AW368" s="39" t="str">
        <f>IFERROR(_xlfn.XLOOKUP(Q368,wtd!$B:$B,wtd!$C:$C),"")</f>
        <v/>
      </c>
      <c r="AX368" s="144" t="b">
        <f>IFERROR(Q368=_xlfn.XLOOKUP(Q368,wtd!$B:$B,wtd!$B:$B),FALSE)</f>
        <v>0</v>
      </c>
      <c r="AY368" s="187" t="s">
        <v>1639</v>
      </c>
      <c r="AZ368" s="187">
        <v>2</v>
      </c>
      <c r="BA368" s="187">
        <v>0</v>
      </c>
      <c r="BB368" s="187"/>
      <c r="BC368" s="187" t="b">
        <v>0</v>
      </c>
      <c r="BD368" s="187" t="b">
        <v>0</v>
      </c>
      <c r="BE368" s="187" t="b">
        <v>0</v>
      </c>
      <c r="BF368" s="187" t="s">
        <v>5576</v>
      </c>
      <c r="BG368" s="187" t="s">
        <v>2611</v>
      </c>
      <c r="BH368" s="187" t="s">
        <v>2611</v>
      </c>
      <c r="BI368" s="187"/>
      <c r="BJ368" s="187"/>
      <c r="BK368" s="187" t="s">
        <v>2611</v>
      </c>
      <c r="BL368" s="187" t="s">
        <v>2612</v>
      </c>
      <c r="BN368" s="229">
        <v>34</v>
      </c>
      <c r="BO368" t="s">
        <v>2613</v>
      </c>
      <c r="BP368" t="s">
        <v>1744</v>
      </c>
    </row>
    <row r="369" spans="1:68">
      <c r="A369">
        <v>368</v>
      </c>
      <c r="B369" s="161" t="str">
        <f>IFERROR(TEXT(AM369,"00"),"99")&amp;IFERROR(TEXT(X369,"00"),"99")&amp;IFERROR(TEXT(T369,"00"),"99")&amp;IFERROR(TEXT(BN369,"000"),"999")</f>
        <v>027099035</v>
      </c>
      <c r="C369" s="161" t="str">
        <f>IFERROR(TEXT(AM369,"00"),"99")&amp;IFERROR(TEXT(W369,"00"),"99")&amp;IFERROR(TEXT(S369,"000"),"999")</f>
        <v>0270999</v>
      </c>
      <c r="D369" s="29">
        <v>1</v>
      </c>
      <c r="E369" s="29">
        <v>0</v>
      </c>
      <c r="F369" s="29">
        <v>0</v>
      </c>
      <c r="G369" s="112" t="s">
        <v>60</v>
      </c>
      <c r="H369" s="22" t="s">
        <v>2614</v>
      </c>
      <c r="I369" s="379" t="str">
        <f>IF(ISBLANK(H369), IF(OR(NOT(ISBLANK(M369)),NOT(ISBLANK(J369)), NOT(ISBLANK(O369))),"no oldname but should be",""),IF(H369=J369,"api",IF(H369=O369,"csv","no match or acsbgname")))</f>
        <v>api</v>
      </c>
      <c r="J369" s="22" t="s">
        <v>2614</v>
      </c>
      <c r="K369" s="22" t="s">
        <v>2614</v>
      </c>
      <c r="L369" s="187"/>
      <c r="M369" s="187"/>
      <c r="N369" s="187"/>
      <c r="O369" s="187"/>
      <c r="P369" s="187"/>
      <c r="Q369" s="187" t="s">
        <v>4916</v>
      </c>
      <c r="R369" s="187" t="s">
        <v>4916</v>
      </c>
      <c r="S369" s="150">
        <f>IFERROR(_xlfn.XLOOKUP(U369,sortorder!$E$62:$E$134,sortorder!$F$62:$F$134),999)</f>
        <v>999</v>
      </c>
      <c r="T369" s="150">
        <f>IFERROR(_xlfn.XLOOKUP(U369,sortorder!$E$62:$E$134,sortorder!$D$62:$D$134),99)</f>
        <v>99</v>
      </c>
      <c r="U369" s="191" t="s">
        <v>4916</v>
      </c>
      <c r="V369" s="187"/>
      <c r="W369" s="155">
        <f>IFERROR(_xlfn.XLOOKUP(Y369,sortorder!$E$4:$E$55,sortorder!$D$4:$D$55),99)</f>
        <v>70</v>
      </c>
      <c r="X369" s="155">
        <f>IFERROR(_xlfn.XLOOKUP(Y369,sortorder!$E$4:$E$55,sortorder!$D$4:$D$55),99)</f>
        <v>70</v>
      </c>
      <c r="Y369" s="187" t="s">
        <v>2888</v>
      </c>
      <c r="Z369" s="144">
        <f>IF(ISERROR(SEARCH(Z$1,$Q369)),0,1)</f>
        <v>0</v>
      </c>
      <c r="AA369" s="144">
        <f>IF(ISERROR(SEARCH(AA$1,$Q369)),0,1)</f>
        <v>0</v>
      </c>
      <c r="AB369" s="144">
        <f>IF(ISERROR(SEARCH(AB$1,$Q369)),0,1)</f>
        <v>0</v>
      </c>
      <c r="AC369" s="144">
        <f>IF(ISERROR(SEARCH(AC$1,$Q369)),0,1)</f>
        <v>0</v>
      </c>
      <c r="AD369" s="144">
        <f>IF(ISERROR(SEARCH(AD$1,$Q369)),0,1)</f>
        <v>0</v>
      </c>
      <c r="AE369" s="144">
        <f>IF(ISERROR(SEARCH(AE$1,$Q369)),0,1)</f>
        <v>0</v>
      </c>
      <c r="AF369" s="144">
        <f>IF(ISERROR(SEARCH(AF$1,$Q369)),0,1)</f>
        <v>0</v>
      </c>
      <c r="AG369" s="144">
        <f>IF(ISERROR(SEARCH(AG$1,$Q369)),0,1)</f>
        <v>0</v>
      </c>
      <c r="AH369" s="144">
        <f>IF(ISERROR(SEARCH(AH$1,$Q369)),0,1)</f>
        <v>0</v>
      </c>
      <c r="AI369" s="187" t="s">
        <v>1083</v>
      </c>
      <c r="AJ369" s="187" t="s">
        <v>2610</v>
      </c>
      <c r="AK369" s="187" t="s">
        <v>60</v>
      </c>
      <c r="AL369" s="41" t="s">
        <v>5641</v>
      </c>
      <c r="AM369" s="216">
        <f>_xlfn.XLOOKUP(AL369,sortorder!$I$15:$I$20,sortorder!$J$15:$J$20)</f>
        <v>2</v>
      </c>
      <c r="AN369" s="187"/>
      <c r="AO369" s="187"/>
      <c r="AP369" s="187"/>
      <c r="AQ369" s="187">
        <v>0</v>
      </c>
      <c r="AR369" s="187" t="s">
        <v>43</v>
      </c>
      <c r="AS369" s="187" t="s">
        <v>43</v>
      </c>
      <c r="AT369" s="187" t="s">
        <v>286</v>
      </c>
      <c r="AU369" s="187"/>
      <c r="AV369" s="187">
        <v>1</v>
      </c>
      <c r="AW369" s="39" t="str">
        <f>IFERROR(_xlfn.XLOOKUP(Q369,wtd!$B:$B,wtd!$C:$C),"")</f>
        <v/>
      </c>
      <c r="AX369" s="144" t="b">
        <f>IFERROR(Q369=_xlfn.XLOOKUP(Q369,wtd!$B:$B,wtd!$B:$B),FALSE)</f>
        <v>0</v>
      </c>
      <c r="AY369" s="187" t="s">
        <v>1639</v>
      </c>
      <c r="AZ369" s="187">
        <v>2</v>
      </c>
      <c r="BA369" s="187">
        <v>0</v>
      </c>
      <c r="BB369" s="187"/>
      <c r="BC369" s="187" t="b">
        <v>0</v>
      </c>
      <c r="BD369" s="187" t="b">
        <v>0</v>
      </c>
      <c r="BE369" s="187" t="b">
        <v>0</v>
      </c>
      <c r="BF369" s="187" t="s">
        <v>5577</v>
      </c>
      <c r="BG369" s="187" t="s">
        <v>2615</v>
      </c>
      <c r="BH369" s="187" t="s">
        <v>2615</v>
      </c>
      <c r="BI369" s="187"/>
      <c r="BJ369" s="187"/>
      <c r="BK369" s="187" t="s">
        <v>2615</v>
      </c>
      <c r="BL369" s="187" t="s">
        <v>2616</v>
      </c>
      <c r="BN369" s="229">
        <v>35</v>
      </c>
      <c r="BO369" t="s">
        <v>2613</v>
      </c>
      <c r="BP369" t="s">
        <v>86</v>
      </c>
    </row>
    <row r="370" spans="1:68">
      <c r="A370">
        <v>369</v>
      </c>
      <c r="B370" s="161" t="str">
        <f>IFERROR(TEXT(AM370,"00"),"99")&amp;IFERROR(TEXT(X370,"00"),"99")&amp;IFERROR(TEXT(T370,"00"),"99")&amp;IFERROR(TEXT(BN370,"000"),"999")</f>
        <v>027099036</v>
      </c>
      <c r="C370" s="161" t="str">
        <f>IFERROR(TEXT(AM370,"00"),"99")&amp;IFERROR(TEXT(W370,"00"),"99")&amp;IFERROR(TEXT(S370,"000"),"999")</f>
        <v>0270999</v>
      </c>
      <c r="D370" s="29">
        <v>1</v>
      </c>
      <c r="E370" s="29">
        <v>0</v>
      </c>
      <c r="F370" s="29">
        <v>0</v>
      </c>
      <c r="G370" s="112" t="s">
        <v>60</v>
      </c>
      <c r="H370" s="22" t="s">
        <v>2617</v>
      </c>
      <c r="I370" s="379" t="str">
        <f>IF(ISBLANK(H370), IF(OR(NOT(ISBLANK(M370)),NOT(ISBLANK(J370)), NOT(ISBLANK(O370))),"no oldname but should be",""),IF(H370=J370,"api",IF(H370=O370,"csv","no match or acsbgname")))</f>
        <v>api</v>
      </c>
      <c r="J370" s="22" t="s">
        <v>2617</v>
      </c>
      <c r="K370" s="22" t="s">
        <v>2617</v>
      </c>
      <c r="L370" s="187"/>
      <c r="M370" s="187"/>
      <c r="N370" s="187"/>
      <c r="O370" s="187"/>
      <c r="P370" s="187"/>
      <c r="Q370" s="187" t="s">
        <v>4917</v>
      </c>
      <c r="R370" s="187" t="s">
        <v>4917</v>
      </c>
      <c r="S370" s="150">
        <f>IFERROR(_xlfn.XLOOKUP(U370,sortorder!$E$62:$E$134,sortorder!$F$62:$F$134),999)</f>
        <v>999</v>
      </c>
      <c r="T370" s="150">
        <f>IFERROR(_xlfn.XLOOKUP(U370,sortorder!$E$62:$E$134,sortorder!$D$62:$D$134),99)</f>
        <v>99</v>
      </c>
      <c r="U370" s="191" t="s">
        <v>4917</v>
      </c>
      <c r="V370" s="187"/>
      <c r="W370" s="155">
        <f>IFERROR(_xlfn.XLOOKUP(Y370,sortorder!$E$4:$E$55,sortorder!$D$4:$D$55),99)</f>
        <v>70</v>
      </c>
      <c r="X370" s="155">
        <f>IFERROR(_xlfn.XLOOKUP(Y370,sortorder!$E$4:$E$55,sortorder!$D$4:$D$55),99)</f>
        <v>70</v>
      </c>
      <c r="Y370" s="187" t="s">
        <v>2888</v>
      </c>
      <c r="Z370" s="144">
        <f>IF(ISERROR(SEARCH(Z$1,$Q370)),0,1)</f>
        <v>0</v>
      </c>
      <c r="AA370" s="144">
        <f>IF(ISERROR(SEARCH(AA$1,$Q370)),0,1)</f>
        <v>0</v>
      </c>
      <c r="AB370" s="144">
        <f>IF(ISERROR(SEARCH(AB$1,$Q370)),0,1)</f>
        <v>0</v>
      </c>
      <c r="AC370" s="144">
        <f>IF(ISERROR(SEARCH(AC$1,$Q370)),0,1)</f>
        <v>0</v>
      </c>
      <c r="AD370" s="144">
        <f>IF(ISERROR(SEARCH(AD$1,$Q370)),0,1)</f>
        <v>0</v>
      </c>
      <c r="AE370" s="144">
        <f>IF(ISERROR(SEARCH(AE$1,$Q370)),0,1)</f>
        <v>0</v>
      </c>
      <c r="AF370" s="144">
        <f>IF(ISERROR(SEARCH(AF$1,$Q370)),0,1)</f>
        <v>0</v>
      </c>
      <c r="AG370" s="144">
        <f>IF(ISERROR(SEARCH(AG$1,$Q370)),0,1)</f>
        <v>0</v>
      </c>
      <c r="AH370" s="144">
        <f>IF(ISERROR(SEARCH(AH$1,$Q370)),0,1)</f>
        <v>0</v>
      </c>
      <c r="AI370" s="187" t="s">
        <v>1083</v>
      </c>
      <c r="AJ370" s="187" t="s">
        <v>2610</v>
      </c>
      <c r="AK370" s="187" t="s">
        <v>60</v>
      </c>
      <c r="AL370" s="41" t="s">
        <v>5641</v>
      </c>
      <c r="AM370" s="216">
        <f>_xlfn.XLOOKUP(AL370,sortorder!$I$15:$I$20,sortorder!$J$15:$J$20)</f>
        <v>2</v>
      </c>
      <c r="AN370" s="187"/>
      <c r="AO370" s="187"/>
      <c r="AP370" s="187"/>
      <c r="AQ370" s="187">
        <v>0</v>
      </c>
      <c r="AR370" s="187" t="s">
        <v>43</v>
      </c>
      <c r="AS370" s="187" t="s">
        <v>43</v>
      </c>
      <c r="AT370" s="187" t="s">
        <v>286</v>
      </c>
      <c r="AU370" s="187"/>
      <c r="AV370" s="187">
        <v>1</v>
      </c>
      <c r="AW370" s="39" t="str">
        <f>IFERROR(_xlfn.XLOOKUP(Q370,wtd!$B:$B,wtd!$C:$C),"")</f>
        <v/>
      </c>
      <c r="AX370" s="144" t="b">
        <f>IFERROR(Q370=_xlfn.XLOOKUP(Q370,wtd!$B:$B,wtd!$B:$B),FALSE)</f>
        <v>0</v>
      </c>
      <c r="AY370" s="187" t="s">
        <v>1639</v>
      </c>
      <c r="AZ370" s="187">
        <v>2</v>
      </c>
      <c r="BA370" s="187">
        <v>0</v>
      </c>
      <c r="BB370" s="187"/>
      <c r="BC370" s="187" t="b">
        <v>0</v>
      </c>
      <c r="BD370" s="187" t="b">
        <v>0</v>
      </c>
      <c r="BE370" s="187" t="b">
        <v>0</v>
      </c>
      <c r="BF370" s="187" t="s">
        <v>5578</v>
      </c>
      <c r="BG370" s="187" t="s">
        <v>5526</v>
      </c>
      <c r="BH370" s="187" t="s">
        <v>5526</v>
      </c>
      <c r="BI370" s="187"/>
      <c r="BJ370" s="187"/>
      <c r="BK370" s="187" t="s">
        <v>5526</v>
      </c>
      <c r="BL370" s="187" t="s">
        <v>5564</v>
      </c>
      <c r="BN370" s="229">
        <v>36</v>
      </c>
      <c r="BO370" t="s">
        <v>5575</v>
      </c>
      <c r="BP370" t="s">
        <v>55</v>
      </c>
    </row>
    <row r="371" spans="1:68">
      <c r="A371">
        <v>370</v>
      </c>
      <c r="B371" s="161" t="str">
        <f>IFERROR(TEXT(AM371,"00"),"99")&amp;IFERROR(TEXT(X371,"00"),"99")&amp;IFERROR(TEXT(T371,"00"),"99")&amp;IFERROR(TEXT(BN371,"000"),"999")</f>
        <v>027099037</v>
      </c>
      <c r="C371" s="161" t="str">
        <f>IFERROR(TEXT(AM371,"00"),"99")&amp;IFERROR(TEXT(W371,"00"),"99")&amp;IFERROR(TEXT(S371,"000"),"999")</f>
        <v>0270999</v>
      </c>
      <c r="D371" s="29">
        <v>1</v>
      </c>
      <c r="E371" s="29">
        <v>0</v>
      </c>
      <c r="F371" s="29">
        <v>0</v>
      </c>
      <c r="G371" s="112" t="s">
        <v>60</v>
      </c>
      <c r="H371" s="22" t="s">
        <v>2618</v>
      </c>
      <c r="I371" s="379" t="str">
        <f>IF(ISBLANK(H371), IF(OR(NOT(ISBLANK(M371)),NOT(ISBLANK(J371)), NOT(ISBLANK(O371))),"no oldname but should be",""),IF(H371=J371,"api",IF(H371=O371,"csv","no match or acsbgname")))</f>
        <v>api</v>
      </c>
      <c r="J371" s="22" t="s">
        <v>2618</v>
      </c>
      <c r="K371" s="22" t="s">
        <v>2618</v>
      </c>
      <c r="L371" s="187"/>
      <c r="M371" s="187"/>
      <c r="N371" s="187"/>
      <c r="O371" s="187"/>
      <c r="P371" s="187"/>
      <c r="Q371" s="187" t="s">
        <v>4918</v>
      </c>
      <c r="R371" s="187" t="s">
        <v>4918</v>
      </c>
      <c r="S371" s="150">
        <f>IFERROR(_xlfn.XLOOKUP(U371,sortorder!$E$62:$E$134,sortorder!$F$62:$F$134),999)</f>
        <v>999</v>
      </c>
      <c r="T371" s="150">
        <f>IFERROR(_xlfn.XLOOKUP(U371,sortorder!$E$62:$E$134,sortorder!$D$62:$D$134),99)</f>
        <v>99</v>
      </c>
      <c r="U371" s="191" t="s">
        <v>4918</v>
      </c>
      <c r="V371" s="187"/>
      <c r="W371" s="155">
        <f>IFERROR(_xlfn.XLOOKUP(Y371,sortorder!$E$4:$E$55,sortorder!$D$4:$D$55),99)</f>
        <v>70</v>
      </c>
      <c r="X371" s="155">
        <f>IFERROR(_xlfn.XLOOKUP(Y371,sortorder!$E$4:$E$55,sortorder!$D$4:$D$55),99)</f>
        <v>70</v>
      </c>
      <c r="Y371" s="187" t="s">
        <v>2888</v>
      </c>
      <c r="Z371" s="144">
        <f>IF(ISERROR(SEARCH(Z$1,$Q371)),0,1)</f>
        <v>0</v>
      </c>
      <c r="AA371" s="144">
        <f>IF(ISERROR(SEARCH(AA$1,$Q371)),0,1)</f>
        <v>0</v>
      </c>
      <c r="AB371" s="144">
        <f>IF(ISERROR(SEARCH(AB$1,$Q371)),0,1)</f>
        <v>0</v>
      </c>
      <c r="AC371" s="144">
        <f>IF(ISERROR(SEARCH(AC$1,$Q371)),0,1)</f>
        <v>0</v>
      </c>
      <c r="AD371" s="144">
        <f>IF(ISERROR(SEARCH(AD$1,$Q371)),0,1)</f>
        <v>0</v>
      </c>
      <c r="AE371" s="144">
        <f>IF(ISERROR(SEARCH(AE$1,$Q371)),0,1)</f>
        <v>0</v>
      </c>
      <c r="AF371" s="144">
        <f>IF(ISERROR(SEARCH(AF$1,$Q371)),0,1)</f>
        <v>0</v>
      </c>
      <c r="AG371" s="144">
        <f>IF(ISERROR(SEARCH(AG$1,$Q371)),0,1)</f>
        <v>0</v>
      </c>
      <c r="AH371" s="144">
        <f>IF(ISERROR(SEARCH(AH$1,$Q371)),0,1)</f>
        <v>0</v>
      </c>
      <c r="AI371" s="187" t="s">
        <v>1083</v>
      </c>
      <c r="AJ371" s="187" t="s">
        <v>2610</v>
      </c>
      <c r="AK371" s="187" t="s">
        <v>60</v>
      </c>
      <c r="AL371" s="41" t="s">
        <v>5641</v>
      </c>
      <c r="AM371" s="216">
        <f>_xlfn.XLOOKUP(AL371,sortorder!$I$15:$I$20,sortorder!$J$15:$J$20)</f>
        <v>2</v>
      </c>
      <c r="AN371" s="187"/>
      <c r="AO371" s="187"/>
      <c r="AP371" s="187"/>
      <c r="AQ371" s="187">
        <v>0</v>
      </c>
      <c r="AR371" s="187" t="s">
        <v>43</v>
      </c>
      <c r="AS371" s="187" t="s">
        <v>43</v>
      </c>
      <c r="AT371" s="187" t="s">
        <v>286</v>
      </c>
      <c r="AU371" s="187"/>
      <c r="AV371" s="187">
        <v>1</v>
      </c>
      <c r="AW371" s="39" t="str">
        <f>IFERROR(_xlfn.XLOOKUP(Q371,wtd!$B:$B,wtd!$C:$C),"")</f>
        <v/>
      </c>
      <c r="AX371" s="144" t="b">
        <f>IFERROR(Q371=_xlfn.XLOOKUP(Q371,wtd!$B:$B,wtd!$B:$B),FALSE)</f>
        <v>0</v>
      </c>
      <c r="AY371" s="187" t="s">
        <v>1639</v>
      </c>
      <c r="AZ371" s="187">
        <v>2</v>
      </c>
      <c r="BA371" s="187">
        <v>0</v>
      </c>
      <c r="BB371" s="187"/>
      <c r="BC371" s="187" t="b">
        <v>0</v>
      </c>
      <c r="BD371" s="187" t="b">
        <v>0</v>
      </c>
      <c r="BE371" s="187" t="b">
        <v>0</v>
      </c>
      <c r="BF371" s="187" t="s">
        <v>5579</v>
      </c>
      <c r="BG371" s="187" t="s">
        <v>2619</v>
      </c>
      <c r="BH371" s="187" t="s">
        <v>2619</v>
      </c>
      <c r="BI371" s="187"/>
      <c r="BJ371" s="187"/>
      <c r="BK371" s="187" t="s">
        <v>2619</v>
      </c>
      <c r="BL371" s="187" t="s">
        <v>5565</v>
      </c>
      <c r="BN371" s="229">
        <v>37</v>
      </c>
      <c r="BO371" t="s">
        <v>5575</v>
      </c>
      <c r="BP371" t="s">
        <v>55</v>
      </c>
    </row>
    <row r="372" spans="1:68">
      <c r="A372">
        <v>371</v>
      </c>
      <c r="B372" s="161" t="str">
        <f>IFERROR(TEXT(AM372,"00"),"99")&amp;IFERROR(TEXT(X372,"00"),"99")&amp;IFERROR(TEXT(T372,"00"),"99")&amp;IFERROR(TEXT(BN372,"000"),"999")</f>
        <v>027099038</v>
      </c>
      <c r="C372" s="161" t="str">
        <f>IFERROR(TEXT(AM372,"00"),"99")&amp;IFERROR(TEXT(W372,"00"),"99")&amp;IFERROR(TEXT(S372,"000"),"999")</f>
        <v>0270999</v>
      </c>
      <c r="D372" s="29">
        <v>1</v>
      </c>
      <c r="E372" s="29">
        <v>0</v>
      </c>
      <c r="F372" s="29">
        <v>0</v>
      </c>
      <c r="G372" s="112" t="s">
        <v>60</v>
      </c>
      <c r="H372" s="22" t="s">
        <v>2620</v>
      </c>
      <c r="I372" s="379" t="str">
        <f>IF(ISBLANK(H372), IF(OR(NOT(ISBLANK(M372)),NOT(ISBLANK(J372)), NOT(ISBLANK(O372))),"no oldname but should be",""),IF(H372=J372,"api",IF(H372=O372,"csv","no match or acsbgname")))</f>
        <v>api</v>
      </c>
      <c r="J372" s="22" t="s">
        <v>2620</v>
      </c>
      <c r="K372" s="22" t="s">
        <v>2620</v>
      </c>
      <c r="L372" s="187"/>
      <c r="M372" s="187"/>
      <c r="N372" s="187"/>
      <c r="O372" s="187"/>
      <c r="P372" s="187"/>
      <c r="Q372" s="187" t="s">
        <v>4919</v>
      </c>
      <c r="R372" s="187" t="s">
        <v>4919</v>
      </c>
      <c r="S372" s="150">
        <f>IFERROR(_xlfn.XLOOKUP(U372,sortorder!$E$62:$E$134,sortorder!$F$62:$F$134),999)</f>
        <v>999</v>
      </c>
      <c r="T372" s="150">
        <f>IFERROR(_xlfn.XLOOKUP(U372,sortorder!$E$62:$E$134,sortorder!$D$62:$D$134),99)</f>
        <v>99</v>
      </c>
      <c r="U372" s="191" t="s">
        <v>4919</v>
      </c>
      <c r="V372" s="187"/>
      <c r="W372" s="155">
        <f>IFERROR(_xlfn.XLOOKUP(Y372,sortorder!$E$4:$E$55,sortorder!$D$4:$D$55),99)</f>
        <v>70</v>
      </c>
      <c r="X372" s="155">
        <f>IFERROR(_xlfn.XLOOKUP(Y372,sortorder!$E$4:$E$55,sortorder!$D$4:$D$55),99)</f>
        <v>70</v>
      </c>
      <c r="Y372" s="187" t="s">
        <v>2888</v>
      </c>
      <c r="Z372" s="144">
        <f>IF(ISERROR(SEARCH(Z$1,$Q372)),0,1)</f>
        <v>0</v>
      </c>
      <c r="AA372" s="144">
        <f>IF(ISERROR(SEARCH(AA$1,$Q372)),0,1)</f>
        <v>0</v>
      </c>
      <c r="AB372" s="144">
        <f>IF(ISERROR(SEARCH(AB$1,$Q372)),0,1)</f>
        <v>0</v>
      </c>
      <c r="AC372" s="144">
        <f>IF(ISERROR(SEARCH(AC$1,$Q372)),0,1)</f>
        <v>0</v>
      </c>
      <c r="AD372" s="144">
        <f>IF(ISERROR(SEARCH(AD$1,$Q372)),0,1)</f>
        <v>0</v>
      </c>
      <c r="AE372" s="144">
        <f>IF(ISERROR(SEARCH(AE$1,$Q372)),0,1)</f>
        <v>0</v>
      </c>
      <c r="AF372" s="144">
        <f>IF(ISERROR(SEARCH(AF$1,$Q372)),0,1)</f>
        <v>0</v>
      </c>
      <c r="AG372" s="144">
        <f>IF(ISERROR(SEARCH(AG$1,$Q372)),0,1)</f>
        <v>0</v>
      </c>
      <c r="AH372" s="144">
        <f>IF(ISERROR(SEARCH(AH$1,$Q372)),0,1)</f>
        <v>0</v>
      </c>
      <c r="AI372" s="187" t="s">
        <v>1083</v>
      </c>
      <c r="AJ372" s="187" t="s">
        <v>2610</v>
      </c>
      <c r="AK372" s="187" t="s">
        <v>60</v>
      </c>
      <c r="AL372" s="41" t="s">
        <v>5641</v>
      </c>
      <c r="AM372" s="216">
        <f>_xlfn.XLOOKUP(AL372,sortorder!$I$15:$I$20,sortorder!$J$15:$J$20)</f>
        <v>2</v>
      </c>
      <c r="AN372" s="187"/>
      <c r="AO372" s="187"/>
      <c r="AP372" s="187"/>
      <c r="AQ372" s="187">
        <v>0</v>
      </c>
      <c r="AR372" s="187" t="s">
        <v>43</v>
      </c>
      <c r="AS372" s="187" t="s">
        <v>43</v>
      </c>
      <c r="AT372" s="187" t="s">
        <v>286</v>
      </c>
      <c r="AU372" s="187"/>
      <c r="AV372" s="187">
        <v>1</v>
      </c>
      <c r="AW372" s="39" t="str">
        <f>IFERROR(_xlfn.XLOOKUP(Q372,wtd!$B:$B,wtd!$C:$C),"")</f>
        <v/>
      </c>
      <c r="AX372" s="144" t="b">
        <f>IFERROR(Q372=_xlfn.XLOOKUP(Q372,wtd!$B:$B,wtd!$B:$B),FALSE)</f>
        <v>0</v>
      </c>
      <c r="AY372" s="187" t="s">
        <v>1639</v>
      </c>
      <c r="AZ372" s="187">
        <v>2</v>
      </c>
      <c r="BA372" s="187">
        <v>0</v>
      </c>
      <c r="BB372" s="187"/>
      <c r="BC372" s="187" t="b">
        <v>0</v>
      </c>
      <c r="BD372" s="187" t="b">
        <v>0</v>
      </c>
      <c r="BE372" s="187" t="b">
        <v>0</v>
      </c>
      <c r="BF372" s="187" t="s">
        <v>5580</v>
      </c>
      <c r="BG372" s="187" t="s">
        <v>2621</v>
      </c>
      <c r="BH372" s="187" t="s">
        <v>2621</v>
      </c>
      <c r="BI372" s="187"/>
      <c r="BJ372" s="187"/>
      <c r="BK372" s="187" t="s">
        <v>2621</v>
      </c>
      <c r="BL372" s="187" t="s">
        <v>5566</v>
      </c>
      <c r="BN372" s="229">
        <v>38</v>
      </c>
      <c r="BO372" t="s">
        <v>2613</v>
      </c>
      <c r="BP372" t="s">
        <v>55</v>
      </c>
    </row>
    <row r="373" spans="1:68">
      <c r="A373">
        <v>372</v>
      </c>
      <c r="B373" s="161" t="str">
        <f>IFERROR(TEXT(AM373,"00"),"99")&amp;IFERROR(TEXT(X373,"00"),"99")&amp;IFERROR(TEXT(T373,"00"),"99")&amp;IFERROR(TEXT(BN373,"000"),"999")</f>
        <v>027099039</v>
      </c>
      <c r="C373" s="161" t="str">
        <f>IFERROR(TEXT(AM373,"00"),"99")&amp;IFERROR(TEXT(W373,"00"),"99")&amp;IFERROR(TEXT(S373,"000"),"999")</f>
        <v>0270999</v>
      </c>
      <c r="D373" s="29">
        <v>1</v>
      </c>
      <c r="E373" s="29">
        <v>0</v>
      </c>
      <c r="F373" s="29">
        <v>0</v>
      </c>
      <c r="G373" s="112" t="s">
        <v>60</v>
      </c>
      <c r="H373" s="22" t="s">
        <v>2622</v>
      </c>
      <c r="I373" s="379" t="str">
        <f>IF(ISBLANK(H373), IF(OR(NOT(ISBLANK(M373)),NOT(ISBLANK(J373)), NOT(ISBLANK(O373))),"no oldname but should be",""),IF(H373=J373,"api",IF(H373=O373,"csv","no match or acsbgname")))</f>
        <v>api</v>
      </c>
      <c r="J373" s="22" t="s">
        <v>2622</v>
      </c>
      <c r="K373" s="22" t="s">
        <v>2622</v>
      </c>
      <c r="L373" s="187"/>
      <c r="M373" s="187"/>
      <c r="N373" s="187"/>
      <c r="O373" s="187"/>
      <c r="P373" s="187"/>
      <c r="Q373" s="187" t="s">
        <v>4920</v>
      </c>
      <c r="R373" s="187" t="s">
        <v>4920</v>
      </c>
      <c r="S373" s="150">
        <f>IFERROR(_xlfn.XLOOKUP(U373,sortorder!$E$62:$E$134,sortorder!$F$62:$F$134),999)</f>
        <v>999</v>
      </c>
      <c r="T373" s="150">
        <f>IFERROR(_xlfn.XLOOKUP(U373,sortorder!$E$62:$E$134,sortorder!$D$62:$D$134),99)</f>
        <v>99</v>
      </c>
      <c r="U373" s="191" t="s">
        <v>4920</v>
      </c>
      <c r="V373" s="187"/>
      <c r="W373" s="155">
        <f>IFERROR(_xlfn.XLOOKUP(Y373,sortorder!$E$4:$E$55,sortorder!$D$4:$D$55),99)</f>
        <v>70</v>
      </c>
      <c r="X373" s="155">
        <f>IFERROR(_xlfn.XLOOKUP(Y373,sortorder!$E$4:$E$55,sortorder!$D$4:$D$55),99)</f>
        <v>70</v>
      </c>
      <c r="Y373" s="187" t="s">
        <v>2888</v>
      </c>
      <c r="Z373" s="144">
        <f>IF(ISERROR(SEARCH(Z$1,$Q373)),0,1)</f>
        <v>0</v>
      </c>
      <c r="AA373" s="144">
        <f>IF(ISERROR(SEARCH(AA$1,$Q373)),0,1)</f>
        <v>0</v>
      </c>
      <c r="AB373" s="144">
        <f>IF(ISERROR(SEARCH(AB$1,$Q373)),0,1)</f>
        <v>0</v>
      </c>
      <c r="AC373" s="144">
        <f>IF(ISERROR(SEARCH(AC$1,$Q373)),0,1)</f>
        <v>0</v>
      </c>
      <c r="AD373" s="144">
        <f>IF(ISERROR(SEARCH(AD$1,$Q373)),0,1)</f>
        <v>0</v>
      </c>
      <c r="AE373" s="144">
        <f>IF(ISERROR(SEARCH(AE$1,$Q373)),0,1)</f>
        <v>0</v>
      </c>
      <c r="AF373" s="144">
        <f>IF(ISERROR(SEARCH(AF$1,$Q373)),0,1)</f>
        <v>0</v>
      </c>
      <c r="AG373" s="144">
        <f>IF(ISERROR(SEARCH(AG$1,$Q373)),0,1)</f>
        <v>0</v>
      </c>
      <c r="AH373" s="144">
        <f>IF(ISERROR(SEARCH(AH$1,$Q373)),0,1)</f>
        <v>0</v>
      </c>
      <c r="AI373" s="187" t="s">
        <v>1083</v>
      </c>
      <c r="AJ373" s="187" t="s">
        <v>2610</v>
      </c>
      <c r="AK373" s="187" t="s">
        <v>60</v>
      </c>
      <c r="AL373" s="41" t="s">
        <v>5641</v>
      </c>
      <c r="AM373" s="216">
        <f>_xlfn.XLOOKUP(AL373,sortorder!$I$15:$I$20,sortorder!$J$15:$J$20)</f>
        <v>2</v>
      </c>
      <c r="AN373" s="187"/>
      <c r="AO373" s="187"/>
      <c r="AP373" s="187"/>
      <c r="AQ373" s="187">
        <v>0</v>
      </c>
      <c r="AR373" s="187" t="s">
        <v>43</v>
      </c>
      <c r="AS373" s="187" t="s">
        <v>43</v>
      </c>
      <c r="AT373" s="187" t="s">
        <v>286</v>
      </c>
      <c r="AU373" s="187"/>
      <c r="AV373" s="187">
        <v>1</v>
      </c>
      <c r="AW373" s="39" t="str">
        <f>IFERROR(_xlfn.XLOOKUP(Q373,wtd!$B:$B,wtd!$C:$C),"")</f>
        <v/>
      </c>
      <c r="AX373" s="144" t="b">
        <f>IFERROR(Q373=_xlfn.XLOOKUP(Q373,wtd!$B:$B,wtd!$B:$B),FALSE)</f>
        <v>0</v>
      </c>
      <c r="AY373" s="187" t="s">
        <v>1639</v>
      </c>
      <c r="AZ373" s="187">
        <v>2</v>
      </c>
      <c r="BA373" s="187">
        <v>0</v>
      </c>
      <c r="BB373" s="187"/>
      <c r="BC373" s="187" t="b">
        <v>0</v>
      </c>
      <c r="BD373" s="187" t="b">
        <v>0</v>
      </c>
      <c r="BE373" s="187" t="b">
        <v>0</v>
      </c>
      <c r="BF373" s="187" t="s">
        <v>5581</v>
      </c>
      <c r="BG373" s="187" t="s">
        <v>2623</v>
      </c>
      <c r="BH373" s="187" t="s">
        <v>2623</v>
      </c>
      <c r="BI373" s="187"/>
      <c r="BJ373" s="187"/>
      <c r="BK373" s="187" t="s">
        <v>2623</v>
      </c>
      <c r="BL373" s="187" t="s">
        <v>2624</v>
      </c>
      <c r="BN373" s="229">
        <v>39</v>
      </c>
      <c r="BO373" t="s">
        <v>2613</v>
      </c>
      <c r="BP373" t="s">
        <v>55</v>
      </c>
    </row>
    <row r="374" spans="1:68">
      <c r="A374">
        <v>373</v>
      </c>
      <c r="B374" s="161" t="str">
        <f>IFERROR(TEXT(AM374,"00"),"99")&amp;IFERROR(TEXT(X374,"00"),"99")&amp;IFERROR(TEXT(T374,"00"),"99")&amp;IFERROR(TEXT(BN374,"000"),"999")</f>
        <v>027099040</v>
      </c>
      <c r="C374" s="161" t="str">
        <f>IFERROR(TEXT(AM374,"00"),"99")&amp;IFERROR(TEXT(W374,"00"),"99")&amp;IFERROR(TEXT(S374,"000"),"999")</f>
        <v>0270999</v>
      </c>
      <c r="D374" s="29">
        <v>1</v>
      </c>
      <c r="E374" s="29">
        <v>0</v>
      </c>
      <c r="F374" s="29">
        <v>0</v>
      </c>
      <c r="G374" s="112" t="s">
        <v>60</v>
      </c>
      <c r="H374" s="22" t="s">
        <v>2625</v>
      </c>
      <c r="I374" s="379" t="str">
        <f>IF(ISBLANK(H374), IF(OR(NOT(ISBLANK(M374)),NOT(ISBLANK(J374)), NOT(ISBLANK(O374))),"no oldname but should be",""),IF(H374=J374,"api",IF(H374=O374,"csv","no match or acsbgname")))</f>
        <v>api</v>
      </c>
      <c r="J374" s="22" t="s">
        <v>2625</v>
      </c>
      <c r="K374" s="22" t="s">
        <v>2625</v>
      </c>
      <c r="L374" s="187"/>
      <c r="M374" s="187"/>
      <c r="N374" s="187"/>
      <c r="O374" s="187"/>
      <c r="P374" s="187"/>
      <c r="Q374" s="187" t="s">
        <v>4921</v>
      </c>
      <c r="R374" s="187" t="s">
        <v>4921</v>
      </c>
      <c r="S374" s="150">
        <f>IFERROR(_xlfn.XLOOKUP(U374,sortorder!$E$62:$E$134,sortorder!$F$62:$F$134),999)</f>
        <v>999</v>
      </c>
      <c r="T374" s="150">
        <f>IFERROR(_xlfn.XLOOKUP(U374,sortorder!$E$62:$E$134,sortorder!$D$62:$D$134),99)</f>
        <v>99</v>
      </c>
      <c r="U374" s="191" t="s">
        <v>4921</v>
      </c>
      <c r="V374" s="187"/>
      <c r="W374" s="155">
        <f>IFERROR(_xlfn.XLOOKUP(Y374,sortorder!$E$4:$E$55,sortorder!$D$4:$D$55),99)</f>
        <v>70</v>
      </c>
      <c r="X374" s="155">
        <f>IFERROR(_xlfn.XLOOKUP(Y374,sortorder!$E$4:$E$55,sortorder!$D$4:$D$55),99)</f>
        <v>70</v>
      </c>
      <c r="Y374" s="187" t="s">
        <v>2888</v>
      </c>
      <c r="Z374" s="144">
        <f>IF(ISERROR(SEARCH(Z$1,$Q374)),0,1)</f>
        <v>0</v>
      </c>
      <c r="AA374" s="144">
        <f>IF(ISERROR(SEARCH(AA$1,$Q374)),0,1)</f>
        <v>0</v>
      </c>
      <c r="AB374" s="144">
        <f>IF(ISERROR(SEARCH(AB$1,$Q374)),0,1)</f>
        <v>0</v>
      </c>
      <c r="AC374" s="144">
        <f>IF(ISERROR(SEARCH(AC$1,$Q374)),0,1)</f>
        <v>0</v>
      </c>
      <c r="AD374" s="144">
        <f>IF(ISERROR(SEARCH(AD$1,$Q374)),0,1)</f>
        <v>0</v>
      </c>
      <c r="AE374" s="144">
        <f>IF(ISERROR(SEARCH(AE$1,$Q374)),0,1)</f>
        <v>0</v>
      </c>
      <c r="AF374" s="144">
        <f>IF(ISERROR(SEARCH(AF$1,$Q374)),0,1)</f>
        <v>0</v>
      </c>
      <c r="AG374" s="144">
        <f>IF(ISERROR(SEARCH(AG$1,$Q374)),0,1)</f>
        <v>0</v>
      </c>
      <c r="AH374" s="144">
        <f>IF(ISERROR(SEARCH(AH$1,$Q374)),0,1)</f>
        <v>0</v>
      </c>
      <c r="AI374" s="187" t="s">
        <v>1083</v>
      </c>
      <c r="AJ374" s="187" t="s">
        <v>2610</v>
      </c>
      <c r="AK374" s="187" t="s">
        <v>60</v>
      </c>
      <c r="AL374" s="41" t="s">
        <v>5641</v>
      </c>
      <c r="AM374" s="216">
        <f>_xlfn.XLOOKUP(AL374,sortorder!$I$15:$I$20,sortorder!$J$15:$J$20)</f>
        <v>2</v>
      </c>
      <c r="AN374" s="187"/>
      <c r="AO374" s="187"/>
      <c r="AP374" s="187"/>
      <c r="AQ374" s="187">
        <v>0</v>
      </c>
      <c r="AR374" s="187" t="s">
        <v>43</v>
      </c>
      <c r="AS374" s="187" t="s">
        <v>43</v>
      </c>
      <c r="AT374" s="187" t="s">
        <v>286</v>
      </c>
      <c r="AU374" s="187"/>
      <c r="AV374" s="187">
        <v>1</v>
      </c>
      <c r="AW374" s="39" t="str">
        <f>IFERROR(_xlfn.XLOOKUP(Q374,wtd!$B:$B,wtd!$C:$C),"")</f>
        <v/>
      </c>
      <c r="AX374" s="144" t="b">
        <f>IFERROR(Q374=_xlfn.XLOOKUP(Q374,wtd!$B:$B,wtd!$B:$B),FALSE)</f>
        <v>0</v>
      </c>
      <c r="AY374" s="187" t="s">
        <v>1639</v>
      </c>
      <c r="AZ374" s="187">
        <v>2</v>
      </c>
      <c r="BA374" s="187">
        <v>0</v>
      </c>
      <c r="BB374" s="187"/>
      <c r="BC374" s="187" t="b">
        <v>0</v>
      </c>
      <c r="BD374" s="187" t="b">
        <v>0</v>
      </c>
      <c r="BE374" s="187" t="b">
        <v>0</v>
      </c>
      <c r="BF374" s="187" t="s">
        <v>5582</v>
      </c>
      <c r="BG374" s="187" t="s">
        <v>2626</v>
      </c>
      <c r="BH374" s="187" t="s">
        <v>2626</v>
      </c>
      <c r="BI374" s="187"/>
      <c r="BJ374" s="187"/>
      <c r="BK374" s="187" t="s">
        <v>2626</v>
      </c>
      <c r="BL374" s="187" t="s">
        <v>5567</v>
      </c>
      <c r="BN374" s="229">
        <v>40</v>
      </c>
      <c r="BO374" t="s">
        <v>2613</v>
      </c>
      <c r="BP374" t="s">
        <v>55</v>
      </c>
    </row>
    <row r="375" spans="1:68">
      <c r="A375">
        <v>374</v>
      </c>
      <c r="B375" s="161" t="str">
        <f>IFERROR(TEXT(AM375,"00"),"99")&amp;IFERROR(TEXT(X375,"00"),"99")&amp;IFERROR(TEXT(T375,"00"),"99")&amp;IFERROR(TEXT(BN375,"000"),"999")</f>
        <v>027099041</v>
      </c>
      <c r="C375" s="161" t="str">
        <f>IFERROR(TEXT(AM375,"00"),"99")&amp;IFERROR(TEXT(W375,"00"),"99")&amp;IFERROR(TEXT(S375,"000"),"999")</f>
        <v>0270999</v>
      </c>
      <c r="D375" s="29">
        <v>1</v>
      </c>
      <c r="E375" s="29">
        <v>0</v>
      </c>
      <c r="F375" s="29">
        <v>0</v>
      </c>
      <c r="G375" s="112" t="s">
        <v>60</v>
      </c>
      <c r="H375" s="22" t="s">
        <v>2627</v>
      </c>
      <c r="I375" s="379" t="str">
        <f>IF(ISBLANK(H375), IF(OR(NOT(ISBLANK(M375)),NOT(ISBLANK(J375)), NOT(ISBLANK(O375))),"no oldname but should be",""),IF(H375=J375,"api",IF(H375=O375,"csv","no match or acsbgname")))</f>
        <v>api</v>
      </c>
      <c r="J375" s="22" t="s">
        <v>2627</v>
      </c>
      <c r="K375" s="22" t="s">
        <v>2627</v>
      </c>
      <c r="L375" s="187"/>
      <c r="M375" s="187"/>
      <c r="N375" s="187"/>
      <c r="O375" s="187"/>
      <c r="P375" s="187"/>
      <c r="Q375" s="187" t="s">
        <v>4922</v>
      </c>
      <c r="R375" s="187" t="s">
        <v>4922</v>
      </c>
      <c r="S375" s="150">
        <f>IFERROR(_xlfn.XLOOKUP(U375,sortorder!$E$62:$E$134,sortorder!$F$62:$F$134),999)</f>
        <v>999</v>
      </c>
      <c r="T375" s="150">
        <f>IFERROR(_xlfn.XLOOKUP(U375,sortorder!$E$62:$E$134,sortorder!$D$62:$D$134),99)</f>
        <v>99</v>
      </c>
      <c r="U375" s="191" t="s">
        <v>4922</v>
      </c>
      <c r="V375" s="187"/>
      <c r="W375" s="155">
        <f>IFERROR(_xlfn.XLOOKUP(Y375,sortorder!$E$4:$E$55,sortorder!$D$4:$D$55),99)</f>
        <v>70</v>
      </c>
      <c r="X375" s="155">
        <f>IFERROR(_xlfn.XLOOKUP(Y375,sortorder!$E$4:$E$55,sortorder!$D$4:$D$55),99)</f>
        <v>70</v>
      </c>
      <c r="Y375" s="187" t="s">
        <v>2888</v>
      </c>
      <c r="Z375" s="144">
        <f>IF(ISERROR(SEARCH(Z$1,$Q375)),0,1)</f>
        <v>0</v>
      </c>
      <c r="AA375" s="144">
        <f>IF(ISERROR(SEARCH(AA$1,$Q375)),0,1)</f>
        <v>0</v>
      </c>
      <c r="AB375" s="144">
        <f>IF(ISERROR(SEARCH(AB$1,$Q375)),0,1)</f>
        <v>0</v>
      </c>
      <c r="AC375" s="144">
        <f>IF(ISERROR(SEARCH(AC$1,$Q375)),0,1)</f>
        <v>0</v>
      </c>
      <c r="AD375" s="144">
        <f>IF(ISERROR(SEARCH(AD$1,$Q375)),0,1)</f>
        <v>0</v>
      </c>
      <c r="AE375" s="144">
        <f>IF(ISERROR(SEARCH(AE$1,$Q375)),0,1)</f>
        <v>0</v>
      </c>
      <c r="AF375" s="144">
        <f>IF(ISERROR(SEARCH(AF$1,$Q375)),0,1)</f>
        <v>0</v>
      </c>
      <c r="AG375" s="144">
        <f>IF(ISERROR(SEARCH(AG$1,$Q375)),0,1)</f>
        <v>0</v>
      </c>
      <c r="AH375" s="144">
        <f>IF(ISERROR(SEARCH(AH$1,$Q375)),0,1)</f>
        <v>0</v>
      </c>
      <c r="AI375" s="187" t="s">
        <v>1083</v>
      </c>
      <c r="AJ375" s="187" t="s">
        <v>2610</v>
      </c>
      <c r="AK375" s="187" t="s">
        <v>60</v>
      </c>
      <c r="AL375" s="41" t="s">
        <v>5641</v>
      </c>
      <c r="AM375" s="216">
        <f>_xlfn.XLOOKUP(AL375,sortorder!$I$15:$I$20,sortorder!$J$15:$J$20)</f>
        <v>2</v>
      </c>
      <c r="AN375" s="187"/>
      <c r="AO375" s="187"/>
      <c r="AP375" s="187"/>
      <c r="AQ375" s="187">
        <v>0</v>
      </c>
      <c r="AR375" s="187" t="s">
        <v>43</v>
      </c>
      <c r="AS375" s="187" t="s">
        <v>43</v>
      </c>
      <c r="AT375" s="187" t="s">
        <v>286</v>
      </c>
      <c r="AU375" s="187"/>
      <c r="AV375" s="187">
        <v>1</v>
      </c>
      <c r="AW375" s="39" t="str">
        <f>IFERROR(_xlfn.XLOOKUP(Q375,wtd!$B:$B,wtd!$C:$C),"")</f>
        <v/>
      </c>
      <c r="AX375" s="144" t="b">
        <f>IFERROR(Q375=_xlfn.XLOOKUP(Q375,wtd!$B:$B,wtd!$B:$B),FALSE)</f>
        <v>0</v>
      </c>
      <c r="AY375" s="187" t="s">
        <v>1639</v>
      </c>
      <c r="AZ375" s="187">
        <v>2</v>
      </c>
      <c r="BA375" s="187">
        <v>0</v>
      </c>
      <c r="BB375" s="187"/>
      <c r="BC375" s="187" t="b">
        <v>0</v>
      </c>
      <c r="BD375" s="187" t="b">
        <v>0</v>
      </c>
      <c r="BE375" s="187" t="b">
        <v>0</v>
      </c>
      <c r="BF375" s="187" t="s">
        <v>5583</v>
      </c>
      <c r="BG375" s="187" t="s">
        <v>2628</v>
      </c>
      <c r="BH375" s="187" t="s">
        <v>2628</v>
      </c>
      <c r="BI375" s="187"/>
      <c r="BJ375" s="187"/>
      <c r="BK375" s="187" t="s">
        <v>2628</v>
      </c>
      <c r="BL375" s="187" t="s">
        <v>5568</v>
      </c>
      <c r="BN375" s="229">
        <v>41</v>
      </c>
      <c r="BO375" t="s">
        <v>5575</v>
      </c>
      <c r="BP375" t="s">
        <v>55</v>
      </c>
    </row>
    <row r="376" spans="1:68">
      <c r="A376">
        <v>375</v>
      </c>
      <c r="B376" s="161" t="str">
        <f>IFERROR(TEXT(AM376,"00"),"99")&amp;IFERROR(TEXT(X376,"00"),"99")&amp;IFERROR(TEXT(T376,"00"),"99")&amp;IFERROR(TEXT(BN376,"000"),"999")</f>
        <v>027099042</v>
      </c>
      <c r="C376" s="161" t="str">
        <f>IFERROR(TEXT(AM376,"00"),"99")&amp;IFERROR(TEXT(W376,"00"),"99")&amp;IFERROR(TEXT(S376,"000"),"999")</f>
        <v>0270999</v>
      </c>
      <c r="D376" s="29">
        <v>1</v>
      </c>
      <c r="E376" s="29">
        <v>0</v>
      </c>
      <c r="F376" s="29">
        <v>0</v>
      </c>
      <c r="G376" s="112" t="s">
        <v>60</v>
      </c>
      <c r="H376" s="22" t="s">
        <v>2629</v>
      </c>
      <c r="I376" s="379" t="str">
        <f>IF(ISBLANK(H376), IF(OR(NOT(ISBLANK(M376)),NOT(ISBLANK(J376)), NOT(ISBLANK(O376))),"no oldname but should be",""),IF(H376=J376,"api",IF(H376=O376,"csv","no match or acsbgname")))</f>
        <v>api</v>
      </c>
      <c r="J376" s="22" t="s">
        <v>2629</v>
      </c>
      <c r="K376" s="22" t="s">
        <v>2629</v>
      </c>
      <c r="L376" s="187"/>
      <c r="M376" s="187"/>
      <c r="N376" s="187"/>
      <c r="O376" s="187"/>
      <c r="P376" s="187"/>
      <c r="Q376" s="187" t="s">
        <v>4923</v>
      </c>
      <c r="R376" s="187" t="s">
        <v>4923</v>
      </c>
      <c r="S376" s="150">
        <f>IFERROR(_xlfn.XLOOKUP(U376,sortorder!$E$62:$E$134,sortorder!$F$62:$F$134),999)</f>
        <v>999</v>
      </c>
      <c r="T376" s="150">
        <f>IFERROR(_xlfn.XLOOKUP(U376,sortorder!$E$62:$E$134,sortorder!$D$62:$D$134),99)</f>
        <v>99</v>
      </c>
      <c r="U376" s="191" t="s">
        <v>4923</v>
      </c>
      <c r="V376" s="187"/>
      <c r="W376" s="155">
        <f>IFERROR(_xlfn.XLOOKUP(Y376,sortorder!$E$4:$E$55,sortorder!$D$4:$D$55),99)</f>
        <v>70</v>
      </c>
      <c r="X376" s="155">
        <f>IFERROR(_xlfn.XLOOKUP(Y376,sortorder!$E$4:$E$55,sortorder!$D$4:$D$55),99)</f>
        <v>70</v>
      </c>
      <c r="Y376" s="187" t="s">
        <v>2888</v>
      </c>
      <c r="Z376" s="144">
        <f>IF(ISERROR(SEARCH(Z$1,$Q376)),0,1)</f>
        <v>0</v>
      </c>
      <c r="AA376" s="144">
        <f>IF(ISERROR(SEARCH(AA$1,$Q376)),0,1)</f>
        <v>0</v>
      </c>
      <c r="AB376" s="144">
        <f>IF(ISERROR(SEARCH(AB$1,$Q376)),0,1)</f>
        <v>0</v>
      </c>
      <c r="AC376" s="144">
        <f>IF(ISERROR(SEARCH(AC$1,$Q376)),0,1)</f>
        <v>0</v>
      </c>
      <c r="AD376" s="144">
        <f>IF(ISERROR(SEARCH(AD$1,$Q376)),0,1)</f>
        <v>0</v>
      </c>
      <c r="AE376" s="144">
        <f>IF(ISERROR(SEARCH(AE$1,$Q376)),0,1)</f>
        <v>0</v>
      </c>
      <c r="AF376" s="144">
        <f>IF(ISERROR(SEARCH(AF$1,$Q376)),0,1)</f>
        <v>0</v>
      </c>
      <c r="AG376" s="144">
        <f>IF(ISERROR(SEARCH(AG$1,$Q376)),0,1)</f>
        <v>0</v>
      </c>
      <c r="AH376" s="144">
        <f>IF(ISERROR(SEARCH(AH$1,$Q376)),0,1)</f>
        <v>0</v>
      </c>
      <c r="AI376" s="187" t="s">
        <v>1083</v>
      </c>
      <c r="AJ376" s="187" t="s">
        <v>2610</v>
      </c>
      <c r="AK376" s="187" t="s">
        <v>60</v>
      </c>
      <c r="AL376" s="41" t="s">
        <v>5641</v>
      </c>
      <c r="AM376" s="216">
        <f>_xlfn.XLOOKUP(AL376,sortorder!$I$15:$I$20,sortorder!$J$15:$J$20)</f>
        <v>2</v>
      </c>
      <c r="AN376" s="187"/>
      <c r="AO376" s="187"/>
      <c r="AP376" s="187"/>
      <c r="AQ376" s="187">
        <v>0</v>
      </c>
      <c r="AR376" s="187" t="s">
        <v>43</v>
      </c>
      <c r="AS376" s="187" t="s">
        <v>43</v>
      </c>
      <c r="AT376" s="187" t="s">
        <v>286</v>
      </c>
      <c r="AU376" s="187"/>
      <c r="AV376" s="187">
        <v>1</v>
      </c>
      <c r="AW376" s="39" t="str">
        <f>IFERROR(_xlfn.XLOOKUP(Q376,wtd!$B:$B,wtd!$C:$C),"")</f>
        <v/>
      </c>
      <c r="AX376" s="144" t="b">
        <f>IFERROR(Q376=_xlfn.XLOOKUP(Q376,wtd!$B:$B,wtd!$B:$B),FALSE)</f>
        <v>0</v>
      </c>
      <c r="AY376" s="187" t="s">
        <v>1639</v>
      </c>
      <c r="AZ376" s="187">
        <v>2</v>
      </c>
      <c r="BA376" s="187">
        <v>0</v>
      </c>
      <c r="BB376" s="187"/>
      <c r="BC376" s="187" t="b">
        <v>0</v>
      </c>
      <c r="BD376" s="187" t="b">
        <v>0</v>
      </c>
      <c r="BE376" s="187" t="b">
        <v>0</v>
      </c>
      <c r="BF376" s="187" t="s">
        <v>5584</v>
      </c>
      <c r="BG376" s="187" t="s">
        <v>2630</v>
      </c>
      <c r="BH376" s="187" t="s">
        <v>2630</v>
      </c>
      <c r="BI376" s="187"/>
      <c r="BJ376" s="187"/>
      <c r="BK376" s="187" t="s">
        <v>2630</v>
      </c>
      <c r="BL376" s="187" t="s">
        <v>5569</v>
      </c>
      <c r="BN376" s="229">
        <v>42</v>
      </c>
      <c r="BO376" t="s">
        <v>5575</v>
      </c>
      <c r="BP376" t="s">
        <v>55</v>
      </c>
    </row>
    <row r="377" spans="1:68">
      <c r="A377">
        <v>376</v>
      </c>
      <c r="B377" s="161" t="str">
        <f>IFERROR(TEXT(AM377,"00"),"99")&amp;IFERROR(TEXT(X377,"00"),"99")&amp;IFERROR(TEXT(T377,"00"),"99")&amp;IFERROR(TEXT(BN377,"000"),"999")</f>
        <v>027099043</v>
      </c>
      <c r="C377" s="161" t="str">
        <f>IFERROR(TEXT(AM377,"00"),"99")&amp;IFERROR(TEXT(W377,"00"),"99")&amp;IFERROR(TEXT(S377,"000"),"999")</f>
        <v>0270999</v>
      </c>
      <c r="D377" s="29">
        <v>1</v>
      </c>
      <c r="E377" s="29">
        <v>0</v>
      </c>
      <c r="F377" s="29">
        <v>0</v>
      </c>
      <c r="G377" s="112" t="s">
        <v>60</v>
      </c>
      <c r="H377" s="22" t="s">
        <v>2631</v>
      </c>
      <c r="I377" s="379" t="str">
        <f>IF(ISBLANK(H377), IF(OR(NOT(ISBLANK(M377)),NOT(ISBLANK(J377)), NOT(ISBLANK(O377))),"no oldname but should be",""),IF(H377=J377,"api",IF(H377=O377,"csv","no match or acsbgname")))</f>
        <v>api</v>
      </c>
      <c r="J377" s="22" t="s">
        <v>2631</v>
      </c>
      <c r="K377" s="22" t="s">
        <v>2631</v>
      </c>
      <c r="L377" s="187"/>
      <c r="M377" s="187"/>
      <c r="N377" s="187"/>
      <c r="O377" s="187"/>
      <c r="P377" s="187"/>
      <c r="Q377" s="187" t="s">
        <v>4924</v>
      </c>
      <c r="R377" s="187" t="s">
        <v>4924</v>
      </c>
      <c r="S377" s="150">
        <f>IFERROR(_xlfn.XLOOKUP(U377,sortorder!$E$62:$E$134,sortorder!$F$62:$F$134),999)</f>
        <v>999</v>
      </c>
      <c r="T377" s="150">
        <f>IFERROR(_xlfn.XLOOKUP(U377,sortorder!$E$62:$E$134,sortorder!$D$62:$D$134),99)</f>
        <v>99</v>
      </c>
      <c r="U377" s="191" t="s">
        <v>4924</v>
      </c>
      <c r="V377" s="187"/>
      <c r="W377" s="155">
        <f>IFERROR(_xlfn.XLOOKUP(Y377,sortorder!$E$4:$E$55,sortorder!$D$4:$D$55),99)</f>
        <v>70</v>
      </c>
      <c r="X377" s="155">
        <f>IFERROR(_xlfn.XLOOKUP(Y377,sortorder!$E$4:$E$55,sortorder!$D$4:$D$55),99)</f>
        <v>70</v>
      </c>
      <c r="Y377" s="187" t="s">
        <v>2888</v>
      </c>
      <c r="Z377" s="144">
        <f>IF(ISERROR(SEARCH(Z$1,$Q377)),0,1)</f>
        <v>0</v>
      </c>
      <c r="AA377" s="144">
        <f>IF(ISERROR(SEARCH(AA$1,$Q377)),0,1)</f>
        <v>0</v>
      </c>
      <c r="AB377" s="144">
        <f>IF(ISERROR(SEARCH(AB$1,$Q377)),0,1)</f>
        <v>0</v>
      </c>
      <c r="AC377" s="144">
        <f>IF(ISERROR(SEARCH(AC$1,$Q377)),0,1)</f>
        <v>0</v>
      </c>
      <c r="AD377" s="144">
        <f>IF(ISERROR(SEARCH(AD$1,$Q377)),0,1)</f>
        <v>0</v>
      </c>
      <c r="AE377" s="144">
        <f>IF(ISERROR(SEARCH(AE$1,$Q377)),0,1)</f>
        <v>0</v>
      </c>
      <c r="AF377" s="144">
        <f>IF(ISERROR(SEARCH(AF$1,$Q377)),0,1)</f>
        <v>0</v>
      </c>
      <c r="AG377" s="144">
        <f>IF(ISERROR(SEARCH(AG$1,$Q377)),0,1)</f>
        <v>0</v>
      </c>
      <c r="AH377" s="144">
        <f>IF(ISERROR(SEARCH(AH$1,$Q377)),0,1)</f>
        <v>0</v>
      </c>
      <c r="AI377" s="187" t="s">
        <v>1083</v>
      </c>
      <c r="AJ377" s="187" t="s">
        <v>2610</v>
      </c>
      <c r="AK377" s="187" t="s">
        <v>60</v>
      </c>
      <c r="AL377" s="41" t="s">
        <v>5641</v>
      </c>
      <c r="AM377" s="216">
        <f>_xlfn.XLOOKUP(AL377,sortorder!$I$15:$I$20,sortorder!$J$15:$J$20)</f>
        <v>2</v>
      </c>
      <c r="AN377" s="187"/>
      <c r="AO377" s="187"/>
      <c r="AP377" s="187"/>
      <c r="AQ377" s="187">
        <v>0</v>
      </c>
      <c r="AR377" s="187" t="s">
        <v>43</v>
      </c>
      <c r="AS377" s="187" t="s">
        <v>43</v>
      </c>
      <c r="AT377" s="187" t="s">
        <v>286</v>
      </c>
      <c r="AU377" s="187"/>
      <c r="AV377" s="187">
        <v>1</v>
      </c>
      <c r="AW377" s="39" t="str">
        <f>IFERROR(_xlfn.XLOOKUP(Q377,wtd!$B:$B,wtd!$C:$C),"")</f>
        <v/>
      </c>
      <c r="AX377" s="144" t="b">
        <f>IFERROR(Q377=_xlfn.XLOOKUP(Q377,wtd!$B:$B,wtd!$B:$B),FALSE)</f>
        <v>0</v>
      </c>
      <c r="AY377" s="187" t="s">
        <v>1639</v>
      </c>
      <c r="AZ377" s="187">
        <v>2</v>
      </c>
      <c r="BA377" s="187">
        <v>0</v>
      </c>
      <c r="BB377" s="187"/>
      <c r="BC377" s="187" t="b">
        <v>0</v>
      </c>
      <c r="BD377" s="187" t="b">
        <v>0</v>
      </c>
      <c r="BE377" s="187" t="b">
        <v>0</v>
      </c>
      <c r="BF377" s="187" t="s">
        <v>5585</v>
      </c>
      <c r="BG377" s="187" t="s">
        <v>2632</v>
      </c>
      <c r="BH377" s="187" t="s">
        <v>2632</v>
      </c>
      <c r="BI377" s="187"/>
      <c r="BJ377" s="187"/>
      <c r="BK377" s="187" t="s">
        <v>2632</v>
      </c>
      <c r="BL377" s="187" t="s">
        <v>5570</v>
      </c>
      <c r="BN377" s="229">
        <v>43</v>
      </c>
      <c r="BO377" t="s">
        <v>2613</v>
      </c>
      <c r="BP377" t="s">
        <v>86</v>
      </c>
    </row>
    <row r="378" spans="1:68">
      <c r="A378">
        <v>377</v>
      </c>
      <c r="B378" s="161" t="str">
        <f>IFERROR(TEXT(AM378,"00"),"99")&amp;IFERROR(TEXT(X378,"00"),"99")&amp;IFERROR(TEXT(T378,"00"),"99")&amp;IFERROR(TEXT(BN378,"000"),"999")</f>
        <v>027099999</v>
      </c>
      <c r="C378" s="161" t="str">
        <f>IFERROR(TEXT(AM378,"00"),"99")&amp;IFERROR(TEXT(W378,"00"),"99")&amp;IFERROR(TEXT(S378,"000"),"999")</f>
        <v>0270999</v>
      </c>
      <c r="D378" s="29">
        <v>1</v>
      </c>
      <c r="E378" s="29">
        <v>0</v>
      </c>
      <c r="F378" s="29">
        <v>0</v>
      </c>
      <c r="G378" s="29"/>
      <c r="H378" t="s">
        <v>2816</v>
      </c>
      <c r="I378" s="379" t="str">
        <f>IF(ISBLANK(H378), IF(OR(NOT(ISBLANK(M378)),NOT(ISBLANK(J378)), NOT(ISBLANK(O378))),"no oldname but should be",""),IF(H378=J378,"api",IF(H378=O378,"csv","no match or acsbgname")))</f>
        <v>api</v>
      </c>
      <c r="J378" t="s">
        <v>2816</v>
      </c>
      <c r="K378" s="124" t="s">
        <v>2816</v>
      </c>
      <c r="L378" s="124"/>
      <c r="M378" s="124"/>
      <c r="N378" s="124"/>
      <c r="O378" s="124"/>
      <c r="P378" s="124"/>
      <c r="Q378" s="125" t="s">
        <v>4981</v>
      </c>
      <c r="R378" s="124" t="s">
        <v>4981</v>
      </c>
      <c r="S378" s="150">
        <f>IFERROR(_xlfn.XLOOKUP(U378,sortorder!$E$62:$E$134,sortorder!$F$62:$F$134),999)</f>
        <v>999</v>
      </c>
      <c r="T378" s="150">
        <f>IFERROR(_xlfn.XLOOKUP(U378,sortorder!$E$62:$E$134,sortorder!$D$62:$D$134),99)</f>
        <v>99</v>
      </c>
      <c r="U378" s="129" t="s">
        <v>5618</v>
      </c>
      <c r="W378" s="155">
        <f>IFERROR(_xlfn.XLOOKUP(Y378,sortorder!$E$4:$E$55,sortorder!$D$4:$D$55),99)</f>
        <v>70</v>
      </c>
      <c r="X378" s="155">
        <f>IFERROR(_xlfn.XLOOKUP(Y378,sortorder!$E$4:$E$55,sortorder!$D$4:$D$55),99)</f>
        <v>70</v>
      </c>
      <c r="Y378" s="22" t="s">
        <v>2888</v>
      </c>
      <c r="Z378" s="144">
        <f>IF(ISERROR(SEARCH(Z$1,$Q378)),0,1)</f>
        <v>0</v>
      </c>
      <c r="AA378" s="144">
        <f>IF(ISERROR(SEARCH(AA$1,$Q378)),0,1)</f>
        <v>0</v>
      </c>
      <c r="AB378" s="144">
        <f>IF(ISERROR(SEARCH(AB$1,$Q378)),0,1)</f>
        <v>0</v>
      </c>
      <c r="AC378" s="144">
        <f>IF(ISERROR(SEARCH(AC$1,$Q378)),0,1)</f>
        <v>0</v>
      </c>
      <c r="AD378" s="144">
        <f>IF(ISERROR(SEARCH(AD$1,$Q378)),0,1)</f>
        <v>0</v>
      </c>
      <c r="AE378" s="144">
        <f>IF(ISERROR(SEARCH(AE$1,$Q378)),0,1)</f>
        <v>0</v>
      </c>
      <c r="AF378" s="144">
        <f>IF(ISERROR(SEARCH(AF$1,$Q378)),0,1)</f>
        <v>0</v>
      </c>
      <c r="AG378" s="144">
        <f>IF(ISERROR(SEARCH(AG$1,$Q378)),0,1)</f>
        <v>0</v>
      </c>
      <c r="AH378" s="144">
        <f>IF(ISERROR(SEARCH(AH$1,$Q378)),0,1)</f>
        <v>0</v>
      </c>
      <c r="AI378" t="s">
        <v>2292</v>
      </c>
      <c r="AJ378" s="124" t="s">
        <v>2293</v>
      </c>
      <c r="AK378" t="s">
        <v>60</v>
      </c>
      <c r="AL378" s="41" t="s">
        <v>5641</v>
      </c>
      <c r="AM378" s="216">
        <f>_xlfn.XLOOKUP(AL378,sortorder!$I$15:$I$20,sortorder!$J$15:$J$20)</f>
        <v>2</v>
      </c>
      <c r="AN378" t="s">
        <v>423</v>
      </c>
      <c r="AO378" t="s">
        <v>423</v>
      </c>
      <c r="AP378" t="s">
        <v>424</v>
      </c>
      <c r="AQ378" s="31">
        <v>1</v>
      </c>
      <c r="AR378" t="s">
        <v>1125</v>
      </c>
      <c r="AS378" t="s">
        <v>1132</v>
      </c>
      <c r="AT378" t="s">
        <v>1126</v>
      </c>
      <c r="AU378" t="s">
        <v>1132</v>
      </c>
      <c r="AW378" s="39" t="str">
        <f>IFERROR(_xlfn.XLOOKUP(Q378,wtd!$B:$B,wtd!$C:$C),"")</f>
        <v/>
      </c>
      <c r="AX378" s="144" t="b">
        <f>IFERROR(Q378=_xlfn.XLOOKUP(Q378,wtd!$B:$B,wtd!$B:$B),FALSE)</f>
        <v>0</v>
      </c>
      <c r="AY378" t="s">
        <v>2830</v>
      </c>
      <c r="AZ378">
        <v>3</v>
      </c>
      <c r="BA378">
        <v>1</v>
      </c>
      <c r="BC378" t="b">
        <v>0</v>
      </c>
      <c r="BD378" t="b">
        <v>0</v>
      </c>
      <c r="BE378" t="b">
        <v>0</v>
      </c>
      <c r="BF378" s="124" t="s">
        <v>5305</v>
      </c>
      <c r="BG378" s="124" t="s">
        <v>2817</v>
      </c>
      <c r="BH378" s="124" t="s">
        <v>2817</v>
      </c>
      <c r="BK378" t="s">
        <v>2817</v>
      </c>
      <c r="BN378" s="232">
        <v>999</v>
      </c>
      <c r="BP378" t="s">
        <v>2818</v>
      </c>
    </row>
    <row r="379" spans="1:68">
      <c r="A379">
        <v>378</v>
      </c>
      <c r="B379" s="161" t="str">
        <f>IFERROR(TEXT(AM379,"00"),"99")&amp;IFERROR(TEXT(X379,"00"),"99")&amp;IFERROR(TEXT(T379,"00"),"99")&amp;IFERROR(TEXT(BN379,"000"),"999")</f>
        <v>027099999</v>
      </c>
      <c r="C379" s="161" t="str">
        <f>IFERROR(TEXT(AM379,"00"),"99")&amp;IFERROR(TEXT(W379,"00"),"99")&amp;IFERROR(TEXT(S379,"000"),"999")</f>
        <v>0270999</v>
      </c>
      <c r="D379" s="29">
        <v>1</v>
      </c>
      <c r="E379" s="29">
        <v>0</v>
      </c>
      <c r="F379" s="29">
        <v>0</v>
      </c>
      <c r="G379" s="29"/>
      <c r="H379" t="s">
        <v>2821</v>
      </c>
      <c r="I379" s="379" t="str">
        <f>IF(ISBLANK(H379), IF(OR(NOT(ISBLANK(M379)),NOT(ISBLANK(J379)), NOT(ISBLANK(O379))),"no oldname but should be",""),IF(H379=J379,"api",IF(H379=O379,"csv","no match or acsbgname")))</f>
        <v>api</v>
      </c>
      <c r="J379" t="s">
        <v>2821</v>
      </c>
      <c r="K379" s="124" t="s">
        <v>2821</v>
      </c>
      <c r="M379" s="124"/>
      <c r="Q379" s="125" t="s">
        <v>4982</v>
      </c>
      <c r="R379" s="124" t="s">
        <v>4982</v>
      </c>
      <c r="S379" s="150">
        <f>IFERROR(_xlfn.XLOOKUP(U379,sortorder!$E$62:$E$134,sortorder!$F$62:$F$134),999)</f>
        <v>999</v>
      </c>
      <c r="T379" s="150">
        <f>IFERROR(_xlfn.XLOOKUP(U379,sortorder!$E$62:$E$134,sortorder!$D$62:$D$134),99)</f>
        <v>99</v>
      </c>
      <c r="U379" s="129" t="s">
        <v>5618</v>
      </c>
      <c r="W379" s="155">
        <f>IFERROR(_xlfn.XLOOKUP(Y379,sortorder!$E$4:$E$55,sortorder!$D$4:$D$55),99)</f>
        <v>70</v>
      </c>
      <c r="X379" s="155">
        <f>IFERROR(_xlfn.XLOOKUP(Y379,sortorder!$E$4:$E$55,sortorder!$D$4:$D$55),99)</f>
        <v>70</v>
      </c>
      <c r="Y379" s="22" t="s">
        <v>2888</v>
      </c>
      <c r="Z379" s="144">
        <f>IF(ISERROR(SEARCH(Z$1,$Q379)),0,1)</f>
        <v>0</v>
      </c>
      <c r="AA379" s="144">
        <f>IF(ISERROR(SEARCH(AA$1,$Q379)),0,1)</f>
        <v>0</v>
      </c>
      <c r="AB379" s="144">
        <f>IF(ISERROR(SEARCH(AB$1,$Q379)),0,1)</f>
        <v>0</v>
      </c>
      <c r="AC379" s="144">
        <f>IF(ISERROR(SEARCH(AC$1,$Q379)),0,1)</f>
        <v>0</v>
      </c>
      <c r="AD379" s="144">
        <f>IF(ISERROR(SEARCH(AD$1,$Q379)),0,1)</f>
        <v>0</v>
      </c>
      <c r="AE379" s="144">
        <f>IF(ISERROR(SEARCH(AE$1,$Q379)),0,1)</f>
        <v>0</v>
      </c>
      <c r="AF379" s="144">
        <f>IF(ISERROR(SEARCH(AF$1,$Q379)),0,1)</f>
        <v>0</v>
      </c>
      <c r="AG379" s="144">
        <f>IF(ISERROR(SEARCH(AG$1,$Q379)),0,1)</f>
        <v>0</v>
      </c>
      <c r="AH379" s="144">
        <f>IF(ISERROR(SEARCH(AH$1,$Q379)),0,1)</f>
        <v>0</v>
      </c>
      <c r="AI379" t="s">
        <v>2292</v>
      </c>
      <c r="AJ379" s="124" t="s">
        <v>2293</v>
      </c>
      <c r="AK379" t="s">
        <v>60</v>
      </c>
      <c r="AL379" s="41" t="s">
        <v>5641</v>
      </c>
      <c r="AM379" s="216">
        <f>_xlfn.XLOOKUP(AL379,sortorder!$I$15:$I$20,sortorder!$J$15:$J$20)</f>
        <v>2</v>
      </c>
      <c r="AN379" t="s">
        <v>423</v>
      </c>
      <c r="AO379" t="s">
        <v>423</v>
      </c>
      <c r="AP379" t="s">
        <v>424</v>
      </c>
      <c r="AQ379" s="31">
        <v>1</v>
      </c>
      <c r="AR379" t="s">
        <v>1101</v>
      </c>
      <c r="AS379" t="s">
        <v>1111</v>
      </c>
      <c r="AT379" t="s">
        <v>1102</v>
      </c>
      <c r="AU379" t="s">
        <v>1111</v>
      </c>
      <c r="AW379" s="39" t="str">
        <f>IFERROR(_xlfn.XLOOKUP(Q379,wtd!$B:$B,wtd!$C:$C),"")</f>
        <v/>
      </c>
      <c r="AX379" s="144" t="b">
        <f>IFERROR(Q379=_xlfn.XLOOKUP(Q379,wtd!$B:$B,wtd!$B:$B),FALSE)</f>
        <v>0</v>
      </c>
      <c r="AY379" t="s">
        <v>1103</v>
      </c>
      <c r="AZ379">
        <v>2</v>
      </c>
      <c r="BA379">
        <v>0</v>
      </c>
      <c r="BC379" t="b">
        <v>0</v>
      </c>
      <c r="BD379" t="b">
        <v>0</v>
      </c>
      <c r="BE379" t="b">
        <v>0</v>
      </c>
      <c r="BF379" s="124" t="s">
        <v>5342</v>
      </c>
      <c r="BG379" t="s">
        <v>2822</v>
      </c>
      <c r="BH379" s="124" t="s">
        <v>2822</v>
      </c>
      <c r="BK379" t="s">
        <v>2822</v>
      </c>
      <c r="BN379" s="232">
        <v>999</v>
      </c>
      <c r="BP379" t="s">
        <v>589</v>
      </c>
    </row>
    <row r="380" spans="1:68">
      <c r="A380">
        <v>379</v>
      </c>
      <c r="B380" s="161" t="str">
        <f>IFERROR(TEXT(AM380,"00"),"99")&amp;IFERROR(TEXT(X380,"00"),"99")&amp;IFERROR(TEXT(T380,"00"),"99")&amp;IFERROR(TEXT(BN380,"000"),"999")</f>
        <v>027099999</v>
      </c>
      <c r="C380" s="161" t="str">
        <f>IFERROR(TEXT(AM380,"00"),"99")&amp;IFERROR(TEXT(W380,"00"),"99")&amp;IFERROR(TEXT(S380,"000"),"999")</f>
        <v>0270999</v>
      </c>
      <c r="D380" s="29">
        <v>1</v>
      </c>
      <c r="E380" s="29">
        <v>0</v>
      </c>
      <c r="F380" s="29">
        <v>0</v>
      </c>
      <c r="G380" s="112" t="s">
        <v>60</v>
      </c>
      <c r="H380" t="s">
        <v>2804</v>
      </c>
      <c r="I380" s="379" t="str">
        <f>IF(ISBLANK(H380), IF(OR(NOT(ISBLANK(M380)),NOT(ISBLANK(J380)), NOT(ISBLANK(O380))),"no oldname but should be",""),IF(H380=J380,"api",IF(H380=O380,"csv","no match or acsbgname")))</f>
        <v>api</v>
      </c>
      <c r="J380" t="s">
        <v>2804</v>
      </c>
      <c r="K380" s="124" t="s">
        <v>2804</v>
      </c>
      <c r="M380" s="124"/>
      <c r="Q380" s="125" t="s">
        <v>4983</v>
      </c>
      <c r="R380" s="124" t="s">
        <v>4983</v>
      </c>
      <c r="S380" s="150">
        <f>IFERROR(_xlfn.XLOOKUP(U380,sortorder!$E$62:$E$134,sortorder!$F$62:$F$134),999)</f>
        <v>999</v>
      </c>
      <c r="T380" s="150">
        <f>IFERROR(_xlfn.XLOOKUP(U380,sortorder!$E$62:$E$134,sortorder!$D$62:$D$134),99)</f>
        <v>99</v>
      </c>
      <c r="U380" s="129" t="s">
        <v>5618</v>
      </c>
      <c r="W380" s="155">
        <f>IFERROR(_xlfn.XLOOKUP(Y380,sortorder!$E$4:$E$55,sortorder!$D$4:$D$55),99)</f>
        <v>70</v>
      </c>
      <c r="X380" s="155">
        <f>IFERROR(_xlfn.XLOOKUP(Y380,sortorder!$E$4:$E$55,sortorder!$D$4:$D$55),99)</f>
        <v>70</v>
      </c>
      <c r="Y380" s="22" t="s">
        <v>2888</v>
      </c>
      <c r="Z380" s="144">
        <f>IF(ISERROR(SEARCH(Z$1,$Q380)),0,1)</f>
        <v>0</v>
      </c>
      <c r="AA380" s="144">
        <f>IF(ISERROR(SEARCH(AA$1,$Q380)),0,1)</f>
        <v>0</v>
      </c>
      <c r="AB380" s="144">
        <f>IF(ISERROR(SEARCH(AB$1,$Q380)),0,1)</f>
        <v>0</v>
      </c>
      <c r="AC380" s="144">
        <f>IF(ISERROR(SEARCH(AC$1,$Q380)),0,1)</f>
        <v>0</v>
      </c>
      <c r="AD380" s="144">
        <f>IF(ISERROR(SEARCH(AD$1,$Q380)),0,1)</f>
        <v>0</v>
      </c>
      <c r="AE380" s="144">
        <f>IF(ISERROR(SEARCH(AE$1,$Q380)),0,1)</f>
        <v>0</v>
      </c>
      <c r="AF380" s="144">
        <f>IF(ISERROR(SEARCH(AF$1,$Q380)),0,1)</f>
        <v>0</v>
      </c>
      <c r="AG380" s="144">
        <f>IF(ISERROR(SEARCH(AG$1,$Q380)),0,1)</f>
        <v>0</v>
      </c>
      <c r="AH380" s="144">
        <f>IF(ISERROR(SEARCH(AH$1,$Q380)),0,1)</f>
        <v>0</v>
      </c>
      <c r="AI380" t="s">
        <v>2292</v>
      </c>
      <c r="AJ380" s="124" t="s">
        <v>2293</v>
      </c>
      <c r="AK380" t="s">
        <v>60</v>
      </c>
      <c r="AL380" s="41" t="s">
        <v>5641</v>
      </c>
      <c r="AM380" s="216">
        <f>_xlfn.XLOOKUP(AL380,sortorder!$I$15:$I$20,sortorder!$J$15:$J$20)</f>
        <v>2</v>
      </c>
      <c r="AQ380" s="30">
        <v>0</v>
      </c>
      <c r="AR380" t="s">
        <v>43</v>
      </c>
      <c r="AS380" t="s">
        <v>43</v>
      </c>
      <c r="AV380">
        <v>0</v>
      </c>
      <c r="AW380" s="39" t="str">
        <f>IFERROR(_xlfn.XLOOKUP(Q380,wtd!$B:$B,wtd!$C:$C),"")</f>
        <v>pop</v>
      </c>
      <c r="AX380" s="144" t="b">
        <f>IFERROR(Q380=_xlfn.XLOOKUP(Q380,wtd!$B:$B,wtd!$B:$B),FALSE)</f>
        <v>1</v>
      </c>
      <c r="AY380" s="243" t="s">
        <v>1624</v>
      </c>
      <c r="AZ380">
        <v>3</v>
      </c>
      <c r="BA380">
        <v>1</v>
      </c>
      <c r="BC380" t="b">
        <v>0</v>
      </c>
      <c r="BD380" t="b">
        <v>0</v>
      </c>
      <c r="BE380" t="b">
        <v>0</v>
      </c>
      <c r="BF380" s="124" t="s">
        <v>2584</v>
      </c>
      <c r="BG380" t="s">
        <v>1165</v>
      </c>
      <c r="BH380" s="124" t="s">
        <v>1165</v>
      </c>
      <c r="BK380" t="s">
        <v>1165</v>
      </c>
      <c r="BN380" s="232">
        <v>999</v>
      </c>
      <c r="BP380" t="s">
        <v>2805</v>
      </c>
    </row>
    <row r="381" spans="1:68">
      <c r="A381">
        <v>380</v>
      </c>
      <c r="B381" s="161" t="str">
        <f>IFERROR(TEXT(AM381,"00"),"99")&amp;IFERROR(TEXT(X381,"00"),"99")&amp;IFERROR(TEXT(T381,"00"),"99")&amp;IFERROR(TEXT(BN381,"000"),"999")</f>
        <v>027099999</v>
      </c>
      <c r="C381" s="161" t="str">
        <f>IFERROR(TEXT(AM381,"00"),"99")&amp;IFERROR(TEXT(W381,"00"),"99")&amp;IFERROR(TEXT(S381,"000"),"999")</f>
        <v>0270999</v>
      </c>
      <c r="D381" s="29">
        <v>1</v>
      </c>
      <c r="E381" s="29">
        <v>0</v>
      </c>
      <c r="F381" s="29">
        <v>0</v>
      </c>
      <c r="G381" s="29"/>
      <c r="H381" t="s">
        <v>2808</v>
      </c>
      <c r="I381" s="379" t="str">
        <f>IF(ISBLANK(H381), IF(OR(NOT(ISBLANK(M381)),NOT(ISBLANK(J381)), NOT(ISBLANK(O381))),"no oldname but should be",""),IF(H381=J381,"api",IF(H381=O381,"csv","no match or acsbgname")))</f>
        <v>api</v>
      </c>
      <c r="J381" t="s">
        <v>2808</v>
      </c>
      <c r="K381" s="124" t="s">
        <v>2808</v>
      </c>
      <c r="L381" s="124"/>
      <c r="M381" s="124"/>
      <c r="N381" s="124"/>
      <c r="O381" s="124"/>
      <c r="P381" s="124"/>
      <c r="Q381" s="125" t="s">
        <v>4984</v>
      </c>
      <c r="R381" s="124" t="s">
        <v>4984</v>
      </c>
      <c r="S381" s="150">
        <f>IFERROR(_xlfn.XLOOKUP(U381,sortorder!$E$62:$E$134,sortorder!$F$62:$F$134),999)</f>
        <v>999</v>
      </c>
      <c r="T381" s="150">
        <f>IFERROR(_xlfn.XLOOKUP(U381,sortorder!$E$62:$E$134,sortorder!$D$62:$D$134),99)</f>
        <v>99</v>
      </c>
      <c r="U381" s="129" t="s">
        <v>5618</v>
      </c>
      <c r="W381" s="155">
        <f>IFERROR(_xlfn.XLOOKUP(Y381,sortorder!$E$4:$E$55,sortorder!$D$4:$D$55),99)</f>
        <v>70</v>
      </c>
      <c r="X381" s="155">
        <f>IFERROR(_xlfn.XLOOKUP(Y381,sortorder!$E$4:$E$55,sortorder!$D$4:$D$55),99)</f>
        <v>70</v>
      </c>
      <c r="Y381" s="22" t="s">
        <v>2888</v>
      </c>
      <c r="Z381" s="144">
        <f>IF(ISERROR(SEARCH(Z$1,$Q381)),0,1)</f>
        <v>0</v>
      </c>
      <c r="AA381" s="144">
        <f>IF(ISERROR(SEARCH(AA$1,$Q381)),0,1)</f>
        <v>0</v>
      </c>
      <c r="AB381" s="144">
        <f>IF(ISERROR(SEARCH(AB$1,$Q381)),0,1)</f>
        <v>0</v>
      </c>
      <c r="AC381" s="144">
        <f>IF(ISERROR(SEARCH(AC$1,$Q381)),0,1)</f>
        <v>0</v>
      </c>
      <c r="AD381" s="144">
        <f>IF(ISERROR(SEARCH(AD$1,$Q381)),0,1)</f>
        <v>0</v>
      </c>
      <c r="AE381" s="144">
        <f>IF(ISERROR(SEARCH(AE$1,$Q381)),0,1)</f>
        <v>0</v>
      </c>
      <c r="AF381" s="144">
        <f>IF(ISERROR(SEARCH(AF$1,$Q381)),0,1)</f>
        <v>0</v>
      </c>
      <c r="AG381" s="144">
        <f>IF(ISERROR(SEARCH(AG$1,$Q381)),0,1)</f>
        <v>0</v>
      </c>
      <c r="AH381" s="144">
        <f>IF(ISERROR(SEARCH(AH$1,$Q381)),0,1)</f>
        <v>0</v>
      </c>
      <c r="AI381" t="s">
        <v>2292</v>
      </c>
      <c r="AJ381" s="124" t="s">
        <v>2293</v>
      </c>
      <c r="AK381" t="s">
        <v>60</v>
      </c>
      <c r="AL381" s="41" t="s">
        <v>5641</v>
      </c>
      <c r="AM381" s="216">
        <f>_xlfn.XLOOKUP(AL381,sortorder!$I$15:$I$20,sortorder!$J$15:$J$20)</f>
        <v>2</v>
      </c>
      <c r="AN381" t="s">
        <v>1804</v>
      </c>
      <c r="AO381" t="s">
        <v>1805</v>
      </c>
      <c r="AP381" t="s">
        <v>1805</v>
      </c>
      <c r="AQ381" s="32">
        <v>3</v>
      </c>
      <c r="AR381" t="s">
        <v>1815</v>
      </c>
      <c r="AS381" t="s">
        <v>1132</v>
      </c>
      <c r="AT381" t="s">
        <v>1126</v>
      </c>
      <c r="AU381" t="s">
        <v>1132</v>
      </c>
      <c r="AW381" s="39" t="str">
        <f>IFERROR(_xlfn.XLOOKUP(Q381,wtd!$B:$B,wtd!$C:$C),"")</f>
        <v/>
      </c>
      <c r="AX381" s="144" t="b">
        <f>IFERROR(Q381=_xlfn.XLOOKUP(Q381,wtd!$B:$B,wtd!$B:$B),FALSE)</f>
        <v>0</v>
      </c>
      <c r="AY381" t="s">
        <v>2830</v>
      </c>
      <c r="AZ381">
        <v>2</v>
      </c>
      <c r="BA381">
        <v>1</v>
      </c>
      <c r="BC381" t="b">
        <v>0</v>
      </c>
      <c r="BD381" t="b">
        <v>0</v>
      </c>
      <c r="BE381" t="b">
        <v>0</v>
      </c>
      <c r="BF381" s="124" t="s">
        <v>5311</v>
      </c>
      <c r="BG381" s="124" t="s">
        <v>2809</v>
      </c>
      <c r="BH381" s="124" t="s">
        <v>2809</v>
      </c>
      <c r="BK381" t="s">
        <v>2809</v>
      </c>
      <c r="BN381" s="232">
        <v>999</v>
      </c>
      <c r="BP381" t="s">
        <v>1068</v>
      </c>
    </row>
    <row r="382" spans="1:68">
      <c r="A382">
        <v>381</v>
      </c>
      <c r="B382" s="161" t="str">
        <f>IFERROR(TEXT(AM382,"00"),"99")&amp;IFERROR(TEXT(X382,"00"),"99")&amp;IFERROR(TEXT(T382,"00"),"99")&amp;IFERROR(TEXT(BN382,"000"),"999")</f>
        <v>027099999</v>
      </c>
      <c r="C382" s="161" t="str">
        <f>IFERROR(TEXT(AM382,"00"),"99")&amp;IFERROR(TEXT(W382,"00"),"99")&amp;IFERROR(TEXT(S382,"000"),"999")</f>
        <v>0270999</v>
      </c>
      <c r="D382" s="29">
        <v>1</v>
      </c>
      <c r="E382" s="29">
        <v>0</v>
      </c>
      <c r="F382" s="29">
        <v>0</v>
      </c>
      <c r="G382" s="29"/>
      <c r="H382" t="s">
        <v>2812</v>
      </c>
      <c r="I382" s="379" t="str">
        <f>IF(ISBLANK(H382), IF(OR(NOT(ISBLANK(M382)),NOT(ISBLANK(J382)), NOT(ISBLANK(O382))),"no oldname but should be",""),IF(H382=J382,"api",IF(H382=O382,"csv","no match or acsbgname")))</f>
        <v>api</v>
      </c>
      <c r="J382" t="s">
        <v>2812</v>
      </c>
      <c r="K382" t="s">
        <v>2812</v>
      </c>
      <c r="L382" s="124"/>
      <c r="M382" s="124"/>
      <c r="N382" s="124"/>
      <c r="O382" s="124"/>
      <c r="P382" s="124"/>
      <c r="Q382" s="125" t="s">
        <v>4985</v>
      </c>
      <c r="R382" s="124" t="s">
        <v>4985</v>
      </c>
      <c r="S382" s="150">
        <f>IFERROR(_xlfn.XLOOKUP(U382,sortorder!$E$62:$E$134,sortorder!$F$62:$F$134),999)</f>
        <v>999</v>
      </c>
      <c r="T382" s="150">
        <f>IFERROR(_xlfn.XLOOKUP(U382,sortorder!$E$62:$E$134,sortorder!$D$62:$D$134),99)</f>
        <v>99</v>
      </c>
      <c r="U382" s="201" t="s">
        <v>5618</v>
      </c>
      <c r="V382" s="202"/>
      <c r="W382" s="155">
        <f>IFERROR(_xlfn.XLOOKUP(Y382,sortorder!$E$4:$E$55,sortorder!$D$4:$D$55),99)</f>
        <v>70</v>
      </c>
      <c r="X382" s="155">
        <f>IFERROR(_xlfn.XLOOKUP(Y382,sortorder!$E$4:$E$55,sortorder!$D$4:$D$55),99)</f>
        <v>70</v>
      </c>
      <c r="Y382" s="203" t="s">
        <v>2888</v>
      </c>
      <c r="Z382" s="144">
        <f>IF(ISERROR(SEARCH(Z$1,$Q382)),0,1)</f>
        <v>0</v>
      </c>
      <c r="AA382" s="144">
        <f>IF(ISERROR(SEARCH(AA$1,$Q382)),0,1)</f>
        <v>0</v>
      </c>
      <c r="AB382" s="144">
        <f>IF(ISERROR(SEARCH(AB$1,$Q382)),0,1)</f>
        <v>0</v>
      </c>
      <c r="AC382" s="144">
        <f>IF(ISERROR(SEARCH(AC$1,$Q382)),0,1)</f>
        <v>0</v>
      </c>
      <c r="AD382" s="144">
        <f>IF(ISERROR(SEARCH(AD$1,$Q382)),0,1)</f>
        <v>0</v>
      </c>
      <c r="AE382" s="144">
        <f>IF(ISERROR(SEARCH(AE$1,$Q382)),0,1)</f>
        <v>0</v>
      </c>
      <c r="AF382" s="144">
        <f>IF(ISERROR(SEARCH(AF$1,$Q382)),0,1)</f>
        <v>0</v>
      </c>
      <c r="AG382" s="144">
        <f>IF(ISERROR(SEARCH(AG$1,$Q382)),0,1)</f>
        <v>0</v>
      </c>
      <c r="AH382" s="144">
        <f>IF(ISERROR(SEARCH(AH$1,$Q382)),0,1)</f>
        <v>0</v>
      </c>
      <c r="AI382" s="124" t="s">
        <v>2292</v>
      </c>
      <c r="AJ382" s="124" t="s">
        <v>2293</v>
      </c>
      <c r="AK382" s="124" t="s">
        <v>60</v>
      </c>
      <c r="AL382" s="218" t="s">
        <v>5641</v>
      </c>
      <c r="AM382" s="216">
        <f>_xlfn.XLOOKUP(AL382,sortorder!$I$15:$I$20,sortorder!$J$15:$J$20)</f>
        <v>2</v>
      </c>
      <c r="AN382" s="124" t="s">
        <v>1804</v>
      </c>
      <c r="AO382" s="124" t="s">
        <v>1805</v>
      </c>
      <c r="AP382" s="124" t="s">
        <v>1805</v>
      </c>
      <c r="AQ382" s="205">
        <v>3</v>
      </c>
      <c r="AR382" s="124" t="s">
        <v>1799</v>
      </c>
      <c r="AS382" s="124" t="s">
        <v>1111</v>
      </c>
      <c r="AT382" s="124" t="s">
        <v>1102</v>
      </c>
      <c r="AU382" s="124" t="s">
        <v>1111</v>
      </c>
      <c r="AV382" s="124"/>
      <c r="AW382" s="39" t="str">
        <f>IFERROR(_xlfn.XLOOKUP(Q382,wtd!$B:$B,wtd!$C:$C),"")</f>
        <v/>
      </c>
      <c r="AX382" s="144" t="b">
        <f>IFERROR(Q382=_xlfn.XLOOKUP(Q382,wtd!$B:$B,wtd!$B:$B),FALSE)</f>
        <v>0</v>
      </c>
      <c r="AY382" s="124" t="s">
        <v>1103</v>
      </c>
      <c r="AZ382" s="124">
        <v>2</v>
      </c>
      <c r="BA382" s="124">
        <v>0</v>
      </c>
      <c r="BB382" s="124"/>
      <c r="BC382" s="124" t="b">
        <v>0</v>
      </c>
      <c r="BD382" s="124" t="b">
        <v>0</v>
      </c>
      <c r="BE382" s="124" t="b">
        <v>0</v>
      </c>
      <c r="BF382" s="124" t="s">
        <v>5345</v>
      </c>
      <c r="BG382" s="124" t="s">
        <v>2813</v>
      </c>
      <c r="BH382" s="124" t="s">
        <v>2813</v>
      </c>
      <c r="BI382" s="124"/>
      <c r="BJ382" s="124"/>
      <c r="BK382" s="124" t="s">
        <v>2813</v>
      </c>
      <c r="BL382" s="124"/>
      <c r="BN382" s="232">
        <v>999</v>
      </c>
      <c r="BP382" t="s">
        <v>1189</v>
      </c>
    </row>
    <row r="383" spans="1:68">
      <c r="A383">
        <v>382</v>
      </c>
      <c r="B383" s="161" t="str">
        <f>IFERROR(TEXT(AM383,"00"),"99")&amp;IFERROR(TEXT(X383,"00"),"99")&amp;IFERROR(TEXT(T383,"00"),"99")&amp;IFERROR(TEXT(BN383,"000"),"999")</f>
        <v>029999012</v>
      </c>
      <c r="C383" s="161" t="str">
        <f>IFERROR(TEXT(AM383,"00"),"99")&amp;IFERROR(TEXT(W383,"00"),"99")&amp;IFERROR(TEXT(S383,"000"),"999")</f>
        <v>0299999</v>
      </c>
      <c r="D383" s="29">
        <v>1</v>
      </c>
      <c r="E383" s="29">
        <v>0</v>
      </c>
      <c r="F383" s="29">
        <v>1</v>
      </c>
      <c r="G383" s="105">
        <v>1</v>
      </c>
      <c r="H383" t="s">
        <v>2577</v>
      </c>
      <c r="I383" s="379" t="str">
        <f>IF(ISBLANK(H383), IF(OR(NOT(ISBLANK(M383)),NOT(ISBLANK(J383)), NOT(ISBLANK(O383))),"no oldname but should be",""),IF(H383=J383,"api",IF(H383=O383,"csv","no match or acsbgname")))</f>
        <v>api</v>
      </c>
      <c r="J383" t="s">
        <v>2577</v>
      </c>
      <c r="K383" t="s">
        <v>2577</v>
      </c>
      <c r="M383" s="113" t="s">
        <v>3283</v>
      </c>
      <c r="Q383" s="125" t="s">
        <v>4884</v>
      </c>
      <c r="R383" s="125" t="s">
        <v>4884</v>
      </c>
      <c r="S383" s="150">
        <f>IFERROR(_xlfn.XLOOKUP(U383,sortorder!$E$62:$E$134,sortorder!$F$62:$F$134),999)</f>
        <v>999</v>
      </c>
      <c r="T383" s="150">
        <f>IFERROR(_xlfn.XLOOKUP(U383,sortorder!$E$62:$E$134,sortorder!$D$62:$D$134),99)</f>
        <v>99</v>
      </c>
      <c r="U383" s="64" t="s">
        <v>4884</v>
      </c>
      <c r="W383" s="155">
        <f>IFERROR(_xlfn.XLOOKUP(Y383,sortorder!$E$4:$E$55,sortorder!$D$4:$D$55),99)</f>
        <v>99</v>
      </c>
      <c r="X383" s="155">
        <f>IFERROR(_xlfn.XLOOKUP(Y383,sortorder!$E$4:$E$55,sortorder!$D$4:$D$55),99)</f>
        <v>99</v>
      </c>
      <c r="Y383" s="203" t="s">
        <v>5668</v>
      </c>
      <c r="Z383" s="144">
        <f>IF(ISERROR(SEARCH(Z$1,$Q383)),0,1)</f>
        <v>0</v>
      </c>
      <c r="AA383" s="144">
        <f>IF(ISERROR(SEARCH(AA$1,$Q383)),0,1)</f>
        <v>0</v>
      </c>
      <c r="AB383" s="144">
        <f>IF(ISERROR(SEARCH(AB$1,$Q383)),0,1)</f>
        <v>0</v>
      </c>
      <c r="AC383" s="144">
        <f>IF(ISERROR(SEARCH(AC$1,$Q383)),0,1)</f>
        <v>0</v>
      </c>
      <c r="AD383" s="144">
        <f>IF(ISERROR(SEARCH(AD$1,$Q383)),0,1)</f>
        <v>0</v>
      </c>
      <c r="AE383" s="144">
        <f>IF(ISERROR(SEARCH(AE$1,$Q383)),0,1)</f>
        <v>0</v>
      </c>
      <c r="AF383" s="144">
        <f>IF(ISERROR(SEARCH(AF$1,$Q383)),0,1)</f>
        <v>0</v>
      </c>
      <c r="AG383" s="144">
        <f>IF(ISERROR(SEARCH(AG$1,$Q383)),0,1)</f>
        <v>0</v>
      </c>
      <c r="AH383" s="144">
        <f>IF(ISERROR(SEARCH(AH$1,$Q383)),0,1)</f>
        <v>0</v>
      </c>
      <c r="AI383" t="s">
        <v>1083</v>
      </c>
      <c r="AJ383" s="124" t="s">
        <v>1084</v>
      </c>
      <c r="AK383" t="s">
        <v>60</v>
      </c>
      <c r="AL383" s="41" t="s">
        <v>5641</v>
      </c>
      <c r="AM383" s="216">
        <f>_xlfn.XLOOKUP(AL383,sortorder!$I$15:$I$20,sortorder!$J$15:$J$20)</f>
        <v>2</v>
      </c>
      <c r="AQ383" s="30">
        <v>0</v>
      </c>
      <c r="AR383" t="s">
        <v>43</v>
      </c>
      <c r="AS383" t="s">
        <v>43</v>
      </c>
      <c r="AT383" t="s">
        <v>286</v>
      </c>
      <c r="AV383">
        <v>1</v>
      </c>
      <c r="AW383" s="39" t="str">
        <f>IFERROR(_xlfn.XLOOKUP(Q383,wtd!$B:$B,wtd!$C:$C),"")</f>
        <v>pop</v>
      </c>
      <c r="AX383" s="144" t="b">
        <f>IFERROR(Q383=_xlfn.XLOOKUP(Q383,wtd!$B:$B,wtd!$B:$B),FALSE)</f>
        <v>1</v>
      </c>
      <c r="AY383" s="243" t="s">
        <v>1624</v>
      </c>
      <c r="AZ383">
        <v>2</v>
      </c>
      <c r="BA383">
        <v>0</v>
      </c>
      <c r="BC383" t="b">
        <v>0</v>
      </c>
      <c r="BD383" t="b">
        <v>1</v>
      </c>
      <c r="BE383" t="b">
        <v>0</v>
      </c>
      <c r="BF383" t="s">
        <v>5658</v>
      </c>
      <c r="BG383" t="s">
        <v>2578</v>
      </c>
      <c r="BH383" t="s">
        <v>2578</v>
      </c>
      <c r="BK383" t="s">
        <v>2578</v>
      </c>
      <c r="BL383" t="s">
        <v>2579</v>
      </c>
      <c r="BN383" s="229">
        <v>12</v>
      </c>
      <c r="BP383" t="s">
        <v>1504</v>
      </c>
    </row>
    <row r="384" spans="1:68">
      <c r="A384">
        <v>383</v>
      </c>
      <c r="B384" s="161" t="str">
        <f>IFERROR(TEXT(AM384,"00"),"99")&amp;IFERROR(TEXT(X384,"00"),"99")&amp;IFERROR(TEXT(T384,"00"),"99")&amp;IFERROR(TEXT(BN384,"000"),"999")</f>
        <v>029999013</v>
      </c>
      <c r="C384" s="161" t="str">
        <f>IFERROR(TEXT(AM384,"00"),"99")&amp;IFERROR(TEXT(W384,"00"),"99")&amp;IFERROR(TEXT(S384,"000"),"999")</f>
        <v>0299999</v>
      </c>
      <c r="D384" s="29">
        <v>1</v>
      </c>
      <c r="E384" s="29">
        <v>0</v>
      </c>
      <c r="F384" s="29">
        <v>1</v>
      </c>
      <c r="G384" s="105">
        <v>1</v>
      </c>
      <c r="H384" t="s">
        <v>2580</v>
      </c>
      <c r="I384" s="379" t="str">
        <f>IF(ISBLANK(H384), IF(OR(NOT(ISBLANK(M384)),NOT(ISBLANK(J384)), NOT(ISBLANK(O384))),"no oldname but should be",""),IF(H384=J384,"api",IF(H384=O384,"csv","no match or acsbgname")))</f>
        <v>api</v>
      </c>
      <c r="J384" t="s">
        <v>2580</v>
      </c>
      <c r="K384" t="s">
        <v>2580</v>
      </c>
      <c r="M384" s="113" t="s">
        <v>3289</v>
      </c>
      <c r="Q384" s="125" t="s">
        <v>4885</v>
      </c>
      <c r="R384" s="125" t="s">
        <v>4885</v>
      </c>
      <c r="S384" s="150">
        <f>IFERROR(_xlfn.XLOOKUP(U384,sortorder!$E$62:$E$134,sortorder!$F$62:$F$134),999)</f>
        <v>999</v>
      </c>
      <c r="T384" s="150">
        <f>IFERROR(_xlfn.XLOOKUP(U384,sortorder!$E$62:$E$134,sortorder!$D$62:$D$134),99)</f>
        <v>99</v>
      </c>
      <c r="U384" s="64" t="s">
        <v>4885</v>
      </c>
      <c r="W384" s="155">
        <f>IFERROR(_xlfn.XLOOKUP(Y384,sortorder!$E$4:$E$55,sortorder!$D$4:$D$55),99)</f>
        <v>99</v>
      </c>
      <c r="X384" s="155">
        <f>IFERROR(_xlfn.XLOOKUP(Y384,sortorder!$E$4:$E$55,sortorder!$D$4:$D$55),99)</f>
        <v>99</v>
      </c>
      <c r="Y384" s="203" t="s">
        <v>5668</v>
      </c>
      <c r="Z384" s="144">
        <f>IF(ISERROR(SEARCH(Z$1,$Q384)),0,1)</f>
        <v>0</v>
      </c>
      <c r="AA384" s="144">
        <f>IF(ISERROR(SEARCH(AA$1,$Q384)),0,1)</f>
        <v>0</v>
      </c>
      <c r="AB384" s="144">
        <f>IF(ISERROR(SEARCH(AB$1,$Q384)),0,1)</f>
        <v>0</v>
      </c>
      <c r="AC384" s="144">
        <f>IF(ISERROR(SEARCH(AC$1,$Q384)),0,1)</f>
        <v>0</v>
      </c>
      <c r="AD384" s="144">
        <f>IF(ISERROR(SEARCH(AD$1,$Q384)),0,1)</f>
        <v>0</v>
      </c>
      <c r="AE384" s="144">
        <f>IF(ISERROR(SEARCH(AE$1,$Q384)),0,1)</f>
        <v>0</v>
      </c>
      <c r="AF384" s="144">
        <f>IF(ISERROR(SEARCH(AF$1,$Q384)),0,1)</f>
        <v>0</v>
      </c>
      <c r="AG384" s="144">
        <f>IF(ISERROR(SEARCH(AG$1,$Q384)),0,1)</f>
        <v>0</v>
      </c>
      <c r="AH384" s="144">
        <f>IF(ISERROR(SEARCH(AH$1,$Q384)),0,1)</f>
        <v>0</v>
      </c>
      <c r="AI384" t="s">
        <v>1083</v>
      </c>
      <c r="AJ384" s="124" t="s">
        <v>1084</v>
      </c>
      <c r="AK384" t="s">
        <v>60</v>
      </c>
      <c r="AL384" s="41" t="s">
        <v>5641</v>
      </c>
      <c r="AM384" s="216">
        <f>_xlfn.XLOOKUP(AL384,sortorder!$I$15:$I$20,sortorder!$J$15:$J$20)</f>
        <v>2</v>
      </c>
      <c r="AQ384" s="30">
        <v>0</v>
      </c>
      <c r="AR384" t="s">
        <v>43</v>
      </c>
      <c r="AS384" t="s">
        <v>43</v>
      </c>
      <c r="AT384" t="s">
        <v>286</v>
      </c>
      <c r="AV384">
        <v>1</v>
      </c>
      <c r="AW384" s="39" t="str">
        <f>IFERROR(_xlfn.XLOOKUP(Q384,wtd!$B:$B,wtd!$C:$C),"")</f>
        <v>pop</v>
      </c>
      <c r="AX384" s="144" t="b">
        <f>IFERROR(Q384=_xlfn.XLOOKUP(Q384,wtd!$B:$B,wtd!$B:$B),FALSE)</f>
        <v>1</v>
      </c>
      <c r="AY384" s="243" t="s">
        <v>1624</v>
      </c>
      <c r="AZ384">
        <v>2</v>
      </c>
      <c r="BA384">
        <v>0</v>
      </c>
      <c r="BC384" t="b">
        <v>0</v>
      </c>
      <c r="BD384" t="b">
        <v>1</v>
      </c>
      <c r="BE384" t="b">
        <v>0</v>
      </c>
      <c r="BF384" t="s">
        <v>5659</v>
      </c>
      <c r="BG384" t="s">
        <v>2581</v>
      </c>
      <c r="BH384" t="s">
        <v>2581</v>
      </c>
      <c r="BK384" t="s">
        <v>2581</v>
      </c>
      <c r="BL384" t="s">
        <v>2582</v>
      </c>
      <c r="BN384" s="229">
        <v>13</v>
      </c>
      <c r="BP384" t="s">
        <v>1283</v>
      </c>
    </row>
    <row r="385" spans="1:72">
      <c r="A385">
        <v>384</v>
      </c>
      <c r="B385" s="161" t="str">
        <f>IFERROR(TEXT(AM385,"00"),"99")&amp;IFERROR(TEXT(X385,"00"),"99")&amp;IFERROR(TEXT(T385,"00"),"99")&amp;IFERROR(TEXT(BN385,"000"),"999")</f>
        <v>029999027</v>
      </c>
      <c r="C385" s="161" t="str">
        <f>IFERROR(TEXT(AM385,"00"),"99")&amp;IFERROR(TEXT(W385,"00"),"99")&amp;IFERROR(TEXT(S385,"000"),"999")</f>
        <v>0299999</v>
      </c>
      <c r="D385" s="29">
        <v>1</v>
      </c>
      <c r="E385" s="29">
        <v>0</v>
      </c>
      <c r="F385" s="29">
        <v>1</v>
      </c>
      <c r="G385" s="105">
        <v>1</v>
      </c>
      <c r="H385" t="s">
        <v>2593</v>
      </c>
      <c r="I385" s="379" t="str">
        <f>IF(ISBLANK(H385), IF(OR(NOT(ISBLANK(M385)),NOT(ISBLANK(J385)), NOT(ISBLANK(O385))),"no oldname but should be",""),IF(H385=J385,"api",IF(H385=O385,"csv","no match or acsbgname")))</f>
        <v>api</v>
      </c>
      <c r="J385" t="s">
        <v>2593</v>
      </c>
      <c r="K385" s="124" t="s">
        <v>2593</v>
      </c>
      <c r="M385" s="113" t="s">
        <v>3261</v>
      </c>
      <c r="Q385" s="127" t="s">
        <v>4883</v>
      </c>
      <c r="R385" s="127" t="s">
        <v>4883</v>
      </c>
      <c r="S385" s="150">
        <f>IFERROR(_xlfn.XLOOKUP(U385,sortorder!$E$62:$E$134,sortorder!$F$62:$F$134),999)</f>
        <v>999</v>
      </c>
      <c r="T385" s="150">
        <f>IFERROR(_xlfn.XLOOKUP(U385,sortorder!$E$62:$E$134,sortorder!$D$62:$D$134),99)</f>
        <v>99</v>
      </c>
      <c r="U385" s="1" t="s">
        <v>4883</v>
      </c>
      <c r="W385" s="155">
        <f>IFERROR(_xlfn.XLOOKUP(Y385,sortorder!$E$4:$E$55,sortorder!$D$4:$D$55),99)</f>
        <v>99</v>
      </c>
      <c r="X385" s="155">
        <f>IFERROR(_xlfn.XLOOKUP(Y385,sortorder!$E$4:$E$55,sortorder!$D$4:$D$55),99)</f>
        <v>99</v>
      </c>
      <c r="Y385" s="203" t="s">
        <v>5668</v>
      </c>
      <c r="Z385" s="144">
        <f>IF(ISERROR(SEARCH(Z$1,$Q385)),0,1)</f>
        <v>0</v>
      </c>
      <c r="AA385" s="144">
        <f>IF(ISERROR(SEARCH(AA$1,$Q385)),0,1)</f>
        <v>0</v>
      </c>
      <c r="AB385" s="144">
        <f>IF(ISERROR(SEARCH(AB$1,$Q385)),0,1)</f>
        <v>0</v>
      </c>
      <c r="AC385" s="144">
        <f>IF(ISERROR(SEARCH(AC$1,$Q385)),0,1)</f>
        <v>0</v>
      </c>
      <c r="AD385" s="144">
        <f>IF(ISERROR(SEARCH(AD$1,$Q385)),0,1)</f>
        <v>0</v>
      </c>
      <c r="AE385" s="144">
        <f>IF(ISERROR(SEARCH(AE$1,$Q385)),0,1)</f>
        <v>0</v>
      </c>
      <c r="AF385" s="144">
        <f>IF(ISERROR(SEARCH(AF$1,$Q385)),0,1)</f>
        <v>0</v>
      </c>
      <c r="AG385" s="144">
        <f>IF(ISERROR(SEARCH(AG$1,$Q385)),0,1)</f>
        <v>0</v>
      </c>
      <c r="AH385" s="144">
        <f>IF(ISERROR(SEARCH(AH$1,$Q385)),0,1)</f>
        <v>0</v>
      </c>
      <c r="AI385" t="s">
        <v>1083</v>
      </c>
      <c r="AJ385" s="124" t="s">
        <v>2594</v>
      </c>
      <c r="AK385" t="s">
        <v>60</v>
      </c>
      <c r="AL385" s="41" t="s">
        <v>5641</v>
      </c>
      <c r="AM385" s="216">
        <f>_xlfn.XLOOKUP(AL385,sortorder!$I$15:$I$20,sortorder!$J$15:$J$20)</f>
        <v>2</v>
      </c>
      <c r="AQ385" s="30">
        <v>0</v>
      </c>
      <c r="AR385" t="s">
        <v>43</v>
      </c>
      <c r="AS385" t="s">
        <v>43</v>
      </c>
      <c r="AT385" t="s">
        <v>286</v>
      </c>
      <c r="AV385">
        <v>1</v>
      </c>
      <c r="AW385" s="39" t="str">
        <f>IFERROR(_xlfn.XLOOKUP(Q385,wtd!$B:$B,wtd!$C:$C),"")</f>
        <v>pop</v>
      </c>
      <c r="AX385" s="144" t="b">
        <f>IFERROR(Q385=_xlfn.XLOOKUP(Q385,wtd!$B:$B,wtd!$B:$B),FALSE)</f>
        <v>1</v>
      </c>
      <c r="AY385" s="243" t="s">
        <v>1624</v>
      </c>
      <c r="AZ385">
        <v>2</v>
      </c>
      <c r="BA385">
        <v>0</v>
      </c>
      <c r="BC385" t="b">
        <v>0</v>
      </c>
      <c r="BD385" t="b">
        <v>1</v>
      </c>
      <c r="BE385" t="b">
        <v>0</v>
      </c>
      <c r="BF385" s="124" t="s">
        <v>5653</v>
      </c>
      <c r="BG385" t="s">
        <v>5655</v>
      </c>
      <c r="BH385" t="s">
        <v>5655</v>
      </c>
      <c r="BK385" t="s">
        <v>2595</v>
      </c>
      <c r="BL385" t="s">
        <v>2596</v>
      </c>
      <c r="BN385" s="229">
        <v>27</v>
      </c>
      <c r="BP385" t="s">
        <v>1819</v>
      </c>
    </row>
    <row r="386" spans="1:72">
      <c r="A386">
        <v>385</v>
      </c>
      <c r="B386" s="161" t="str">
        <f>IFERROR(TEXT(AM386,"00"),"99")&amp;IFERROR(TEXT(X386,"00"),"99")&amp;IFERROR(TEXT(T386,"00"),"99")&amp;IFERROR(TEXT(BN386,"000"),"999")</f>
        <v>029999028</v>
      </c>
      <c r="C386" s="161" t="str">
        <f>IFERROR(TEXT(AM386,"00"),"99")&amp;IFERROR(TEXT(W386,"00"),"99")&amp;IFERROR(TEXT(S386,"000"),"999")</f>
        <v>0299999</v>
      </c>
      <c r="D386" s="29">
        <v>1</v>
      </c>
      <c r="E386" s="29">
        <v>0</v>
      </c>
      <c r="F386" s="29">
        <v>1</v>
      </c>
      <c r="G386" s="105">
        <v>1</v>
      </c>
      <c r="H386" t="s">
        <v>2597</v>
      </c>
      <c r="I386" s="379" t="str">
        <f>IF(ISBLANK(H386), IF(OR(NOT(ISBLANK(M386)),NOT(ISBLANK(J386)), NOT(ISBLANK(O386))),"no oldname but should be",""),IF(H386=J386,"api",IF(H386=O386,"csv","no match or acsbgname")))</f>
        <v>api</v>
      </c>
      <c r="J386" t="s">
        <v>2597</v>
      </c>
      <c r="K386" s="124" t="s">
        <v>2597</v>
      </c>
      <c r="L386" s="124"/>
      <c r="M386" s="113" t="s">
        <v>3277</v>
      </c>
      <c r="N386" s="124"/>
      <c r="O386" s="124"/>
      <c r="P386" s="124"/>
      <c r="Q386" s="127" t="s">
        <v>4876</v>
      </c>
      <c r="R386" s="127" t="s">
        <v>4876</v>
      </c>
      <c r="S386" s="150">
        <f>IFERROR(_xlfn.XLOOKUP(U386,sortorder!$E$62:$E$134,sortorder!$F$62:$F$134),999)</f>
        <v>999</v>
      </c>
      <c r="T386" s="150">
        <f>IFERROR(_xlfn.XLOOKUP(U386,sortorder!$E$62:$E$134,sortorder!$D$62:$D$134),99)</f>
        <v>99</v>
      </c>
      <c r="U386" s="1" t="s">
        <v>4876</v>
      </c>
      <c r="W386" s="155">
        <f>IFERROR(_xlfn.XLOOKUP(Y386,sortorder!$E$4:$E$55,sortorder!$D$4:$D$55),99)</f>
        <v>99</v>
      </c>
      <c r="X386" s="155">
        <f>IFERROR(_xlfn.XLOOKUP(Y386,sortorder!$E$4:$E$55,sortorder!$D$4:$D$55),99)</f>
        <v>99</v>
      </c>
      <c r="Y386" s="203" t="s">
        <v>5668</v>
      </c>
      <c r="Z386" s="144">
        <f>IF(ISERROR(SEARCH(Z$1,$Q386)),0,1)</f>
        <v>0</v>
      </c>
      <c r="AA386" s="144">
        <f>IF(ISERROR(SEARCH(AA$1,$Q386)),0,1)</f>
        <v>0</v>
      </c>
      <c r="AB386" s="144">
        <f>IF(ISERROR(SEARCH(AB$1,$Q386)),0,1)</f>
        <v>0</v>
      </c>
      <c r="AC386" s="144">
        <f>IF(ISERROR(SEARCH(AC$1,$Q386)),0,1)</f>
        <v>0</v>
      </c>
      <c r="AD386" s="144">
        <f>IF(ISERROR(SEARCH(AD$1,$Q386)),0,1)</f>
        <v>0</v>
      </c>
      <c r="AE386" s="144">
        <f>IF(ISERROR(SEARCH(AE$1,$Q386)),0,1)</f>
        <v>0</v>
      </c>
      <c r="AF386" s="144">
        <f>IF(ISERROR(SEARCH(AF$1,$Q386)),0,1)</f>
        <v>0</v>
      </c>
      <c r="AG386" s="144">
        <f>IF(ISERROR(SEARCH(AG$1,$Q386)),0,1)</f>
        <v>0</v>
      </c>
      <c r="AH386" s="144">
        <f>IF(ISERROR(SEARCH(AH$1,$Q386)),0,1)</f>
        <v>0</v>
      </c>
      <c r="AI386" t="s">
        <v>1083</v>
      </c>
      <c r="AJ386" s="124" t="s">
        <v>2594</v>
      </c>
      <c r="AK386" t="s">
        <v>60</v>
      </c>
      <c r="AL386" s="41" t="s">
        <v>5641</v>
      </c>
      <c r="AM386" s="216">
        <f>_xlfn.XLOOKUP(AL386,sortorder!$I$15:$I$20,sortorder!$J$15:$J$20)</f>
        <v>2</v>
      </c>
      <c r="AQ386" s="30">
        <v>0</v>
      </c>
      <c r="AR386" t="s">
        <v>43</v>
      </c>
      <c r="AS386" t="s">
        <v>43</v>
      </c>
      <c r="AT386" t="s">
        <v>286</v>
      </c>
      <c r="AV386">
        <v>1</v>
      </c>
      <c r="AW386" s="39" t="str">
        <f>IFERROR(_xlfn.XLOOKUP(Q386,wtd!$B:$B,wtd!$C:$C),"")</f>
        <v>pop</v>
      </c>
      <c r="AX386" s="144" t="b">
        <f>IFERROR(Q386=_xlfn.XLOOKUP(Q386,wtd!$B:$B,wtd!$B:$B),FALSE)</f>
        <v>1</v>
      </c>
      <c r="AY386" s="243" t="s">
        <v>1624</v>
      </c>
      <c r="AZ386">
        <v>2</v>
      </c>
      <c r="BA386">
        <v>0</v>
      </c>
      <c r="BC386" t="b">
        <v>0</v>
      </c>
      <c r="BD386" t="b">
        <v>1</v>
      </c>
      <c r="BE386" t="b">
        <v>0</v>
      </c>
      <c r="BF386" s="124" t="s">
        <v>5649</v>
      </c>
      <c r="BG386" s="124" t="s">
        <v>5651</v>
      </c>
      <c r="BH386" s="124" t="s">
        <v>5651</v>
      </c>
      <c r="BK386" t="s">
        <v>2598</v>
      </c>
      <c r="BL386" t="s">
        <v>2599</v>
      </c>
      <c r="BN386" s="229">
        <v>28</v>
      </c>
      <c r="BP386" t="s">
        <v>1683</v>
      </c>
    </row>
    <row r="387" spans="1:72">
      <c r="A387">
        <v>386</v>
      </c>
      <c r="B387" s="161" t="str">
        <f>IFERROR(TEXT(AM387,"00"),"99")&amp;IFERROR(TEXT(X387,"00"),"99")&amp;IFERROR(TEXT(T387,"00"),"99")&amp;IFERROR(TEXT(BN387,"000"),"999")</f>
        <v>029999999</v>
      </c>
      <c r="C387" s="161" t="str">
        <f>IFERROR(TEXT(AM387,"00"),"99")&amp;IFERROR(TEXT(W387,"00"),"99")&amp;IFERROR(TEXT(S387,"000"),"999")</f>
        <v>0299999</v>
      </c>
      <c r="D387" s="29">
        <v>0</v>
      </c>
      <c r="E387" s="29">
        <v>0</v>
      </c>
      <c r="F387" s="29">
        <v>1</v>
      </c>
      <c r="H387" s="233" t="s">
        <v>3286</v>
      </c>
      <c r="I387" s="379" t="str">
        <f>IF(ISBLANK(H387), IF(OR(NOT(ISBLANK(M387)),NOT(ISBLANK(J387)), NOT(ISBLANK(O387))),"no oldname but should be",""),IF(H387=J387,"api",IF(H387=O387,"csv","no match or acsbgname")))</f>
        <v>no match or acsbgname</v>
      </c>
      <c r="M387" s="233" t="s">
        <v>3286</v>
      </c>
      <c r="Q387" s="181" t="s">
        <v>5657</v>
      </c>
      <c r="R387" s="181" t="s">
        <v>5657</v>
      </c>
      <c r="S387" s="150">
        <f>IFERROR(_xlfn.XLOOKUP(U387,sortorder!$E$62:$E$134,sortorder!$F$62:$F$134),999)</f>
        <v>999</v>
      </c>
      <c r="T387" s="150">
        <f>IFERROR(_xlfn.XLOOKUP(U387,sortorder!$E$62:$E$134,sortorder!$D$62:$D$134),99)</f>
        <v>99</v>
      </c>
      <c r="U387" s="64" t="s">
        <v>4885</v>
      </c>
      <c r="W387" s="155">
        <f>IFERROR(_xlfn.XLOOKUP(Y387,sortorder!$E$4:$E$55,sortorder!$D$4:$D$55),99)</f>
        <v>99</v>
      </c>
      <c r="X387" s="155">
        <f>IFERROR(_xlfn.XLOOKUP(Y387,sortorder!$E$4:$E$55,sortorder!$D$4:$D$55),99)</f>
        <v>99</v>
      </c>
      <c r="Y387" s="203" t="s">
        <v>5669</v>
      </c>
      <c r="Z387" s="144">
        <f>IF(ISERROR(SEARCH(Z$1,$Q387)),0,1)</f>
        <v>0</v>
      </c>
      <c r="AA387" s="144">
        <f>IF(ISERROR(SEARCH(AA$1,$Q387)),0,1)</f>
        <v>0</v>
      </c>
      <c r="AB387" s="144">
        <f>IF(ISERROR(SEARCH(AB$1,$Q387)),0,1)</f>
        <v>0</v>
      </c>
      <c r="AC387" s="144">
        <f>IF(ISERROR(SEARCH(AC$1,$Q387)),0,1)</f>
        <v>0</v>
      </c>
      <c r="AD387" s="144">
        <f>IF(ISERROR(SEARCH(AD$1,$Q387)),0,1)</f>
        <v>0</v>
      </c>
      <c r="AE387" s="144">
        <f>IF(ISERROR(SEARCH(AE$1,$Q387)),0,1)</f>
        <v>0</v>
      </c>
      <c r="AF387" s="144">
        <f>IF(ISERROR(SEARCH(AF$1,$Q387)),0,1)</f>
        <v>0</v>
      </c>
      <c r="AG387" s="144">
        <f>IF(ISERROR(SEARCH(AG$1,$Q387)),0,1)</f>
        <v>0</v>
      </c>
      <c r="AH387" s="144">
        <f>IF(ISERROR(SEARCH(AH$1,$Q387)),0,1)</f>
        <v>0</v>
      </c>
      <c r="AJ387" s="118" t="s">
        <v>2254</v>
      </c>
      <c r="AK387" t="s">
        <v>44</v>
      </c>
      <c r="AL387" s="41" t="s">
        <v>5641</v>
      </c>
      <c r="AM387" s="216">
        <f>_xlfn.XLOOKUP(AL387,sortorder!$I$15:$I$20,sortorder!$J$15:$J$20)</f>
        <v>2</v>
      </c>
      <c r="AQ387" s="32">
        <v>0</v>
      </c>
      <c r="AR387" t="s">
        <v>43</v>
      </c>
      <c r="AS387" t="s">
        <v>43</v>
      </c>
      <c r="AT387" t="s">
        <v>52</v>
      </c>
      <c r="AV387">
        <v>0</v>
      </c>
      <c r="AW387" s="39" t="str">
        <f>IFERROR(_xlfn.XLOOKUP(Q387,wtd!$B:$B,wtd!$C:$C),"")</f>
        <v/>
      </c>
      <c r="AX387" s="144" t="b">
        <f>IFERROR(Q387=_xlfn.XLOOKUP(Q387,wtd!$B:$B,wtd!$B:$B),FALSE)</f>
        <v>0</v>
      </c>
      <c r="AY387" t="s">
        <v>45</v>
      </c>
      <c r="BA387">
        <v>0</v>
      </c>
      <c r="BC387" t="b">
        <v>0</v>
      </c>
      <c r="BD387" t="b">
        <v>0</v>
      </c>
      <c r="BE387" t="b">
        <v>0</v>
      </c>
      <c r="BF387" t="s">
        <v>3288</v>
      </c>
      <c r="BG387" t="s">
        <v>3288</v>
      </c>
      <c r="BH387" t="s">
        <v>3288</v>
      </c>
      <c r="BN387" s="232">
        <v>999</v>
      </c>
    </row>
    <row r="388" spans="1:72">
      <c r="A388">
        <v>387</v>
      </c>
      <c r="B388" s="161" t="str">
        <f>IFERROR(TEXT(AM388,"00"),"99")&amp;IFERROR(TEXT(X388,"00"),"99")&amp;IFERROR(TEXT(T388,"00"),"99")&amp;IFERROR(TEXT(BN388,"000"),"999")</f>
        <v>029999999</v>
      </c>
      <c r="C388" s="161" t="str">
        <f>IFERROR(TEXT(AM388,"00"),"99")&amp;IFERROR(TEXT(W388,"00"),"99")&amp;IFERROR(TEXT(S388,"000"),"999")</f>
        <v>0299999</v>
      </c>
      <c r="D388" s="29">
        <v>0</v>
      </c>
      <c r="E388" s="29">
        <v>0</v>
      </c>
      <c r="F388" s="29">
        <v>1</v>
      </c>
      <c r="H388" s="233" t="s">
        <v>3280</v>
      </c>
      <c r="I388" s="379" t="str">
        <f>IF(ISBLANK(H388), IF(OR(NOT(ISBLANK(M388)),NOT(ISBLANK(J388)), NOT(ISBLANK(O388))),"no oldname but should be",""),IF(H388=J388,"api",IF(H388=O388,"csv","no match or acsbgname")))</f>
        <v>no match or acsbgname</v>
      </c>
      <c r="M388" s="233" t="s">
        <v>3280</v>
      </c>
      <c r="Q388" s="181" t="s">
        <v>5656</v>
      </c>
      <c r="R388" s="181" t="s">
        <v>5656</v>
      </c>
      <c r="S388" s="150">
        <f>IFERROR(_xlfn.XLOOKUP(U388,sortorder!$E$62:$E$134,sortorder!$F$62:$F$134),999)</f>
        <v>999</v>
      </c>
      <c r="T388" s="150">
        <f>IFERROR(_xlfn.XLOOKUP(U388,sortorder!$E$62:$E$134,sortorder!$D$62:$D$134),99)</f>
        <v>99</v>
      </c>
      <c r="U388" s="64" t="s">
        <v>4884</v>
      </c>
      <c r="W388" s="155">
        <f>IFERROR(_xlfn.XLOOKUP(Y388,sortorder!$E$4:$E$55,sortorder!$D$4:$D$55),99)</f>
        <v>99</v>
      </c>
      <c r="X388" s="155">
        <f>IFERROR(_xlfn.XLOOKUP(Y388,sortorder!$E$4:$E$55,sortorder!$D$4:$D$55),99)</f>
        <v>99</v>
      </c>
      <c r="Y388" s="203" t="s">
        <v>5669</v>
      </c>
      <c r="Z388" s="144">
        <f>IF(ISERROR(SEARCH(Z$1,$Q388)),0,1)</f>
        <v>0</v>
      </c>
      <c r="AA388" s="144">
        <f>IF(ISERROR(SEARCH(AA$1,$Q388)),0,1)</f>
        <v>0</v>
      </c>
      <c r="AB388" s="144">
        <f>IF(ISERROR(SEARCH(AB$1,$Q388)),0,1)</f>
        <v>0</v>
      </c>
      <c r="AC388" s="144">
        <f>IF(ISERROR(SEARCH(AC$1,$Q388)),0,1)</f>
        <v>0</v>
      </c>
      <c r="AD388" s="144">
        <f>IF(ISERROR(SEARCH(AD$1,$Q388)),0,1)</f>
        <v>0</v>
      </c>
      <c r="AE388" s="144">
        <f>IF(ISERROR(SEARCH(AE$1,$Q388)),0,1)</f>
        <v>0</v>
      </c>
      <c r="AF388" s="144">
        <f>IF(ISERROR(SEARCH(AF$1,$Q388)),0,1)</f>
        <v>0</v>
      </c>
      <c r="AG388" s="144">
        <f>IF(ISERROR(SEARCH(AG$1,$Q388)),0,1)</f>
        <v>0</v>
      </c>
      <c r="AH388" s="144">
        <f>IF(ISERROR(SEARCH(AH$1,$Q388)),0,1)</f>
        <v>0</v>
      </c>
      <c r="AJ388" s="118" t="s">
        <v>2254</v>
      </c>
      <c r="AK388" t="s">
        <v>44</v>
      </c>
      <c r="AL388" s="41" t="s">
        <v>5641</v>
      </c>
      <c r="AM388" s="216">
        <f>_xlfn.XLOOKUP(AL388,sortorder!$I$15:$I$20,sortorder!$J$15:$J$20)</f>
        <v>2</v>
      </c>
      <c r="AQ388" s="32">
        <v>0</v>
      </c>
      <c r="AR388" t="s">
        <v>43</v>
      </c>
      <c r="AS388" t="s">
        <v>43</v>
      </c>
      <c r="AT388" t="s">
        <v>52</v>
      </c>
      <c r="AV388">
        <v>0</v>
      </c>
      <c r="AW388" s="39" t="str">
        <f>IFERROR(_xlfn.XLOOKUP(Q388,wtd!$B:$B,wtd!$C:$C),"")</f>
        <v/>
      </c>
      <c r="AX388" s="144" t="b">
        <f>IFERROR(Q388=_xlfn.XLOOKUP(Q388,wtd!$B:$B,wtd!$B:$B),FALSE)</f>
        <v>0</v>
      </c>
      <c r="AY388" t="s">
        <v>45</v>
      </c>
      <c r="BA388">
        <v>0</v>
      </c>
      <c r="BC388" t="b">
        <v>0</v>
      </c>
      <c r="BD388" t="b">
        <v>0</v>
      </c>
      <c r="BE388" t="b">
        <v>0</v>
      </c>
      <c r="BF388" t="s">
        <v>3282</v>
      </c>
      <c r="BG388" t="s">
        <v>3282</v>
      </c>
      <c r="BH388" t="s">
        <v>3282</v>
      </c>
      <c r="BN388" s="232">
        <v>999</v>
      </c>
    </row>
    <row r="389" spans="1:72">
      <c r="A389">
        <v>388</v>
      </c>
      <c r="B389" s="161" t="str">
        <f>IFERROR(TEXT(AM389,"00"),"99")&amp;IFERROR(TEXT(X389,"00"),"99")&amp;IFERROR(TEXT(T389,"00"),"99")&amp;IFERROR(TEXT(BN389,"000"),"999")</f>
        <v>029999999</v>
      </c>
      <c r="C389" s="161" t="str">
        <f>IFERROR(TEXT(AM389,"00"),"99")&amp;IFERROR(TEXT(W389,"00"),"99")&amp;IFERROR(TEXT(S389,"000"),"999")</f>
        <v>0299999</v>
      </c>
      <c r="D389" s="29">
        <v>0</v>
      </c>
      <c r="E389" s="29">
        <v>0</v>
      </c>
      <c r="F389" s="29">
        <v>1</v>
      </c>
      <c r="H389" s="233" t="s">
        <v>3274</v>
      </c>
      <c r="I389" s="379" t="str">
        <f>IF(ISBLANK(H389), IF(OR(NOT(ISBLANK(M389)),NOT(ISBLANK(J389)), NOT(ISBLANK(O389))),"no oldname but should be",""),IF(H389=J389,"api",IF(H389=O389,"csv","no match or acsbgname")))</f>
        <v>no match or acsbgname</v>
      </c>
      <c r="M389" s="233" t="s">
        <v>3274</v>
      </c>
      <c r="Q389" s="181" t="s">
        <v>5648</v>
      </c>
      <c r="R389" s="113" t="s">
        <v>5648</v>
      </c>
      <c r="S389" s="150">
        <f>IFERROR(_xlfn.XLOOKUP(U389,sortorder!$E$62:$E$134,sortorder!$F$62:$F$134),999)</f>
        <v>999</v>
      </c>
      <c r="T389" s="150">
        <f>IFERROR(_xlfn.XLOOKUP(U389,sortorder!$E$62:$E$134,sortorder!$D$62:$D$134),99)</f>
        <v>99</v>
      </c>
      <c r="U389" s="1" t="s">
        <v>4876</v>
      </c>
      <c r="W389" s="155">
        <f>IFERROR(_xlfn.XLOOKUP(Y389,sortorder!$E$4:$E$55,sortorder!$D$4:$D$55),99)</f>
        <v>99</v>
      </c>
      <c r="X389" s="155">
        <f>IFERROR(_xlfn.XLOOKUP(Y389,sortorder!$E$4:$E$55,sortorder!$D$4:$D$55),99)</f>
        <v>99</v>
      </c>
      <c r="Y389" s="203" t="s">
        <v>5669</v>
      </c>
      <c r="Z389" s="144">
        <f>IF(ISERROR(SEARCH(Z$1,$Q389)),0,1)</f>
        <v>0</v>
      </c>
      <c r="AA389" s="144">
        <f>IF(ISERROR(SEARCH(AA$1,$Q389)),0,1)</f>
        <v>0</v>
      </c>
      <c r="AB389" s="144">
        <f>IF(ISERROR(SEARCH(AB$1,$Q389)),0,1)</f>
        <v>0</v>
      </c>
      <c r="AC389" s="144">
        <f>IF(ISERROR(SEARCH(AC$1,$Q389)),0,1)</f>
        <v>0</v>
      </c>
      <c r="AD389" s="144">
        <f>IF(ISERROR(SEARCH(AD$1,$Q389)),0,1)</f>
        <v>0</v>
      </c>
      <c r="AE389" s="144">
        <f>IF(ISERROR(SEARCH(AE$1,$Q389)),0,1)</f>
        <v>0</v>
      </c>
      <c r="AF389" s="144">
        <f>IF(ISERROR(SEARCH(AF$1,$Q389)),0,1)</f>
        <v>0</v>
      </c>
      <c r="AG389" s="144">
        <f>IF(ISERROR(SEARCH(AG$1,$Q389)),0,1)</f>
        <v>0</v>
      </c>
      <c r="AH389" s="144">
        <f>IF(ISERROR(SEARCH(AH$1,$Q389)),0,1)</f>
        <v>0</v>
      </c>
      <c r="AI389" t="s">
        <v>1083</v>
      </c>
      <c r="AJ389" s="118" t="s">
        <v>2254</v>
      </c>
      <c r="AK389" t="s">
        <v>44</v>
      </c>
      <c r="AL389" s="41" t="s">
        <v>5641</v>
      </c>
      <c r="AM389" s="216">
        <f>_xlfn.XLOOKUP(AL389,sortorder!$I$15:$I$20,sortorder!$J$15:$J$20)</f>
        <v>2</v>
      </c>
      <c r="AQ389" s="32">
        <v>0</v>
      </c>
      <c r="AR389" t="s">
        <v>43</v>
      </c>
      <c r="AS389" t="s">
        <v>43</v>
      </c>
      <c r="AT389" t="s">
        <v>52</v>
      </c>
      <c r="AV389">
        <v>0</v>
      </c>
      <c r="AW389" s="39" t="str">
        <f>IFERROR(_xlfn.XLOOKUP(Q389,wtd!$B:$B,wtd!$C:$C),"")</f>
        <v/>
      </c>
      <c r="AX389" s="144" t="b">
        <f>IFERROR(Q389=_xlfn.XLOOKUP(Q389,wtd!$B:$B,wtd!$B:$B),FALSE)</f>
        <v>0</v>
      </c>
      <c r="AY389" t="s">
        <v>45</v>
      </c>
      <c r="BA389">
        <v>0</v>
      </c>
      <c r="BC389" t="b">
        <v>0</v>
      </c>
      <c r="BD389" t="b">
        <v>0</v>
      </c>
      <c r="BE389" t="b">
        <v>0</v>
      </c>
      <c r="BF389" t="s">
        <v>5650</v>
      </c>
      <c r="BG389" t="s">
        <v>3276</v>
      </c>
      <c r="BH389" t="s">
        <v>3276</v>
      </c>
      <c r="BN389" s="232">
        <v>999</v>
      </c>
    </row>
    <row r="390" spans="1:72">
      <c r="A390">
        <v>389</v>
      </c>
      <c r="B390" s="161" t="str">
        <f>IFERROR(TEXT(AM390,"00"),"99")&amp;IFERROR(TEXT(X390,"00"),"99")&amp;IFERROR(TEXT(T390,"00"),"99")&amp;IFERROR(TEXT(BN390,"000"),"999")</f>
        <v>029999999</v>
      </c>
      <c r="C390" s="161" t="str">
        <f>IFERROR(TEXT(AM390,"00"),"99")&amp;IFERROR(TEXT(W390,"00"),"99")&amp;IFERROR(TEXT(S390,"000"),"999")</f>
        <v>0299999</v>
      </c>
      <c r="D390" s="29">
        <v>0</v>
      </c>
      <c r="E390" s="29">
        <v>0</v>
      </c>
      <c r="F390" s="29">
        <v>1</v>
      </c>
      <c r="H390" s="233" t="s">
        <v>3258</v>
      </c>
      <c r="I390" s="379" t="str">
        <f>IF(ISBLANK(H390), IF(OR(NOT(ISBLANK(M390)),NOT(ISBLANK(J390)), NOT(ISBLANK(O390))),"no oldname but should be",""),IF(H390=J390,"api",IF(H390=O390,"csv","no match or acsbgname")))</f>
        <v>no match or acsbgname</v>
      </c>
      <c r="M390" s="233" t="s">
        <v>3258</v>
      </c>
      <c r="Q390" s="181" t="s">
        <v>5652</v>
      </c>
      <c r="R390" s="113" t="s">
        <v>5652</v>
      </c>
      <c r="S390" s="150">
        <f>IFERROR(_xlfn.XLOOKUP(U390,sortorder!$E$62:$E$134,sortorder!$F$62:$F$134),999)</f>
        <v>999</v>
      </c>
      <c r="T390" s="150">
        <f>IFERROR(_xlfn.XLOOKUP(U390,sortorder!$E$62:$E$134,sortorder!$D$62:$D$134),99)</f>
        <v>99</v>
      </c>
      <c r="U390" s="1" t="s">
        <v>4883</v>
      </c>
      <c r="W390" s="155">
        <f>IFERROR(_xlfn.XLOOKUP(Y390,sortorder!$E$4:$E$55,sortorder!$D$4:$D$55),99)</f>
        <v>99</v>
      </c>
      <c r="X390" s="155">
        <f>IFERROR(_xlfn.XLOOKUP(Y390,sortorder!$E$4:$E$55,sortorder!$D$4:$D$55),99)</f>
        <v>99</v>
      </c>
      <c r="Y390" s="203" t="s">
        <v>5669</v>
      </c>
      <c r="Z390" s="144">
        <f>IF(ISERROR(SEARCH(Z$1,$Q390)),0,1)</f>
        <v>0</v>
      </c>
      <c r="AA390" s="144">
        <f>IF(ISERROR(SEARCH(AA$1,$Q390)),0,1)</f>
        <v>0</v>
      </c>
      <c r="AB390" s="144">
        <f>IF(ISERROR(SEARCH(AB$1,$Q390)),0,1)</f>
        <v>0</v>
      </c>
      <c r="AC390" s="144">
        <f>IF(ISERROR(SEARCH(AC$1,$Q390)),0,1)</f>
        <v>0</v>
      </c>
      <c r="AD390" s="144">
        <f>IF(ISERROR(SEARCH(AD$1,$Q390)),0,1)</f>
        <v>0</v>
      </c>
      <c r="AE390" s="144">
        <f>IF(ISERROR(SEARCH(AE$1,$Q390)),0,1)</f>
        <v>0</v>
      </c>
      <c r="AF390" s="144">
        <f>IF(ISERROR(SEARCH(AF$1,$Q390)),0,1)</f>
        <v>0</v>
      </c>
      <c r="AG390" s="144">
        <f>IF(ISERROR(SEARCH(AG$1,$Q390)),0,1)</f>
        <v>0</v>
      </c>
      <c r="AH390" s="144">
        <f>IF(ISERROR(SEARCH(AH$1,$Q390)),0,1)</f>
        <v>0</v>
      </c>
      <c r="AJ390" s="118" t="s">
        <v>2254</v>
      </c>
      <c r="AK390" t="s">
        <v>44</v>
      </c>
      <c r="AL390" s="41" t="s">
        <v>5641</v>
      </c>
      <c r="AM390" s="216">
        <f>_xlfn.XLOOKUP(AL390,sortorder!$I$15:$I$20,sortorder!$J$15:$J$20)</f>
        <v>2</v>
      </c>
      <c r="AQ390" s="32">
        <v>0</v>
      </c>
      <c r="AR390" t="s">
        <v>43</v>
      </c>
      <c r="AS390" t="s">
        <v>43</v>
      </c>
      <c r="AT390" t="s">
        <v>52</v>
      </c>
      <c r="AV390">
        <v>0</v>
      </c>
      <c r="AW390" s="39" t="str">
        <f>IFERROR(_xlfn.XLOOKUP(Q390,wtd!$B:$B,wtd!$C:$C),"")</f>
        <v/>
      </c>
      <c r="AX390" s="144" t="b">
        <f>IFERROR(Q390=_xlfn.XLOOKUP(Q390,wtd!$B:$B,wtd!$B:$B),FALSE)</f>
        <v>0</v>
      </c>
      <c r="AY390" t="s">
        <v>45</v>
      </c>
      <c r="BA390">
        <v>0</v>
      </c>
      <c r="BC390" t="b">
        <v>0</v>
      </c>
      <c r="BD390" t="b">
        <v>0</v>
      </c>
      <c r="BE390" t="b">
        <v>0</v>
      </c>
      <c r="BF390" t="s">
        <v>5654</v>
      </c>
      <c r="BG390" t="s">
        <v>3260</v>
      </c>
      <c r="BH390" t="s">
        <v>3260</v>
      </c>
      <c r="BN390" s="232">
        <v>999</v>
      </c>
    </row>
    <row r="391" spans="1:72">
      <c r="A391">
        <v>390</v>
      </c>
      <c r="B391" s="161" t="str">
        <f>IFERROR(TEXT(AM391,"00"),"99")&amp;IFERROR(TEXT(X391,"00"),"99")&amp;IFERROR(TEXT(T391,"00"),"99")&amp;IFERROR(TEXT(BN391,"000"),"999")</f>
        <v>033401096</v>
      </c>
      <c r="C391" s="161" t="str">
        <f>IFERROR(TEXT(AM391,"00"),"99")&amp;IFERROR(TEXT(W391,"00"),"99")&amp;IFERROR(TEXT(S391,"000"),"999")</f>
        <v>0334096</v>
      </c>
      <c r="D391" s="29">
        <v>1</v>
      </c>
      <c r="E391" s="29">
        <v>1</v>
      </c>
      <c r="F391" s="29">
        <v>0</v>
      </c>
      <c r="G391" s="29"/>
      <c r="H391" t="s">
        <v>1747</v>
      </c>
      <c r="I391" s="379" t="str">
        <f>IF(ISBLANK(H391), IF(OR(NOT(ISBLANK(M391)),NOT(ISBLANK(J391)), NOT(ISBLANK(O391))),"no oldname but should be",""),IF(H391=J391,"api",IF(H391=O391,"csv","no match or acsbgname")))</f>
        <v>api</v>
      </c>
      <c r="J391" t="s">
        <v>1747</v>
      </c>
      <c r="K391" t="s">
        <v>1747</v>
      </c>
      <c r="N391" t="s">
        <v>1748</v>
      </c>
      <c r="O391" t="s">
        <v>1748</v>
      </c>
      <c r="P391" t="s">
        <v>1748</v>
      </c>
      <c r="Q391" s="64" t="s">
        <v>181</v>
      </c>
      <c r="R391" t="s">
        <v>181</v>
      </c>
      <c r="S391" s="150">
        <f>IFERROR(_xlfn.XLOOKUP(U391,sortorder!$E$62:$E$134,sortorder!$F$62:$F$134),999)</f>
        <v>96</v>
      </c>
      <c r="T391" s="150">
        <f>IFERROR(_xlfn.XLOOKUP(U391,sortorder!$E$62:$E$134,sortorder!$D$62:$D$134),99)</f>
        <v>1</v>
      </c>
      <c r="U391" s="129" t="s">
        <v>181</v>
      </c>
      <c r="V391" s="59" t="s">
        <v>181</v>
      </c>
      <c r="W391" s="155">
        <f>IFERROR(_xlfn.XLOOKUP(Y391,sortorder!$E$4:$E$55,sortorder!$D$4:$D$55),99)</f>
        <v>34</v>
      </c>
      <c r="X391" s="155">
        <f>IFERROR(_xlfn.XLOOKUP(Y391,sortorder!$E$4:$E$55,sortorder!$D$4:$D$55),99)</f>
        <v>34</v>
      </c>
      <c r="Y391" s="22" t="s">
        <v>1707</v>
      </c>
      <c r="Z391" s="144">
        <f>IF(ISERROR(SEARCH(Z$1,$Q391)),0,1)</f>
        <v>0</v>
      </c>
      <c r="AA391" s="144">
        <f>IF(ISERROR(SEARCH(AA$1,$Q391)),0,1)</f>
        <v>0</v>
      </c>
      <c r="AB391" s="144">
        <f>IF(ISERROR(SEARCH(AB$1,$Q391)),0,1)</f>
        <v>0</v>
      </c>
      <c r="AC391" s="144">
        <f>IF(ISERROR(SEARCH(AC$1,$Q391)),0,1)</f>
        <v>0</v>
      </c>
      <c r="AD391" s="144">
        <f>IF(ISERROR(SEARCH(AD$1,$Q391)),0,1)</f>
        <v>0</v>
      </c>
      <c r="AE391" s="144">
        <f>IF(ISERROR(SEARCH(AE$1,$Q391)),0,1)</f>
        <v>0</v>
      </c>
      <c r="AF391" s="144">
        <f>IF(ISERROR(SEARCH(AF$1,$Q391)),0,1)</f>
        <v>0</v>
      </c>
      <c r="AG391" s="144">
        <f>IF(ISERROR(SEARCH(AG$1,$Q391)),0,1)</f>
        <v>0</v>
      </c>
      <c r="AH391" s="144">
        <f>IF(ISERROR(SEARCH(AH$1,$Q391)),0,1)</f>
        <v>0</v>
      </c>
      <c r="AI391" t="s">
        <v>1075</v>
      </c>
      <c r="AJ391" t="s">
        <v>1236</v>
      </c>
      <c r="AK391" t="s">
        <v>140</v>
      </c>
      <c r="AL391" s="41" t="s">
        <v>140</v>
      </c>
      <c r="AM391" s="216">
        <f>_xlfn.XLOOKUP(AL391,sortorder!$I$15:$I$20,sortorder!$J$15:$J$20)</f>
        <v>3</v>
      </c>
      <c r="AQ391" s="30">
        <v>0</v>
      </c>
      <c r="AR391" t="s">
        <v>43</v>
      </c>
      <c r="AS391" t="s">
        <v>43</v>
      </c>
      <c r="AT391" t="s">
        <v>286</v>
      </c>
      <c r="AU391" t="s">
        <v>43</v>
      </c>
      <c r="AW391" s="39" t="str">
        <f>IFERROR(_xlfn.XLOOKUP(Q391,wtd!$B:$B,wtd!$C:$C),"")</f>
        <v>pop</v>
      </c>
      <c r="AX391" s="144" t="b">
        <f>IFERROR(Q391=_xlfn.XLOOKUP(Q391,wtd!$B:$B,wtd!$B:$B),FALSE)</f>
        <v>1</v>
      </c>
      <c r="AY391" s="243" t="s">
        <v>1624</v>
      </c>
      <c r="AZ391" s="11">
        <v>3</v>
      </c>
      <c r="BA391">
        <v>2</v>
      </c>
      <c r="BB391" t="s">
        <v>1715</v>
      </c>
      <c r="BC391" t="b">
        <v>0</v>
      </c>
      <c r="BD391" t="b">
        <v>0</v>
      </c>
      <c r="BE391" t="b">
        <v>0</v>
      </c>
      <c r="BF391" t="s">
        <v>1749</v>
      </c>
      <c r="BG391" t="s">
        <v>1750</v>
      </c>
      <c r="BH391" t="s">
        <v>1750</v>
      </c>
      <c r="BI391" t="s">
        <v>1751</v>
      </c>
      <c r="BJ391" t="s">
        <v>1751</v>
      </c>
      <c r="BK391" t="s">
        <v>1468</v>
      </c>
      <c r="BL391" t="s">
        <v>5456</v>
      </c>
      <c r="BM391" t="s">
        <v>1751</v>
      </c>
      <c r="BN391" s="229">
        <v>96</v>
      </c>
      <c r="BP391" t="s">
        <v>1752</v>
      </c>
      <c r="BQ391" t="s">
        <v>1753</v>
      </c>
      <c r="BR391" t="s">
        <v>1748</v>
      </c>
      <c r="BS391" t="s">
        <v>411</v>
      </c>
    </row>
    <row r="392" spans="1:72">
      <c r="A392">
        <v>391</v>
      </c>
      <c r="B392" s="161" t="str">
        <f>IFERROR(TEXT(AM392,"00"),"99")&amp;IFERROR(TEXT(X392,"00"),"99")&amp;IFERROR(TEXT(T392,"00"),"99")&amp;IFERROR(TEXT(BN392,"000"),"999")</f>
        <v>033402097</v>
      </c>
      <c r="C392" s="161" t="str">
        <f>IFERROR(TEXT(AM392,"00"),"99")&amp;IFERROR(TEXT(W392,"00"),"99")&amp;IFERROR(TEXT(S392,"000"),"999")</f>
        <v>0334097</v>
      </c>
      <c r="D392" s="29">
        <v>1</v>
      </c>
      <c r="E392" s="29">
        <v>1</v>
      </c>
      <c r="F392" s="29">
        <v>0</v>
      </c>
      <c r="G392" s="29"/>
      <c r="H392" t="s">
        <v>1740</v>
      </c>
      <c r="I392" s="379" t="str">
        <f>IF(ISBLANK(H392), IF(OR(NOT(ISBLANK(M392)),NOT(ISBLANK(J392)), NOT(ISBLANK(O392))),"no oldname but should be",""),IF(H392=J392,"api",IF(H392=O392,"csv","no match or acsbgname")))</f>
        <v>api</v>
      </c>
      <c r="J392" t="s">
        <v>1740</v>
      </c>
      <c r="K392" t="s">
        <v>1740</v>
      </c>
      <c r="N392" t="s">
        <v>1741</v>
      </c>
      <c r="O392" t="s">
        <v>1741</v>
      </c>
      <c r="P392" t="s">
        <v>1741</v>
      </c>
      <c r="Q392" s="64" t="s">
        <v>144</v>
      </c>
      <c r="R392" t="s">
        <v>144</v>
      </c>
      <c r="S392" s="150">
        <f>IFERROR(_xlfn.XLOOKUP(U392,sortorder!$E$62:$E$134,sortorder!$F$62:$F$134),999)</f>
        <v>97</v>
      </c>
      <c r="T392" s="150">
        <f>IFERROR(_xlfn.XLOOKUP(U392,sortorder!$E$62:$E$134,sortorder!$D$62:$D$134),99)</f>
        <v>2</v>
      </c>
      <c r="U392" s="129" t="s">
        <v>144</v>
      </c>
      <c r="V392" s="59" t="s">
        <v>144</v>
      </c>
      <c r="W392" s="155">
        <f>IFERROR(_xlfn.XLOOKUP(Y392,sortorder!$E$4:$E$55,sortorder!$D$4:$D$55),99)</f>
        <v>34</v>
      </c>
      <c r="X392" s="155">
        <f>IFERROR(_xlfn.XLOOKUP(Y392,sortorder!$E$4:$E$55,sortorder!$D$4:$D$55),99)</f>
        <v>34</v>
      </c>
      <c r="Y392" s="22" t="s">
        <v>1707</v>
      </c>
      <c r="Z392" s="144">
        <f>IF(ISERROR(SEARCH(Z$1,$Q392)),0,1)</f>
        <v>0</v>
      </c>
      <c r="AA392" s="144">
        <f>IF(ISERROR(SEARCH(AA$1,$Q392)),0,1)</f>
        <v>0</v>
      </c>
      <c r="AB392" s="144">
        <f>IF(ISERROR(SEARCH(AB$1,$Q392)),0,1)</f>
        <v>0</v>
      </c>
      <c r="AC392" s="144">
        <f>IF(ISERROR(SEARCH(AC$1,$Q392)),0,1)</f>
        <v>0</v>
      </c>
      <c r="AD392" s="144">
        <f>IF(ISERROR(SEARCH(AD$1,$Q392)),0,1)</f>
        <v>0</v>
      </c>
      <c r="AE392" s="144">
        <f>IF(ISERROR(SEARCH(AE$1,$Q392)),0,1)</f>
        <v>0</v>
      </c>
      <c r="AF392" s="144">
        <f>IF(ISERROR(SEARCH(AF$1,$Q392)),0,1)</f>
        <v>0</v>
      </c>
      <c r="AG392" s="144">
        <f>IF(ISERROR(SEARCH(AG$1,$Q392)),0,1)</f>
        <v>0</v>
      </c>
      <c r="AH392" s="144">
        <f>IF(ISERROR(SEARCH(AH$1,$Q392)),0,1)</f>
        <v>0</v>
      </c>
      <c r="AI392" t="s">
        <v>1075</v>
      </c>
      <c r="AJ392" t="s">
        <v>1236</v>
      </c>
      <c r="AK392" t="s">
        <v>140</v>
      </c>
      <c r="AL392" s="41" t="s">
        <v>140</v>
      </c>
      <c r="AM392" s="216">
        <f>_xlfn.XLOOKUP(AL392,sortorder!$I$15:$I$20,sortorder!$J$15:$J$20)</f>
        <v>3</v>
      </c>
      <c r="AQ392" s="30">
        <v>0</v>
      </c>
      <c r="AR392" t="s">
        <v>43</v>
      </c>
      <c r="AS392" t="s">
        <v>43</v>
      </c>
      <c r="AT392" t="s">
        <v>286</v>
      </c>
      <c r="AU392" t="s">
        <v>43</v>
      </c>
      <c r="AW392" s="39" t="str">
        <f>IFERROR(_xlfn.XLOOKUP(Q392,wtd!$B:$B,wtd!$C:$C),"")</f>
        <v>pop</v>
      </c>
      <c r="AX392" s="144" t="b">
        <f>IFERROR(Q392=_xlfn.XLOOKUP(Q392,wtd!$B:$B,wtd!$B:$B),FALSE)</f>
        <v>1</v>
      </c>
      <c r="AY392" s="243" t="s">
        <v>1624</v>
      </c>
      <c r="AZ392" s="11">
        <v>3</v>
      </c>
      <c r="BA392">
        <v>1</v>
      </c>
      <c r="BB392" t="s">
        <v>1743</v>
      </c>
      <c r="BC392" t="b">
        <v>0</v>
      </c>
      <c r="BD392" t="b">
        <v>0</v>
      </c>
      <c r="BE392" t="b">
        <v>0</v>
      </c>
      <c r="BF392" t="s">
        <v>1458</v>
      </c>
      <c r="BG392" t="s">
        <v>1742</v>
      </c>
      <c r="BH392" t="s">
        <v>1742</v>
      </c>
      <c r="BI392" t="s">
        <v>1458</v>
      </c>
      <c r="BJ392" t="s">
        <v>1458</v>
      </c>
      <c r="BK392" t="s">
        <v>1458</v>
      </c>
      <c r="BL392" t="s">
        <v>1742</v>
      </c>
      <c r="BM392" t="s">
        <v>1458</v>
      </c>
      <c r="BN392" s="229">
        <v>97</v>
      </c>
      <c r="BP392" t="s">
        <v>1745</v>
      </c>
      <c r="BQ392" t="s">
        <v>1746</v>
      </c>
      <c r="BR392" t="s">
        <v>1741</v>
      </c>
      <c r="BS392" t="s">
        <v>411</v>
      </c>
    </row>
    <row r="393" spans="1:72">
      <c r="A393">
        <v>392</v>
      </c>
      <c r="B393" s="161" t="str">
        <f>IFERROR(TEXT(AM393,"00"),"99")&amp;IFERROR(TEXT(X393,"00"),"99")&amp;IFERROR(TEXT(T393,"00"),"99")&amp;IFERROR(TEXT(BN393,"000"),"999")</f>
        <v>033403000</v>
      </c>
      <c r="C393" s="161" t="str">
        <f>IFERROR(TEXT(AM393,"00"),"99")&amp;IFERROR(TEXT(W393,"00"),"99")&amp;IFERROR(TEXT(S393,"000"),"999")</f>
        <v>0334098</v>
      </c>
      <c r="D393" s="260">
        <v>0</v>
      </c>
      <c r="E393" s="260">
        <v>0</v>
      </c>
      <c r="F393" s="260">
        <v>0</v>
      </c>
      <c r="G393" s="261"/>
      <c r="H393" s="124" t="s">
        <v>5694</v>
      </c>
      <c r="I393" s="379" t="str">
        <f>IF(ISBLANK(H393), IF(OR(NOT(ISBLANK(M393)),NOT(ISBLANK(J393)), NOT(ISBLANK(O393))),"no oldname but should be",""),IF(H393=J393,"api",IF(H393=O393,"csv","no match or acsbgname")))</f>
        <v>csv</v>
      </c>
      <c r="J393" s="124" t="s">
        <v>5781</v>
      </c>
      <c r="K393" s="124"/>
      <c r="L393" s="124"/>
      <c r="M393" s="124"/>
      <c r="N393" s="124"/>
      <c r="O393" s="124" t="s">
        <v>5694</v>
      </c>
      <c r="P393" s="124"/>
      <c r="Q393" s="125" t="s">
        <v>5693</v>
      </c>
      <c r="R393" s="124"/>
      <c r="S393" s="150">
        <f>IFERROR(_xlfn.XLOOKUP(U393,sortorder!$E$62:$E$134,sortorder!$F$62:$F$134),999)</f>
        <v>97.5</v>
      </c>
      <c r="T393" s="150">
        <f>IFERROR(_xlfn.XLOOKUP(U393,sortorder!$E$62:$E$134,sortorder!$D$62:$D$134),99)</f>
        <v>3</v>
      </c>
      <c r="U393" s="201" t="s">
        <v>5693</v>
      </c>
      <c r="V393" s="202"/>
      <c r="W393" s="155">
        <f>IFERROR(_xlfn.XLOOKUP(Y393,sortorder!$E$4:$E$55,sortorder!$D$4:$D$55),99)</f>
        <v>34</v>
      </c>
      <c r="X393" s="155">
        <f>IFERROR(_xlfn.XLOOKUP(Y393,sortorder!$E$4:$E$55,sortorder!$D$4:$D$55),99)</f>
        <v>34</v>
      </c>
      <c r="Y393" s="203" t="s">
        <v>1707</v>
      </c>
      <c r="Z393" s="144">
        <f>IF(ISERROR(SEARCH(Z$1,$Q393)),0,1)</f>
        <v>0</v>
      </c>
      <c r="AA393" s="144">
        <f>IF(ISERROR(SEARCH(AA$1,$Q393)),0,1)</f>
        <v>0</v>
      </c>
      <c r="AB393" s="144">
        <f>IF(ISERROR(SEARCH(AB$1,$Q393)),0,1)</f>
        <v>0</v>
      </c>
      <c r="AC393" s="144">
        <f>IF(ISERROR(SEARCH(AC$1,$Q393)),0,1)</f>
        <v>0</v>
      </c>
      <c r="AD393" s="144">
        <f>IF(ISERROR(SEARCH(AD$1,$Q393)),0,1)</f>
        <v>0</v>
      </c>
      <c r="AE393" s="144">
        <f>IF(ISERROR(SEARCH(AE$1,$Q393)),0,1)</f>
        <v>0</v>
      </c>
      <c r="AF393" s="144">
        <f>IF(ISERROR(SEARCH(AF$1,$Q393)),0,1)</f>
        <v>0</v>
      </c>
      <c r="AG393" s="144">
        <f>IF(ISERROR(SEARCH(AG$1,$Q393)),0,1)</f>
        <v>0</v>
      </c>
      <c r="AH393" s="144">
        <f>IF(ISERROR(SEARCH(AH$1,$Q393)),0,1)</f>
        <v>0</v>
      </c>
      <c r="AI393" s="124"/>
      <c r="AJ393" s="124"/>
      <c r="AK393" s="124" t="s">
        <v>140</v>
      </c>
      <c r="AL393" s="218" t="s">
        <v>140</v>
      </c>
      <c r="AM393" s="216">
        <f>_xlfn.XLOOKUP(AL393,sortorder!$I$15:$I$20,sortorder!$J$15:$J$20)</f>
        <v>3</v>
      </c>
      <c r="AN393" s="124" t="s">
        <v>423</v>
      </c>
      <c r="AO393" s="124" t="s">
        <v>423</v>
      </c>
      <c r="AP393" s="124" t="s">
        <v>424</v>
      </c>
      <c r="AQ393" s="113">
        <v>1</v>
      </c>
      <c r="AR393" s="124" t="s">
        <v>43</v>
      </c>
      <c r="AS393" s="124" t="s">
        <v>43</v>
      </c>
      <c r="AT393" s="124" t="s">
        <v>286</v>
      </c>
      <c r="AU393" s="124" t="s">
        <v>43</v>
      </c>
      <c r="AV393" s="124"/>
      <c r="AW393" s="259" t="s">
        <v>2921</v>
      </c>
      <c r="AX393" s="266" t="b">
        <v>0</v>
      </c>
      <c r="AY393" s="245" t="s">
        <v>1624</v>
      </c>
      <c r="AZ393" s="124">
        <v>3</v>
      </c>
      <c r="BA393" s="124">
        <v>1</v>
      </c>
      <c r="BB393" s="124" t="s">
        <v>5696</v>
      </c>
      <c r="BC393" s="124" t="b">
        <v>0</v>
      </c>
      <c r="BD393" s="124" t="b">
        <v>0</v>
      </c>
      <c r="BE393" s="124" t="b">
        <v>0</v>
      </c>
      <c r="BF393" s="124" t="s">
        <v>5694</v>
      </c>
      <c r="BG393" s="124" t="s">
        <v>5695</v>
      </c>
      <c r="BH393" s="124" t="s">
        <v>5695</v>
      </c>
      <c r="BI393" s="124"/>
      <c r="BJ393" s="124"/>
      <c r="BK393" s="124"/>
      <c r="BL393" s="124"/>
      <c r="BM393" s="124"/>
      <c r="BN393" s="269"/>
      <c r="BO393" s="124"/>
      <c r="BP393" s="124"/>
      <c r="BQ393" s="124"/>
      <c r="BR393" s="124"/>
      <c r="BS393" s="124"/>
      <c r="BT393" s="124"/>
    </row>
    <row r="394" spans="1:72">
      <c r="A394">
        <v>393</v>
      </c>
      <c r="B394" s="161" t="str">
        <f>IFERROR(TEXT(AM394,"00"),"99")&amp;IFERROR(TEXT(X394,"00"),"99")&amp;IFERROR(TEXT(T394,"00"),"99")&amp;IFERROR(TEXT(BN394,"000"),"999")</f>
        <v>033404098</v>
      </c>
      <c r="C394" s="161" t="str">
        <f>IFERROR(TEXT(AM394,"00"),"99")&amp;IFERROR(TEXT(W394,"00"),"99")&amp;IFERROR(TEXT(S394,"000"),"999")</f>
        <v>0334098</v>
      </c>
      <c r="D394" s="29">
        <v>1</v>
      </c>
      <c r="E394" s="29">
        <v>1</v>
      </c>
      <c r="F394" s="29">
        <v>0</v>
      </c>
      <c r="G394" s="29"/>
      <c r="H394" t="s">
        <v>1711</v>
      </c>
      <c r="I394" s="379" t="str">
        <f>IF(ISBLANK(H394), IF(OR(NOT(ISBLANK(M394)),NOT(ISBLANK(J394)), NOT(ISBLANK(O394))),"no oldname but should be",""),IF(H394=J394,"api",IF(H394=O394,"csv","no match or acsbgname")))</f>
        <v>api</v>
      </c>
      <c r="J394" t="s">
        <v>1711</v>
      </c>
      <c r="K394" t="s">
        <v>1711</v>
      </c>
      <c r="N394" t="s">
        <v>1712</v>
      </c>
      <c r="O394" t="s">
        <v>1712</v>
      </c>
      <c r="P394" t="s">
        <v>1712</v>
      </c>
      <c r="Q394" s="64" t="s">
        <v>196</v>
      </c>
      <c r="R394" t="s">
        <v>196</v>
      </c>
      <c r="S394" s="150">
        <f>IFERROR(_xlfn.XLOOKUP(U394,sortorder!$E$62:$E$134,sortorder!$F$62:$F$134),999)</f>
        <v>98</v>
      </c>
      <c r="T394" s="150">
        <f>IFERROR(_xlfn.XLOOKUP(U394,sortorder!$E$62:$E$134,sortorder!$D$62:$D$134),99)</f>
        <v>4</v>
      </c>
      <c r="U394" s="129" t="s">
        <v>196</v>
      </c>
      <c r="V394" s="59" t="s">
        <v>196</v>
      </c>
      <c r="W394" s="155">
        <f>IFERROR(_xlfn.XLOOKUP(Y394,sortorder!$E$4:$E$55,sortorder!$D$4:$D$55),99)</f>
        <v>34</v>
      </c>
      <c r="X394" s="155">
        <f>IFERROR(_xlfn.XLOOKUP(Y394,sortorder!$E$4:$E$55,sortorder!$D$4:$D$55),99)</f>
        <v>34</v>
      </c>
      <c r="Y394" s="22" t="s">
        <v>1707</v>
      </c>
      <c r="Z394" s="144">
        <f>IF(ISERROR(SEARCH(Z$1,$Q394)),0,1)</f>
        <v>0</v>
      </c>
      <c r="AA394" s="144">
        <f>IF(ISERROR(SEARCH(AA$1,$Q394)),0,1)</f>
        <v>0</v>
      </c>
      <c r="AB394" s="144">
        <f>IF(ISERROR(SEARCH(AB$1,$Q394)),0,1)</f>
        <v>0</v>
      </c>
      <c r="AC394" s="144">
        <f>IF(ISERROR(SEARCH(AC$1,$Q394)),0,1)</f>
        <v>0</v>
      </c>
      <c r="AD394" s="144">
        <f>IF(ISERROR(SEARCH(AD$1,$Q394)),0,1)</f>
        <v>0</v>
      </c>
      <c r="AE394" s="144">
        <f>IF(ISERROR(SEARCH(AE$1,$Q394)),0,1)</f>
        <v>0</v>
      </c>
      <c r="AF394" s="144">
        <f>IF(ISERROR(SEARCH(AF$1,$Q394)),0,1)</f>
        <v>0</v>
      </c>
      <c r="AG394" s="144">
        <f>IF(ISERROR(SEARCH(AG$1,$Q394)),0,1)</f>
        <v>0</v>
      </c>
      <c r="AH394" s="144">
        <f>IF(ISERROR(SEARCH(AH$1,$Q394)),0,1)</f>
        <v>0</v>
      </c>
      <c r="AI394" t="s">
        <v>1075</v>
      </c>
      <c r="AJ394" t="s">
        <v>1236</v>
      </c>
      <c r="AK394" t="s">
        <v>140</v>
      </c>
      <c r="AL394" s="41" t="s">
        <v>140</v>
      </c>
      <c r="AM394" s="216">
        <f>_xlfn.XLOOKUP(AL394,sortorder!$I$15:$I$20,sortorder!$J$15:$J$20)</f>
        <v>3</v>
      </c>
      <c r="AQ394" s="30">
        <v>0</v>
      </c>
      <c r="AR394" t="s">
        <v>43</v>
      </c>
      <c r="AS394" t="s">
        <v>43</v>
      </c>
      <c r="AT394" t="s">
        <v>286</v>
      </c>
      <c r="AU394" t="s">
        <v>43</v>
      </c>
      <c r="AW394" s="39" t="str">
        <f>IFERROR(_xlfn.XLOOKUP(Q394,wtd!$B:$B,wtd!$C:$C),"")</f>
        <v>pop</v>
      </c>
      <c r="AX394" s="144" t="b">
        <f>IFERROR(Q394=_xlfn.XLOOKUP(Q394,wtd!$B:$B,wtd!$B:$B),FALSE)</f>
        <v>1</v>
      </c>
      <c r="AY394" s="243" t="s">
        <v>1624</v>
      </c>
      <c r="AZ394" s="11">
        <v>3</v>
      </c>
      <c r="BA394">
        <v>2</v>
      </c>
      <c r="BB394" t="s">
        <v>1715</v>
      </c>
      <c r="BC394" t="b">
        <v>0</v>
      </c>
      <c r="BD394" t="b">
        <v>0</v>
      </c>
      <c r="BE394" t="b">
        <v>0</v>
      </c>
      <c r="BF394" t="s">
        <v>1713</v>
      </c>
      <c r="BG394" t="s">
        <v>5013</v>
      </c>
      <c r="BH394" t="s">
        <v>5013</v>
      </c>
      <c r="BI394" t="s">
        <v>1714</v>
      </c>
      <c r="BJ394" t="s">
        <v>1714</v>
      </c>
      <c r="BK394" t="s">
        <v>1418</v>
      </c>
      <c r="BL394" t="s">
        <v>5457</v>
      </c>
      <c r="BM394" t="s">
        <v>1418</v>
      </c>
      <c r="BN394" s="229">
        <v>98</v>
      </c>
      <c r="BP394" t="s">
        <v>1716</v>
      </c>
      <c r="BQ394" t="s">
        <v>1717</v>
      </c>
      <c r="BR394" t="s">
        <v>1712</v>
      </c>
      <c r="BS394" t="s">
        <v>411</v>
      </c>
    </row>
    <row r="395" spans="1:72">
      <c r="A395">
        <v>394</v>
      </c>
      <c r="B395" s="161" t="str">
        <f>IFERROR(TEXT(AM395,"00"),"99")&amp;IFERROR(TEXT(X395,"00"),"99")&amp;IFERROR(TEXT(T395,"00"),"99")&amp;IFERROR(TEXT(BN395,"000"),"999")</f>
        <v>033405101</v>
      </c>
      <c r="C395" s="161" t="str">
        <f>IFERROR(TEXT(AM395,"00"),"99")&amp;IFERROR(TEXT(W395,"00"),"99")&amp;IFERROR(TEXT(S395,"000"),"999")</f>
        <v>0334101</v>
      </c>
      <c r="D395" s="29">
        <v>1</v>
      </c>
      <c r="E395" s="29">
        <v>1</v>
      </c>
      <c r="F395" s="29">
        <v>0</v>
      </c>
      <c r="G395" s="29"/>
      <c r="H395" t="s">
        <v>1770</v>
      </c>
      <c r="I395" s="379" t="str">
        <f>IF(ISBLANK(H395), IF(OR(NOT(ISBLANK(M395)),NOT(ISBLANK(J395)), NOT(ISBLANK(O395))),"no oldname but should be",""),IF(H395=J395,"api",IF(H395=O395,"csv","no match or acsbgname")))</f>
        <v>api</v>
      </c>
      <c r="J395" t="s">
        <v>1770</v>
      </c>
      <c r="K395" t="s">
        <v>1770</v>
      </c>
      <c r="N395" t="s">
        <v>1771</v>
      </c>
      <c r="O395" t="s">
        <v>1771</v>
      </c>
      <c r="P395" t="s">
        <v>1771</v>
      </c>
      <c r="Q395" s="64" t="s">
        <v>1769</v>
      </c>
      <c r="R395" t="s">
        <v>1769</v>
      </c>
      <c r="S395" s="150">
        <f>IFERROR(_xlfn.XLOOKUP(U395,sortorder!$E$62:$E$134,sortorder!$F$62:$F$134),999)</f>
        <v>101</v>
      </c>
      <c r="T395" s="150">
        <f>IFERROR(_xlfn.XLOOKUP(U395,sortorder!$E$62:$E$134,sortorder!$D$62:$D$134),99)</f>
        <v>5</v>
      </c>
      <c r="U395" s="129" t="s">
        <v>1769</v>
      </c>
      <c r="V395" s="59" t="s">
        <v>1769</v>
      </c>
      <c r="W395" s="155">
        <f>IFERROR(_xlfn.XLOOKUP(Y395,sortorder!$E$4:$E$55,sortorder!$D$4:$D$55),99)</f>
        <v>34</v>
      </c>
      <c r="X395" s="155">
        <f>IFERROR(_xlfn.XLOOKUP(Y395,sortorder!$E$4:$E$55,sortorder!$D$4:$D$55),99)</f>
        <v>34</v>
      </c>
      <c r="Y395" s="22" t="s">
        <v>1707</v>
      </c>
      <c r="Z395" s="144">
        <f>IF(ISERROR(SEARCH(Z$1,$Q395)),0,1)</f>
        <v>0</v>
      </c>
      <c r="AA395" s="144">
        <f>IF(ISERROR(SEARCH(AA$1,$Q395)),0,1)</f>
        <v>0</v>
      </c>
      <c r="AB395" s="144">
        <f>IF(ISERROR(SEARCH(AB$1,$Q395)),0,1)</f>
        <v>0</v>
      </c>
      <c r="AC395" s="144">
        <f>IF(ISERROR(SEARCH(AC$1,$Q395)),0,1)</f>
        <v>0</v>
      </c>
      <c r="AD395" s="144">
        <f>IF(ISERROR(SEARCH(AD$1,$Q395)),0,1)</f>
        <v>0</v>
      </c>
      <c r="AE395" s="144">
        <f>IF(ISERROR(SEARCH(AE$1,$Q395)),0,1)</f>
        <v>0</v>
      </c>
      <c r="AF395" s="144">
        <f>IF(ISERROR(SEARCH(AF$1,$Q395)),0,1)</f>
        <v>0</v>
      </c>
      <c r="AG395" s="144">
        <f>IF(ISERROR(SEARCH(AG$1,$Q395)),0,1)</f>
        <v>0</v>
      </c>
      <c r="AH395" s="144">
        <f>IF(ISERROR(SEARCH(AH$1,$Q395)),0,1)</f>
        <v>0</v>
      </c>
      <c r="AI395" t="s">
        <v>1075</v>
      </c>
      <c r="AJ395" t="s">
        <v>1236</v>
      </c>
      <c r="AK395" t="s">
        <v>140</v>
      </c>
      <c r="AL395" s="41" t="s">
        <v>140</v>
      </c>
      <c r="AM395" s="216">
        <f>_xlfn.XLOOKUP(AL395,sortorder!$I$15:$I$20,sortorder!$J$15:$J$20)</f>
        <v>3</v>
      </c>
      <c r="AQ395" s="30">
        <v>0</v>
      </c>
      <c r="AR395" t="s">
        <v>43</v>
      </c>
      <c r="AS395" t="s">
        <v>43</v>
      </c>
      <c r="AT395" t="s">
        <v>286</v>
      </c>
      <c r="AU395" t="s">
        <v>43</v>
      </c>
      <c r="AW395" s="39" t="str">
        <f>IFERROR(_xlfn.XLOOKUP(Q395,wtd!$B:$B,wtd!$C:$C),"")</f>
        <v>pop</v>
      </c>
      <c r="AX395" s="144" t="b">
        <f>IFERROR(Q395=_xlfn.XLOOKUP(Q395,wtd!$B:$B,wtd!$B:$B),FALSE)</f>
        <v>1</v>
      </c>
      <c r="AY395" s="243" t="s">
        <v>1624</v>
      </c>
      <c r="AZ395">
        <v>2</v>
      </c>
      <c r="BA395">
        <v>0</v>
      </c>
      <c r="BC395" t="b">
        <v>0</v>
      </c>
      <c r="BD395" t="b">
        <v>0</v>
      </c>
      <c r="BE395" t="b">
        <v>0</v>
      </c>
      <c r="BF395" t="s">
        <v>1354</v>
      </c>
      <c r="BG395" s="24" t="s">
        <v>1354</v>
      </c>
      <c r="BH395" s="24" t="s">
        <v>1354</v>
      </c>
      <c r="BI395" t="s">
        <v>1354</v>
      </c>
      <c r="BK395" t="s">
        <v>1354</v>
      </c>
      <c r="BL395" t="s">
        <v>1354</v>
      </c>
      <c r="BN395" s="229">
        <v>101</v>
      </c>
      <c r="BP395" t="s">
        <v>1772</v>
      </c>
      <c r="BQ395" t="s">
        <v>1773</v>
      </c>
      <c r="BR395" t="s">
        <v>1771</v>
      </c>
    </row>
    <row r="396" spans="1:72">
      <c r="A396">
        <v>395</v>
      </c>
      <c r="B396" s="161" t="str">
        <f>IFERROR(TEXT(AM396,"00"),"99")&amp;IFERROR(TEXT(X396,"00"),"99")&amp;IFERROR(TEXT(T396,"00"),"99")&amp;IFERROR(TEXT(BN396,"000"),"999")</f>
        <v>033406102</v>
      </c>
      <c r="C396" s="161" t="str">
        <f>IFERROR(TEXT(AM396,"00"),"99")&amp;IFERROR(TEXT(W396,"00"),"99")&amp;IFERROR(TEXT(S396,"000"),"999")</f>
        <v>0334102</v>
      </c>
      <c r="D396" s="29">
        <v>1</v>
      </c>
      <c r="E396" s="29">
        <v>1</v>
      </c>
      <c r="F396" s="29">
        <v>0</v>
      </c>
      <c r="G396" s="29"/>
      <c r="H396" t="s">
        <v>1774</v>
      </c>
      <c r="I396" s="379" t="str">
        <f>IF(ISBLANK(H396), IF(OR(NOT(ISBLANK(M396)),NOT(ISBLANK(J396)), NOT(ISBLANK(O396))),"no oldname but should be",""),IF(H396=J396,"api",IF(H396=O396,"csv","no match or acsbgname")))</f>
        <v>api</v>
      </c>
      <c r="J396" t="s">
        <v>1774</v>
      </c>
      <c r="K396" t="s">
        <v>1774</v>
      </c>
      <c r="N396" t="s">
        <v>1775</v>
      </c>
      <c r="O396" t="s">
        <v>1775</v>
      </c>
      <c r="P396" t="s">
        <v>1775</v>
      </c>
      <c r="Q396" s="64" t="s">
        <v>307</v>
      </c>
      <c r="R396" t="s">
        <v>307</v>
      </c>
      <c r="S396" s="150">
        <f>IFERROR(_xlfn.XLOOKUP(U396,sortorder!$E$62:$E$134,sortorder!$F$62:$F$134),999)</f>
        <v>102</v>
      </c>
      <c r="T396" s="150">
        <f>IFERROR(_xlfn.XLOOKUP(U396,sortorder!$E$62:$E$134,sortorder!$D$62:$D$134),99)</f>
        <v>6</v>
      </c>
      <c r="U396" s="129" t="s">
        <v>307</v>
      </c>
      <c r="V396" s="59" t="s">
        <v>307</v>
      </c>
      <c r="W396" s="155">
        <f>IFERROR(_xlfn.XLOOKUP(Y396,sortorder!$E$4:$E$55,sortorder!$D$4:$D$55),99)</f>
        <v>34</v>
      </c>
      <c r="X396" s="155">
        <f>IFERROR(_xlfn.XLOOKUP(Y396,sortorder!$E$4:$E$55,sortorder!$D$4:$D$55),99)</f>
        <v>34</v>
      </c>
      <c r="Y396" s="22" t="s">
        <v>1707</v>
      </c>
      <c r="Z396" s="144">
        <f>IF(ISERROR(SEARCH(Z$1,$Q396)),0,1)</f>
        <v>0</v>
      </c>
      <c r="AA396" s="144">
        <f>IF(ISERROR(SEARCH(AA$1,$Q396)),0,1)</f>
        <v>0</v>
      </c>
      <c r="AB396" s="144">
        <f>IF(ISERROR(SEARCH(AB$1,$Q396)),0,1)</f>
        <v>0</v>
      </c>
      <c r="AC396" s="144">
        <f>IF(ISERROR(SEARCH(AC$1,$Q396)),0,1)</f>
        <v>0</v>
      </c>
      <c r="AD396" s="144">
        <f>IF(ISERROR(SEARCH(AD$1,$Q396)),0,1)</f>
        <v>0</v>
      </c>
      <c r="AE396" s="144">
        <f>IF(ISERROR(SEARCH(AE$1,$Q396)),0,1)</f>
        <v>0</v>
      </c>
      <c r="AF396" s="144">
        <f>IF(ISERROR(SEARCH(AF$1,$Q396)),0,1)</f>
        <v>0</v>
      </c>
      <c r="AG396" s="144">
        <f>IF(ISERROR(SEARCH(AG$1,$Q396)),0,1)</f>
        <v>0</v>
      </c>
      <c r="AH396" s="144">
        <f>IF(ISERROR(SEARCH(AH$1,$Q396)),0,1)</f>
        <v>0</v>
      </c>
      <c r="AI396" t="s">
        <v>1075</v>
      </c>
      <c r="AJ396" t="s">
        <v>1236</v>
      </c>
      <c r="AK396" t="s">
        <v>140</v>
      </c>
      <c r="AL396" s="41" t="s">
        <v>140</v>
      </c>
      <c r="AM396" s="216">
        <f>_xlfn.XLOOKUP(AL396,sortorder!$I$15:$I$20,sortorder!$J$15:$J$20)</f>
        <v>3</v>
      </c>
      <c r="AQ396" s="30">
        <v>0</v>
      </c>
      <c r="AR396" t="s">
        <v>43</v>
      </c>
      <c r="AS396" t="s">
        <v>43</v>
      </c>
      <c r="AT396" t="s">
        <v>286</v>
      </c>
      <c r="AU396" t="s">
        <v>43</v>
      </c>
      <c r="AW396" s="39" t="str">
        <f>IFERROR(_xlfn.XLOOKUP(Q396,wtd!$B:$B,wtd!$C:$C),"")</f>
        <v>pop</v>
      </c>
      <c r="AX396" s="144" t="b">
        <f>IFERROR(Q396=_xlfn.XLOOKUP(Q396,wtd!$B:$B,wtd!$B:$B),FALSE)</f>
        <v>1</v>
      </c>
      <c r="AY396" s="243" t="s">
        <v>1624</v>
      </c>
      <c r="AZ396" s="11">
        <v>2</v>
      </c>
      <c r="BA396">
        <v>0</v>
      </c>
      <c r="BB396" t="s">
        <v>1779</v>
      </c>
      <c r="BC396" t="b">
        <v>0</v>
      </c>
      <c r="BD396" t="b">
        <v>0</v>
      </c>
      <c r="BE396" t="b">
        <v>0</v>
      </c>
      <c r="BF396" t="s">
        <v>1776</v>
      </c>
      <c r="BG396" t="s">
        <v>1777</v>
      </c>
      <c r="BH396" t="s">
        <v>1777</v>
      </c>
      <c r="BI396" t="s">
        <v>1778</v>
      </c>
      <c r="BJ396" t="s">
        <v>1778</v>
      </c>
      <c r="BK396" t="s">
        <v>1505</v>
      </c>
      <c r="BL396" t="s">
        <v>5459</v>
      </c>
      <c r="BM396" t="s">
        <v>1505</v>
      </c>
      <c r="BN396" s="229">
        <v>102</v>
      </c>
      <c r="BP396" t="s">
        <v>1780</v>
      </c>
      <c r="BQ396" t="s">
        <v>1781</v>
      </c>
      <c r="BR396" t="s">
        <v>1775</v>
      </c>
      <c r="BS396" t="s">
        <v>411</v>
      </c>
    </row>
    <row r="397" spans="1:72">
      <c r="A397">
        <v>396</v>
      </c>
      <c r="B397" s="161" t="str">
        <f>IFERROR(TEXT(AM397,"00"),"99")&amp;IFERROR(TEXT(X397,"00"),"99")&amp;IFERROR(TEXT(T397,"00"),"99")&amp;IFERROR(TEXT(BN397,"000"),"999")</f>
        <v>033407103</v>
      </c>
      <c r="C397" s="161" t="str">
        <f>IFERROR(TEXT(AM397,"00"),"99")&amp;IFERROR(TEXT(W397,"00"),"99")&amp;IFERROR(TEXT(S397,"000"),"999")</f>
        <v>0334103</v>
      </c>
      <c r="D397" s="29">
        <v>1</v>
      </c>
      <c r="E397" s="29">
        <v>1</v>
      </c>
      <c r="F397" s="29">
        <v>0</v>
      </c>
      <c r="G397" s="29"/>
      <c r="H397" t="s">
        <v>1718</v>
      </c>
      <c r="I397" s="379" t="str">
        <f>IF(ISBLANK(H397), IF(OR(NOT(ISBLANK(M397)),NOT(ISBLANK(J397)), NOT(ISBLANK(O397))),"no oldname but should be",""),IF(H397=J397,"api",IF(H397=O397,"csv","no match or acsbgname")))</f>
        <v>api</v>
      </c>
      <c r="J397" t="s">
        <v>1718</v>
      </c>
      <c r="K397" t="s">
        <v>1718</v>
      </c>
      <c r="N397" t="s">
        <v>1719</v>
      </c>
      <c r="O397" t="s">
        <v>1719</v>
      </c>
      <c r="P397" t="s">
        <v>1719</v>
      </c>
      <c r="Q397" s="64" t="s">
        <v>80</v>
      </c>
      <c r="R397" t="s">
        <v>80</v>
      </c>
      <c r="S397" s="150">
        <f>IFERROR(_xlfn.XLOOKUP(U397,sortorder!$E$62:$E$134,sortorder!$F$62:$F$134),999)</f>
        <v>103</v>
      </c>
      <c r="T397" s="150">
        <f>IFERROR(_xlfn.XLOOKUP(U397,sortorder!$E$62:$E$134,sortorder!$D$62:$D$134),99)</f>
        <v>7</v>
      </c>
      <c r="U397" s="129" t="s">
        <v>80</v>
      </c>
      <c r="V397" s="59" t="s">
        <v>80</v>
      </c>
      <c r="W397" s="155">
        <f>IFERROR(_xlfn.XLOOKUP(Y397,sortorder!$E$4:$E$55,sortorder!$D$4:$D$55),99)</f>
        <v>34</v>
      </c>
      <c r="X397" s="155">
        <f>IFERROR(_xlfn.XLOOKUP(Y397,sortorder!$E$4:$E$55,sortorder!$D$4:$D$55),99)</f>
        <v>34</v>
      </c>
      <c r="Y397" s="22" t="s">
        <v>1707</v>
      </c>
      <c r="Z397" s="144">
        <f>IF(ISERROR(SEARCH(Z$1,$Q397)),0,1)</f>
        <v>0</v>
      </c>
      <c r="AA397" s="144">
        <f>IF(ISERROR(SEARCH(AA$1,$Q397)),0,1)</f>
        <v>0</v>
      </c>
      <c r="AB397" s="144">
        <f>IF(ISERROR(SEARCH(AB$1,$Q397)),0,1)</f>
        <v>0</v>
      </c>
      <c r="AC397" s="144">
        <f>IF(ISERROR(SEARCH(AC$1,$Q397)),0,1)</f>
        <v>0</v>
      </c>
      <c r="AD397" s="144">
        <f>IF(ISERROR(SEARCH(AD$1,$Q397)),0,1)</f>
        <v>0</v>
      </c>
      <c r="AE397" s="144">
        <f>IF(ISERROR(SEARCH(AE$1,$Q397)),0,1)</f>
        <v>0</v>
      </c>
      <c r="AF397" s="144">
        <f>IF(ISERROR(SEARCH(AF$1,$Q397)),0,1)</f>
        <v>0</v>
      </c>
      <c r="AG397" s="144">
        <f>IF(ISERROR(SEARCH(AG$1,$Q397)),0,1)</f>
        <v>0</v>
      </c>
      <c r="AH397" s="144">
        <f>IF(ISERROR(SEARCH(AH$1,$Q397)),0,1)</f>
        <v>0</v>
      </c>
      <c r="AI397" t="s">
        <v>1075</v>
      </c>
      <c r="AJ397" t="s">
        <v>1236</v>
      </c>
      <c r="AK397" t="s">
        <v>140</v>
      </c>
      <c r="AL397" s="41" t="s">
        <v>140</v>
      </c>
      <c r="AM397" s="216">
        <f>_xlfn.XLOOKUP(AL397,sortorder!$I$15:$I$20,sortorder!$J$15:$J$20)</f>
        <v>3</v>
      </c>
      <c r="AQ397" s="30">
        <v>0</v>
      </c>
      <c r="AR397" t="s">
        <v>43</v>
      </c>
      <c r="AS397" t="s">
        <v>43</v>
      </c>
      <c r="AT397" t="s">
        <v>286</v>
      </c>
      <c r="AU397" t="s">
        <v>43</v>
      </c>
      <c r="AV397">
        <v>1</v>
      </c>
      <c r="AW397" s="39" t="str">
        <f>IFERROR(_xlfn.XLOOKUP(Q397,wtd!$B:$B,wtd!$C:$C),"")</f>
        <v>builtunits</v>
      </c>
      <c r="AX397" s="144" t="b">
        <f>IFERROR(Q397=_xlfn.XLOOKUP(Q397,wtd!$B:$B,wtd!$B:$B),FALSE)</f>
        <v>1</v>
      </c>
      <c r="AZ397" s="11">
        <v>3</v>
      </c>
      <c r="BA397">
        <v>2</v>
      </c>
      <c r="BB397" t="s">
        <v>1721</v>
      </c>
      <c r="BC397" t="b">
        <v>1</v>
      </c>
      <c r="BD397" t="b">
        <v>0</v>
      </c>
      <c r="BE397" t="b">
        <v>0</v>
      </c>
      <c r="BF397" t="s">
        <v>5190</v>
      </c>
      <c r="BG397" t="s">
        <v>1720</v>
      </c>
      <c r="BH397" t="s">
        <v>1720</v>
      </c>
      <c r="BI397" t="s">
        <v>1427</v>
      </c>
      <c r="BJ397" t="s">
        <v>1427</v>
      </c>
      <c r="BK397" t="s">
        <v>1427</v>
      </c>
      <c r="BL397" t="s">
        <v>5458</v>
      </c>
      <c r="BM397" t="s">
        <v>1427</v>
      </c>
      <c r="BN397" s="229">
        <v>103</v>
      </c>
      <c r="BP397" t="s">
        <v>1722</v>
      </c>
      <c r="BQ397" t="s">
        <v>1723</v>
      </c>
      <c r="BR397" t="s">
        <v>1719</v>
      </c>
      <c r="BS397" t="s">
        <v>411</v>
      </c>
    </row>
    <row r="398" spans="1:72">
      <c r="A398">
        <v>397</v>
      </c>
      <c r="B398" s="161" t="str">
        <f>IFERROR(TEXT(AM398,"00"),"99")&amp;IFERROR(TEXT(X398,"00"),"99")&amp;IFERROR(TEXT(T398,"00"),"99")&amp;IFERROR(TEXT(BN398,"000"),"999")</f>
        <v>033408104</v>
      </c>
      <c r="C398" s="161" t="str">
        <f>IFERROR(TEXT(AM398,"00"),"99")&amp;IFERROR(TEXT(W398,"00"),"99")&amp;IFERROR(TEXT(S398,"000"),"999")</f>
        <v>0334104</v>
      </c>
      <c r="D398" s="29">
        <v>1</v>
      </c>
      <c r="E398" s="29">
        <v>1</v>
      </c>
      <c r="F398" s="29">
        <v>0</v>
      </c>
      <c r="G398" s="29"/>
      <c r="H398" t="s">
        <v>1732</v>
      </c>
      <c r="I398" s="379" t="str">
        <f>IF(ISBLANK(H398), IF(OR(NOT(ISBLANK(M398)),NOT(ISBLANK(J398)), NOT(ISBLANK(O398))),"no oldname but should be",""),IF(H398=J398,"api",IF(H398=O398,"csv","no match or acsbgname")))</f>
        <v>api</v>
      </c>
      <c r="J398" t="s">
        <v>1732</v>
      </c>
      <c r="K398" t="s">
        <v>1732</v>
      </c>
      <c r="N398" t="s">
        <v>1733</v>
      </c>
      <c r="O398" t="s">
        <v>1733</v>
      </c>
      <c r="P398" t="s">
        <v>1733</v>
      </c>
      <c r="Q398" s="64" t="s">
        <v>255</v>
      </c>
      <c r="R398" t="s">
        <v>255</v>
      </c>
      <c r="S398" s="150">
        <f>IFERROR(_xlfn.XLOOKUP(U398,sortorder!$E$62:$E$134,sortorder!$F$62:$F$134),999)</f>
        <v>104</v>
      </c>
      <c r="T398" s="150">
        <f>IFERROR(_xlfn.XLOOKUP(U398,sortorder!$E$62:$E$134,sortorder!$D$62:$D$134),99)</f>
        <v>8</v>
      </c>
      <c r="U398" s="129" t="s">
        <v>255</v>
      </c>
      <c r="V398" s="59" t="s">
        <v>255</v>
      </c>
      <c r="W398" s="155">
        <f>IFERROR(_xlfn.XLOOKUP(Y398,sortorder!$E$4:$E$55,sortorder!$D$4:$D$55),99)</f>
        <v>34</v>
      </c>
      <c r="X398" s="155">
        <f>IFERROR(_xlfn.XLOOKUP(Y398,sortorder!$E$4:$E$55,sortorder!$D$4:$D$55),99)</f>
        <v>34</v>
      </c>
      <c r="Y398" s="22" t="s">
        <v>1707</v>
      </c>
      <c r="Z398" s="144">
        <f>IF(ISERROR(SEARCH(Z$1,$Q398)),0,1)</f>
        <v>0</v>
      </c>
      <c r="AA398" s="144">
        <f>IF(ISERROR(SEARCH(AA$1,$Q398)),0,1)</f>
        <v>0</v>
      </c>
      <c r="AB398" s="144">
        <f>IF(ISERROR(SEARCH(AB$1,$Q398)),0,1)</f>
        <v>0</v>
      </c>
      <c r="AC398" s="144">
        <f>IF(ISERROR(SEARCH(AC$1,$Q398)),0,1)</f>
        <v>0</v>
      </c>
      <c r="AD398" s="144">
        <f>IF(ISERROR(SEARCH(AD$1,$Q398)),0,1)</f>
        <v>0</v>
      </c>
      <c r="AE398" s="144">
        <f>IF(ISERROR(SEARCH(AE$1,$Q398)),0,1)</f>
        <v>0</v>
      </c>
      <c r="AF398" s="144">
        <f>IF(ISERROR(SEARCH(AF$1,$Q398)),0,1)</f>
        <v>0</v>
      </c>
      <c r="AG398" s="144">
        <f>IF(ISERROR(SEARCH(AG$1,$Q398)),0,1)</f>
        <v>0</v>
      </c>
      <c r="AH398" s="144">
        <f>IF(ISERROR(SEARCH(AH$1,$Q398)),0,1)</f>
        <v>0</v>
      </c>
      <c r="AI398" t="s">
        <v>1075</v>
      </c>
      <c r="AJ398" t="s">
        <v>1236</v>
      </c>
      <c r="AK398" t="s">
        <v>140</v>
      </c>
      <c r="AL398" s="41" t="s">
        <v>140</v>
      </c>
      <c r="AM398" s="216">
        <f>_xlfn.XLOOKUP(AL398,sortorder!$I$15:$I$20,sortorder!$J$15:$J$20)</f>
        <v>3</v>
      </c>
      <c r="AQ398" s="30">
        <v>0</v>
      </c>
      <c r="AR398" t="s">
        <v>43</v>
      </c>
      <c r="AS398" t="s">
        <v>43</v>
      </c>
      <c r="AT398" t="s">
        <v>286</v>
      </c>
      <c r="AU398" t="s">
        <v>43</v>
      </c>
      <c r="AW398" s="39" t="str">
        <f>IFERROR(_xlfn.XLOOKUP(Q398,wtd!$B:$B,wtd!$C:$C),"")</f>
        <v>pop</v>
      </c>
      <c r="AX398" s="144" t="b">
        <f>IFERROR(Q398=_xlfn.XLOOKUP(Q398,wtd!$B:$B,wtd!$B:$B),FALSE)</f>
        <v>1</v>
      </c>
      <c r="AY398" s="243" t="s">
        <v>1624</v>
      </c>
      <c r="AZ398" s="11">
        <v>2</v>
      </c>
      <c r="BA398">
        <v>2</v>
      </c>
      <c r="BB398" t="s">
        <v>1737</v>
      </c>
      <c r="BC398" t="b">
        <v>0</v>
      </c>
      <c r="BD398" t="b">
        <v>0</v>
      </c>
      <c r="BE398" t="b">
        <v>0</v>
      </c>
      <c r="BF398" t="s">
        <v>1734</v>
      </c>
      <c r="BG398" t="s">
        <v>1735</v>
      </c>
      <c r="BH398" t="s">
        <v>1735</v>
      </c>
      <c r="BI398" t="s">
        <v>1736</v>
      </c>
      <c r="BJ398" t="s">
        <v>1736</v>
      </c>
      <c r="BK398" t="s">
        <v>1448</v>
      </c>
      <c r="BL398" t="s">
        <v>1735</v>
      </c>
      <c r="BM398" t="s">
        <v>1448</v>
      </c>
      <c r="BN398" s="229">
        <v>104</v>
      </c>
      <c r="BP398" t="s">
        <v>1738</v>
      </c>
      <c r="BQ398" t="s">
        <v>1739</v>
      </c>
      <c r="BR398" t="s">
        <v>1733</v>
      </c>
      <c r="BS398" t="s">
        <v>411</v>
      </c>
    </row>
    <row r="399" spans="1:72">
      <c r="A399">
        <v>398</v>
      </c>
      <c r="B399" s="161" t="str">
        <f>IFERROR(TEXT(AM399,"00"),"99")&amp;IFERROR(TEXT(X399,"00"),"99")&amp;IFERROR(TEXT(T399,"00"),"99")&amp;IFERROR(TEXT(BN399,"000"),"999")</f>
        <v>033409105</v>
      </c>
      <c r="C399" s="161" t="str">
        <f>IFERROR(TEXT(AM399,"00"),"99")&amp;IFERROR(TEXT(W399,"00"),"99")&amp;IFERROR(TEXT(S399,"000"),"999")</f>
        <v>0334105</v>
      </c>
      <c r="D399" s="29">
        <v>1</v>
      </c>
      <c r="E399" s="29">
        <v>1</v>
      </c>
      <c r="F399" s="29">
        <v>0</v>
      </c>
      <c r="G399" s="29"/>
      <c r="H399" t="s">
        <v>1762</v>
      </c>
      <c r="I399" s="379" t="str">
        <f>IF(ISBLANK(H399), IF(OR(NOT(ISBLANK(M399)),NOT(ISBLANK(J399)), NOT(ISBLANK(O399))),"no oldname but should be",""),IF(H399=J399,"api",IF(H399=O399,"csv","no match or acsbgname")))</f>
        <v>api</v>
      </c>
      <c r="J399" t="s">
        <v>1762</v>
      </c>
      <c r="K399" t="s">
        <v>1762</v>
      </c>
      <c r="N399" t="s">
        <v>1763</v>
      </c>
      <c r="O399" t="s">
        <v>1763</v>
      </c>
      <c r="P399" t="s">
        <v>1763</v>
      </c>
      <c r="Q399" s="64" t="s">
        <v>265</v>
      </c>
      <c r="R399" t="s">
        <v>265</v>
      </c>
      <c r="S399" s="150">
        <f>IFERROR(_xlfn.XLOOKUP(U399,sortorder!$E$62:$E$134,sortorder!$F$62:$F$134),999)</f>
        <v>105</v>
      </c>
      <c r="T399" s="150">
        <f>IFERROR(_xlfn.XLOOKUP(U399,sortorder!$E$62:$E$134,sortorder!$D$62:$D$134),99)</f>
        <v>9</v>
      </c>
      <c r="U399" s="129" t="s">
        <v>265</v>
      </c>
      <c r="V399" s="59" t="s">
        <v>265</v>
      </c>
      <c r="W399" s="155">
        <f>IFERROR(_xlfn.XLOOKUP(Y399,sortorder!$E$4:$E$55,sortorder!$D$4:$D$55),99)</f>
        <v>34</v>
      </c>
      <c r="X399" s="155">
        <f>IFERROR(_xlfn.XLOOKUP(Y399,sortorder!$E$4:$E$55,sortorder!$D$4:$D$55),99)</f>
        <v>34</v>
      </c>
      <c r="Y399" s="22" t="s">
        <v>1707</v>
      </c>
      <c r="Z399" s="144">
        <f>IF(ISERROR(SEARCH(Z$1,$Q399)),0,1)</f>
        <v>0</v>
      </c>
      <c r="AA399" s="144">
        <f>IF(ISERROR(SEARCH(AA$1,$Q399)),0,1)</f>
        <v>0</v>
      </c>
      <c r="AB399" s="144">
        <f>IF(ISERROR(SEARCH(AB$1,$Q399)),0,1)</f>
        <v>0</v>
      </c>
      <c r="AC399" s="144">
        <f>IF(ISERROR(SEARCH(AC$1,$Q399)),0,1)</f>
        <v>0</v>
      </c>
      <c r="AD399" s="144">
        <f>IF(ISERROR(SEARCH(AD$1,$Q399)),0,1)</f>
        <v>0</v>
      </c>
      <c r="AE399" s="144">
        <f>IF(ISERROR(SEARCH(AE$1,$Q399)),0,1)</f>
        <v>0</v>
      </c>
      <c r="AF399" s="144">
        <f>IF(ISERROR(SEARCH(AF$1,$Q399)),0,1)</f>
        <v>0</v>
      </c>
      <c r="AG399" s="144">
        <f>IF(ISERROR(SEARCH(AG$1,$Q399)),0,1)</f>
        <v>0</v>
      </c>
      <c r="AH399" s="144">
        <f>IF(ISERROR(SEARCH(AH$1,$Q399)),0,1)</f>
        <v>0</v>
      </c>
      <c r="AI399" t="s">
        <v>1075</v>
      </c>
      <c r="AJ399" t="s">
        <v>1236</v>
      </c>
      <c r="AK399" t="s">
        <v>140</v>
      </c>
      <c r="AL399" s="41" t="s">
        <v>140</v>
      </c>
      <c r="AM399" s="216">
        <f>_xlfn.XLOOKUP(AL399,sortorder!$I$15:$I$20,sortorder!$J$15:$J$20)</f>
        <v>3</v>
      </c>
      <c r="AQ399" s="30">
        <v>0</v>
      </c>
      <c r="AR399" t="s">
        <v>43</v>
      </c>
      <c r="AS399" t="s">
        <v>43</v>
      </c>
      <c r="AT399" t="s">
        <v>286</v>
      </c>
      <c r="AU399" t="s">
        <v>43</v>
      </c>
      <c r="AW399" s="39" t="str">
        <f>IFERROR(_xlfn.XLOOKUP(Q399,wtd!$B:$B,wtd!$C:$C),"")</f>
        <v>pop</v>
      </c>
      <c r="AX399" s="144" t="b">
        <f>IFERROR(Q399=_xlfn.XLOOKUP(Q399,wtd!$B:$B,wtd!$B:$B),FALSE)</f>
        <v>1</v>
      </c>
      <c r="AY399" s="243" t="s">
        <v>1624</v>
      </c>
      <c r="AZ399" s="11">
        <v>2</v>
      </c>
      <c r="BA399">
        <v>2</v>
      </c>
      <c r="BB399" t="s">
        <v>1729</v>
      </c>
      <c r="BC399" t="b">
        <v>0</v>
      </c>
      <c r="BD399" t="b">
        <v>0</v>
      </c>
      <c r="BE399" t="b">
        <v>0</v>
      </c>
      <c r="BF399" t="s">
        <v>1764</v>
      </c>
      <c r="BG399" t="s">
        <v>1765</v>
      </c>
      <c r="BH399" t="s">
        <v>1765</v>
      </c>
      <c r="BI399" t="s">
        <v>1766</v>
      </c>
      <c r="BJ399" t="s">
        <v>1766</v>
      </c>
      <c r="BK399" t="s">
        <v>1487</v>
      </c>
      <c r="BL399" t="s">
        <v>5460</v>
      </c>
      <c r="BM399" t="s">
        <v>1487</v>
      </c>
      <c r="BN399" s="229">
        <v>105</v>
      </c>
      <c r="BP399" t="s">
        <v>1767</v>
      </c>
      <c r="BQ399" t="s">
        <v>1768</v>
      </c>
      <c r="BR399" t="s">
        <v>1763</v>
      </c>
      <c r="BS399" t="s">
        <v>411</v>
      </c>
    </row>
    <row r="400" spans="1:72">
      <c r="A400">
        <v>399</v>
      </c>
      <c r="B400" s="161" t="str">
        <f>IFERROR(TEXT(AM400,"00"),"99")&amp;IFERROR(TEXT(X400,"00"),"99")&amp;IFERROR(TEXT(T400,"00"),"99")&amp;IFERROR(TEXT(BN400,"000"),"999")</f>
        <v>033410106</v>
      </c>
      <c r="C400" s="161" t="str">
        <f>IFERROR(TEXT(AM400,"00"),"99")&amp;IFERROR(TEXT(W400,"00"),"99")&amp;IFERROR(TEXT(S400,"000"),"999")</f>
        <v>0334106</v>
      </c>
      <c r="D400" s="29">
        <v>1</v>
      </c>
      <c r="E400" s="29">
        <v>1</v>
      </c>
      <c r="F400" s="29">
        <v>0</v>
      </c>
      <c r="G400" s="29"/>
      <c r="H400" t="s">
        <v>1782</v>
      </c>
      <c r="I400" s="379" t="str">
        <f>IF(ISBLANK(H400), IF(OR(NOT(ISBLANK(M400)),NOT(ISBLANK(J400)), NOT(ISBLANK(O400))),"no oldname but should be",""),IF(H400=J400,"api",IF(H400=O400,"csv","no match or acsbgname")))</f>
        <v>api</v>
      </c>
      <c r="J400" t="s">
        <v>1782</v>
      </c>
      <c r="K400" t="s">
        <v>1782</v>
      </c>
      <c r="N400" t="s">
        <v>1783</v>
      </c>
      <c r="O400" t="s">
        <v>1783</v>
      </c>
      <c r="P400" t="s">
        <v>1783</v>
      </c>
      <c r="Q400" s="64" t="s">
        <v>95</v>
      </c>
      <c r="R400" t="s">
        <v>95</v>
      </c>
      <c r="S400" s="150">
        <f>IFERROR(_xlfn.XLOOKUP(U400,sortorder!$E$62:$E$134,sortorder!$F$62:$F$134),999)</f>
        <v>106</v>
      </c>
      <c r="T400" s="150">
        <f>IFERROR(_xlfn.XLOOKUP(U400,sortorder!$E$62:$E$134,sortorder!$D$62:$D$134),99)</f>
        <v>10</v>
      </c>
      <c r="U400" s="129" t="s">
        <v>95</v>
      </c>
      <c r="V400" s="59" t="s">
        <v>95</v>
      </c>
      <c r="W400" s="155">
        <f>IFERROR(_xlfn.XLOOKUP(Y400,sortorder!$E$4:$E$55,sortorder!$D$4:$D$55),99)</f>
        <v>34</v>
      </c>
      <c r="X400" s="155">
        <f>IFERROR(_xlfn.XLOOKUP(Y400,sortorder!$E$4:$E$55,sortorder!$D$4:$D$55),99)</f>
        <v>34</v>
      </c>
      <c r="Y400" s="22" t="s">
        <v>1707</v>
      </c>
      <c r="Z400" s="144">
        <f>IF(ISERROR(SEARCH(Z$1,$Q400)),0,1)</f>
        <v>0</v>
      </c>
      <c r="AA400" s="144">
        <f>IF(ISERROR(SEARCH(AA$1,$Q400)),0,1)</f>
        <v>0</v>
      </c>
      <c r="AB400" s="144">
        <f>IF(ISERROR(SEARCH(AB$1,$Q400)),0,1)</f>
        <v>0</v>
      </c>
      <c r="AC400" s="144">
        <f>IF(ISERROR(SEARCH(AC$1,$Q400)),0,1)</f>
        <v>0</v>
      </c>
      <c r="AD400" s="144">
        <f>IF(ISERROR(SEARCH(AD$1,$Q400)),0,1)</f>
        <v>0</v>
      </c>
      <c r="AE400" s="144">
        <f>IF(ISERROR(SEARCH(AE$1,$Q400)),0,1)</f>
        <v>0</v>
      </c>
      <c r="AF400" s="144">
        <f>IF(ISERROR(SEARCH(AF$1,$Q400)),0,1)</f>
        <v>0</v>
      </c>
      <c r="AG400" s="144">
        <f>IF(ISERROR(SEARCH(AG$1,$Q400)),0,1)</f>
        <v>0</v>
      </c>
      <c r="AH400" s="144">
        <f>IF(ISERROR(SEARCH(AH$1,$Q400)),0,1)</f>
        <v>0</v>
      </c>
      <c r="AI400" t="s">
        <v>1075</v>
      </c>
      <c r="AJ400" t="s">
        <v>1236</v>
      </c>
      <c r="AK400" t="s">
        <v>140</v>
      </c>
      <c r="AL400" s="41" t="s">
        <v>140</v>
      </c>
      <c r="AM400" s="216">
        <f>_xlfn.XLOOKUP(AL400,sortorder!$I$15:$I$20,sortorder!$J$15:$J$20)</f>
        <v>3</v>
      </c>
      <c r="AQ400" s="30">
        <v>0</v>
      </c>
      <c r="AR400" t="s">
        <v>43</v>
      </c>
      <c r="AS400" t="s">
        <v>43</v>
      </c>
      <c r="AT400" t="s">
        <v>286</v>
      </c>
      <c r="AU400" t="s">
        <v>43</v>
      </c>
      <c r="AW400" s="39" t="str">
        <f>IFERROR(_xlfn.XLOOKUP(Q400,wtd!$B:$B,wtd!$C:$C),"")</f>
        <v>pop</v>
      </c>
      <c r="AX400" s="144" t="b">
        <f>IFERROR(Q400=_xlfn.XLOOKUP(Q400,wtd!$B:$B,wtd!$B:$B),FALSE)</f>
        <v>1</v>
      </c>
      <c r="AY400" s="243" t="s">
        <v>1624</v>
      </c>
      <c r="AZ400" s="11">
        <v>2</v>
      </c>
      <c r="BA400">
        <v>1</v>
      </c>
      <c r="BB400" t="s">
        <v>1729</v>
      </c>
      <c r="BC400" t="b">
        <v>0</v>
      </c>
      <c r="BD400" t="b">
        <v>0</v>
      </c>
      <c r="BE400" t="b">
        <v>0</v>
      </c>
      <c r="BF400" t="s">
        <v>1784</v>
      </c>
      <c r="BG400" t="s">
        <v>5461</v>
      </c>
      <c r="BH400" t="s">
        <v>5461</v>
      </c>
      <c r="BI400" t="s">
        <v>1785</v>
      </c>
      <c r="BJ400" t="s">
        <v>1785</v>
      </c>
      <c r="BK400" t="s">
        <v>1516</v>
      </c>
      <c r="BL400" t="s">
        <v>5461</v>
      </c>
      <c r="BM400" t="s">
        <v>1516</v>
      </c>
      <c r="BN400" s="229">
        <v>106</v>
      </c>
      <c r="BP400" t="s">
        <v>1786</v>
      </c>
      <c r="BQ400" t="s">
        <v>1787</v>
      </c>
      <c r="BR400" t="s">
        <v>1783</v>
      </c>
      <c r="BS400" t="s">
        <v>411</v>
      </c>
    </row>
    <row r="401" spans="1:72">
      <c r="A401">
        <v>400</v>
      </c>
      <c r="B401" s="161" t="str">
        <f>IFERROR(TEXT(AM401,"00"),"99")&amp;IFERROR(TEXT(X401,"00"),"99")&amp;IFERROR(TEXT(T401,"00"),"99")&amp;IFERROR(TEXT(BN401,"000"),"999")</f>
        <v>033411107</v>
      </c>
      <c r="C401" s="161" t="str">
        <f>IFERROR(TEXT(AM401,"00"),"99")&amp;IFERROR(TEXT(W401,"00"),"99")&amp;IFERROR(TEXT(S401,"000"),"999")</f>
        <v>0334107</v>
      </c>
      <c r="D401" s="29">
        <v>1</v>
      </c>
      <c r="E401" s="29">
        <v>1</v>
      </c>
      <c r="F401" s="29">
        <v>0</v>
      </c>
      <c r="G401" s="29"/>
      <c r="H401" t="s">
        <v>1788</v>
      </c>
      <c r="I401" s="379" t="str">
        <f>IF(ISBLANK(H401), IF(OR(NOT(ISBLANK(M401)),NOT(ISBLANK(J401)), NOT(ISBLANK(O401))),"no oldname but should be",""),IF(H401=J401,"api",IF(H401=O401,"csv","no match or acsbgname")))</f>
        <v>api</v>
      </c>
      <c r="J401" t="s">
        <v>1788</v>
      </c>
      <c r="K401" t="s">
        <v>1788</v>
      </c>
      <c r="N401" t="s">
        <v>1789</v>
      </c>
      <c r="O401" t="s">
        <v>1789</v>
      </c>
      <c r="P401" t="s">
        <v>1789</v>
      </c>
      <c r="Q401" s="64" t="s">
        <v>134</v>
      </c>
      <c r="R401" t="s">
        <v>134</v>
      </c>
      <c r="S401" s="150">
        <f>IFERROR(_xlfn.XLOOKUP(U401,sortorder!$E$62:$E$134,sortorder!$F$62:$F$134),999)</f>
        <v>107</v>
      </c>
      <c r="T401" s="150">
        <f>IFERROR(_xlfn.XLOOKUP(U401,sortorder!$E$62:$E$134,sortorder!$D$62:$D$134),99)</f>
        <v>11</v>
      </c>
      <c r="U401" s="129" t="s">
        <v>134</v>
      </c>
      <c r="V401" s="59" t="s">
        <v>134</v>
      </c>
      <c r="W401" s="155">
        <f>IFERROR(_xlfn.XLOOKUP(Y401,sortorder!$E$4:$E$55,sortorder!$D$4:$D$55),99)</f>
        <v>34</v>
      </c>
      <c r="X401" s="155">
        <f>IFERROR(_xlfn.XLOOKUP(Y401,sortorder!$E$4:$E$55,sortorder!$D$4:$D$55),99)</f>
        <v>34</v>
      </c>
      <c r="Y401" s="22" t="s">
        <v>1707</v>
      </c>
      <c r="Z401" s="144">
        <f>IF(ISERROR(SEARCH(Z$1,$Q401)),0,1)</f>
        <v>0</v>
      </c>
      <c r="AA401" s="144">
        <f>IF(ISERROR(SEARCH(AA$1,$Q401)),0,1)</f>
        <v>0</v>
      </c>
      <c r="AB401" s="144">
        <f>IF(ISERROR(SEARCH(AB$1,$Q401)),0,1)</f>
        <v>0</v>
      </c>
      <c r="AC401" s="144">
        <f>IF(ISERROR(SEARCH(AC$1,$Q401)),0,1)</f>
        <v>0</v>
      </c>
      <c r="AD401" s="144">
        <f>IF(ISERROR(SEARCH(AD$1,$Q401)),0,1)</f>
        <v>0</v>
      </c>
      <c r="AE401" s="144">
        <f>IF(ISERROR(SEARCH(AE$1,$Q401)),0,1)</f>
        <v>0</v>
      </c>
      <c r="AF401" s="144">
        <f>IF(ISERROR(SEARCH(AF$1,$Q401)),0,1)</f>
        <v>0</v>
      </c>
      <c r="AG401" s="144">
        <f>IF(ISERROR(SEARCH(AG$1,$Q401)),0,1)</f>
        <v>0</v>
      </c>
      <c r="AH401" s="144">
        <f>IF(ISERROR(SEARCH(AH$1,$Q401)),0,1)</f>
        <v>0</v>
      </c>
      <c r="AI401" t="s">
        <v>1075</v>
      </c>
      <c r="AJ401" t="s">
        <v>1236</v>
      </c>
      <c r="AK401" t="s">
        <v>140</v>
      </c>
      <c r="AL401" s="41" t="s">
        <v>140</v>
      </c>
      <c r="AM401" s="216">
        <f>_xlfn.XLOOKUP(AL401,sortorder!$I$15:$I$20,sortorder!$J$15:$J$20)</f>
        <v>3</v>
      </c>
      <c r="AQ401" s="30">
        <v>0</v>
      </c>
      <c r="AR401" t="s">
        <v>43</v>
      </c>
      <c r="AS401" t="s">
        <v>43</v>
      </c>
      <c r="AT401" t="s">
        <v>286</v>
      </c>
      <c r="AU401" t="s">
        <v>43</v>
      </c>
      <c r="AW401" s="39" t="str">
        <f>IFERROR(_xlfn.XLOOKUP(Q401,wtd!$B:$B,wtd!$C:$C),"")</f>
        <v>pop</v>
      </c>
      <c r="AX401" s="144" t="b">
        <f>IFERROR(Q401=_xlfn.XLOOKUP(Q401,wtd!$B:$B,wtd!$B:$B),FALSE)</f>
        <v>1</v>
      </c>
      <c r="AY401" s="243" t="s">
        <v>1624</v>
      </c>
      <c r="AZ401" s="11">
        <v>2</v>
      </c>
      <c r="BA401">
        <v>1</v>
      </c>
      <c r="BB401" t="s">
        <v>1792</v>
      </c>
      <c r="BC401" t="b">
        <v>0</v>
      </c>
      <c r="BD401" t="b">
        <v>0</v>
      </c>
      <c r="BE401" t="b">
        <v>0</v>
      </c>
      <c r="BF401" t="s">
        <v>1789</v>
      </c>
      <c r="BG401" t="s">
        <v>1790</v>
      </c>
      <c r="BH401" t="s">
        <v>1790</v>
      </c>
      <c r="BI401" t="s">
        <v>1791</v>
      </c>
      <c r="BJ401" t="s">
        <v>1791</v>
      </c>
      <c r="BK401" t="s">
        <v>1526</v>
      </c>
      <c r="BL401" t="s">
        <v>5463</v>
      </c>
      <c r="BM401" t="s">
        <v>1526</v>
      </c>
      <c r="BN401" s="229">
        <v>107</v>
      </c>
      <c r="BP401" t="s">
        <v>1793</v>
      </c>
      <c r="BQ401" t="s">
        <v>1794</v>
      </c>
      <c r="BR401" t="s">
        <v>1789</v>
      </c>
      <c r="BS401" t="s">
        <v>411</v>
      </c>
    </row>
    <row r="402" spans="1:72">
      <c r="A402">
        <v>401</v>
      </c>
      <c r="B402" s="161" t="str">
        <f>IFERROR(TEXT(AM402,"00"),"99")&amp;IFERROR(TEXT(X402,"00"),"99")&amp;IFERROR(TEXT(T402,"00"),"99")&amp;IFERROR(TEXT(BN402,"000"),"999")</f>
        <v>033412108</v>
      </c>
      <c r="C402" s="161" t="str">
        <f>IFERROR(TEXT(AM402,"00"),"99")&amp;IFERROR(TEXT(W402,"00"),"99")&amp;IFERROR(TEXT(S402,"000"),"999")</f>
        <v>0334108</v>
      </c>
      <c r="D402" s="29">
        <v>1</v>
      </c>
      <c r="E402" s="29">
        <v>1</v>
      </c>
      <c r="F402" s="29">
        <v>0</v>
      </c>
      <c r="G402" s="29"/>
      <c r="H402" t="s">
        <v>1724</v>
      </c>
      <c r="I402" s="379" t="str">
        <f>IF(ISBLANK(H402), IF(OR(NOT(ISBLANK(M402)),NOT(ISBLANK(J402)), NOT(ISBLANK(O402))),"no oldname but should be",""),IF(H402=J402,"api",IF(H402=O402,"csv","no match or acsbgname")))</f>
        <v>api</v>
      </c>
      <c r="J402" t="s">
        <v>1724</v>
      </c>
      <c r="K402" t="s">
        <v>1724</v>
      </c>
      <c r="N402" t="s">
        <v>1725</v>
      </c>
      <c r="O402" t="s">
        <v>1725</v>
      </c>
      <c r="P402" t="s">
        <v>1725</v>
      </c>
      <c r="Q402" s="64" t="s">
        <v>244</v>
      </c>
      <c r="R402" t="s">
        <v>244</v>
      </c>
      <c r="S402" s="150">
        <f>IFERROR(_xlfn.XLOOKUP(U402,sortorder!$E$62:$E$134,sortorder!$F$62:$F$134),999)</f>
        <v>108</v>
      </c>
      <c r="T402" s="150">
        <f>IFERROR(_xlfn.XLOOKUP(U402,sortorder!$E$62:$E$134,sortorder!$D$62:$D$134),99)</f>
        <v>12</v>
      </c>
      <c r="U402" s="129" t="s">
        <v>244</v>
      </c>
      <c r="V402" s="59" t="s">
        <v>244</v>
      </c>
      <c r="W402" s="155">
        <f>IFERROR(_xlfn.XLOOKUP(Y402,sortorder!$E$4:$E$55,sortorder!$D$4:$D$55),99)</f>
        <v>34</v>
      </c>
      <c r="X402" s="155">
        <f>IFERROR(_xlfn.XLOOKUP(Y402,sortorder!$E$4:$E$55,sortorder!$D$4:$D$55),99)</f>
        <v>34</v>
      </c>
      <c r="Y402" s="22" t="s">
        <v>1707</v>
      </c>
      <c r="Z402" s="144">
        <f>IF(ISERROR(SEARCH(Z$1,$Q402)),0,1)</f>
        <v>0</v>
      </c>
      <c r="AA402" s="144">
        <f>IF(ISERROR(SEARCH(AA$1,$Q402)),0,1)</f>
        <v>0</v>
      </c>
      <c r="AB402" s="144">
        <f>IF(ISERROR(SEARCH(AB$1,$Q402)),0,1)</f>
        <v>0</v>
      </c>
      <c r="AC402" s="144">
        <f>IF(ISERROR(SEARCH(AC$1,$Q402)),0,1)</f>
        <v>0</v>
      </c>
      <c r="AD402" s="144">
        <f>IF(ISERROR(SEARCH(AD$1,$Q402)),0,1)</f>
        <v>0</v>
      </c>
      <c r="AE402" s="144">
        <f>IF(ISERROR(SEARCH(AE$1,$Q402)),0,1)</f>
        <v>0</v>
      </c>
      <c r="AF402" s="144">
        <f>IF(ISERROR(SEARCH(AF$1,$Q402)),0,1)</f>
        <v>0</v>
      </c>
      <c r="AG402" s="144">
        <f>IF(ISERROR(SEARCH(AG$1,$Q402)),0,1)</f>
        <v>0</v>
      </c>
      <c r="AH402" s="144">
        <f>IF(ISERROR(SEARCH(AH$1,$Q402)),0,1)</f>
        <v>0</v>
      </c>
      <c r="AI402" t="s">
        <v>1075</v>
      </c>
      <c r="AJ402" t="s">
        <v>1236</v>
      </c>
      <c r="AK402" t="s">
        <v>140</v>
      </c>
      <c r="AL402" s="41" t="s">
        <v>140</v>
      </c>
      <c r="AM402" s="216">
        <f>_xlfn.XLOOKUP(AL402,sortorder!$I$15:$I$20,sortorder!$J$15:$J$20)</f>
        <v>3</v>
      </c>
      <c r="AQ402" s="30">
        <v>0</v>
      </c>
      <c r="AR402" t="s">
        <v>43</v>
      </c>
      <c r="AS402" t="s">
        <v>43</v>
      </c>
      <c r="AT402" t="s">
        <v>286</v>
      </c>
      <c r="AU402" t="s">
        <v>43</v>
      </c>
      <c r="AW402" s="39" t="str">
        <f>IFERROR(_xlfn.XLOOKUP(Q402,wtd!$B:$B,wtd!$C:$C),"")</f>
        <v>pop</v>
      </c>
      <c r="AX402" s="144" t="b">
        <f>IFERROR(Q402=_xlfn.XLOOKUP(Q402,wtd!$B:$B,wtd!$B:$B),FALSE)</f>
        <v>1</v>
      </c>
      <c r="AY402" s="243" t="s">
        <v>1624</v>
      </c>
      <c r="AZ402" s="11">
        <v>2</v>
      </c>
      <c r="BA402">
        <v>0</v>
      </c>
      <c r="BB402" t="s">
        <v>1729</v>
      </c>
      <c r="BC402" t="b">
        <v>0</v>
      </c>
      <c r="BD402" t="b">
        <v>0</v>
      </c>
      <c r="BE402" t="b">
        <v>0</v>
      </c>
      <c r="BF402" t="s">
        <v>1726</v>
      </c>
      <c r="BG402" t="s">
        <v>1727</v>
      </c>
      <c r="BH402" t="s">
        <v>1727</v>
      </c>
      <c r="BI402" t="s">
        <v>1728</v>
      </c>
      <c r="BJ402" t="s">
        <v>1728</v>
      </c>
      <c r="BK402" t="s">
        <v>1438</v>
      </c>
      <c r="BL402" t="s">
        <v>5462</v>
      </c>
      <c r="BM402" t="s">
        <v>1438</v>
      </c>
      <c r="BN402" s="229">
        <v>108</v>
      </c>
      <c r="BP402" t="s">
        <v>1730</v>
      </c>
      <c r="BQ402" t="s">
        <v>1731</v>
      </c>
      <c r="BR402" t="s">
        <v>1725</v>
      </c>
      <c r="BS402" t="s">
        <v>411</v>
      </c>
    </row>
    <row r="403" spans="1:72">
      <c r="A403">
        <v>402</v>
      </c>
      <c r="B403" s="161" t="str">
        <f>IFERROR(TEXT(AM403,"00"),"99")&amp;IFERROR(TEXT(X403,"00"),"99")&amp;IFERROR(TEXT(T403,"00"),"99")&amp;IFERROR(TEXT(BN403,"000"),"999")</f>
        <v>033413000</v>
      </c>
      <c r="C403" s="161" t="str">
        <f>IFERROR(TEXT(AM403,"00"),"99")&amp;IFERROR(TEXT(W403,"00"),"99")&amp;IFERROR(TEXT(S403,"000"),"999")</f>
        <v>0334109</v>
      </c>
      <c r="D403" s="260">
        <v>0</v>
      </c>
      <c r="E403" s="260">
        <v>0</v>
      </c>
      <c r="F403" s="260">
        <v>0</v>
      </c>
      <c r="G403" s="261"/>
      <c r="H403" s="124" t="s">
        <v>5680</v>
      </c>
      <c r="I403" s="379" t="str">
        <f>IF(ISBLANK(H403), IF(OR(NOT(ISBLANK(M403)),NOT(ISBLANK(J403)), NOT(ISBLANK(O403))),"no oldname but should be",""),IF(H403=J403,"api",IF(H403=O403,"csv","no match or acsbgname")))</f>
        <v>csv</v>
      </c>
      <c r="J403" s="124" t="s">
        <v>5699</v>
      </c>
      <c r="K403" s="124"/>
      <c r="L403" s="124"/>
      <c r="M403" s="124"/>
      <c r="N403" s="124"/>
      <c r="O403" s="124" t="s">
        <v>5680</v>
      </c>
      <c r="P403" s="124"/>
      <c r="Q403" s="125" t="s">
        <v>5689</v>
      </c>
      <c r="R403" s="124"/>
      <c r="S403" s="150">
        <f>IFERROR(_xlfn.XLOOKUP(U403,sortorder!$E$62:$E$134,sortorder!$F$62:$F$134),999)</f>
        <v>109</v>
      </c>
      <c r="T403" s="150">
        <f>IFERROR(_xlfn.XLOOKUP(U403,sortorder!$E$62:$E$134,sortorder!$D$62:$D$134),99)</f>
        <v>13</v>
      </c>
      <c r="U403" s="201" t="s">
        <v>5689</v>
      </c>
      <c r="V403" s="202"/>
      <c r="W403" s="155">
        <f>IFERROR(_xlfn.XLOOKUP(Y403,sortorder!$E$4:$E$55,sortorder!$D$4:$D$55),99)</f>
        <v>34</v>
      </c>
      <c r="X403" s="155">
        <f>IFERROR(_xlfn.XLOOKUP(Y403,sortorder!$E$4:$E$55,sortorder!$D$4:$D$55),99)</f>
        <v>34</v>
      </c>
      <c r="Y403" s="203" t="s">
        <v>1707</v>
      </c>
      <c r="Z403" s="144">
        <f>IF(ISERROR(SEARCH(Z$1,$Q403)),0,1)</f>
        <v>0</v>
      </c>
      <c r="AA403" s="144">
        <f>IF(ISERROR(SEARCH(AA$1,$Q403)),0,1)</f>
        <v>0</v>
      </c>
      <c r="AB403" s="144">
        <f>IF(ISERROR(SEARCH(AB$1,$Q403)),0,1)</f>
        <v>0</v>
      </c>
      <c r="AC403" s="144">
        <f>IF(ISERROR(SEARCH(AC$1,$Q403)),0,1)</f>
        <v>0</v>
      </c>
      <c r="AD403" s="144">
        <f>IF(ISERROR(SEARCH(AD$1,$Q403)),0,1)</f>
        <v>0</v>
      </c>
      <c r="AE403" s="144">
        <f>IF(ISERROR(SEARCH(AE$1,$Q403)),0,1)</f>
        <v>0</v>
      </c>
      <c r="AF403" s="144">
        <f>IF(ISERROR(SEARCH(AF$1,$Q403)),0,1)</f>
        <v>0</v>
      </c>
      <c r="AG403" s="144">
        <f>IF(ISERROR(SEARCH(AG$1,$Q403)),0,1)</f>
        <v>0</v>
      </c>
      <c r="AH403" s="144">
        <f>IF(ISERROR(SEARCH(AH$1,$Q403)),0,1)</f>
        <v>0</v>
      </c>
      <c r="AI403" s="124"/>
      <c r="AJ403" s="124"/>
      <c r="AK403" s="124" t="s">
        <v>140</v>
      </c>
      <c r="AL403" s="218" t="s">
        <v>140</v>
      </c>
      <c r="AM403" s="216">
        <f>_xlfn.XLOOKUP(AL403,sortorder!$I$15:$I$20,sortorder!$J$15:$J$20)</f>
        <v>3</v>
      </c>
      <c r="AN403" s="124" t="s">
        <v>423</v>
      </c>
      <c r="AO403" s="124" t="s">
        <v>423</v>
      </c>
      <c r="AP403" s="124" t="s">
        <v>424</v>
      </c>
      <c r="AQ403" s="204">
        <v>1</v>
      </c>
      <c r="AR403" s="124" t="s">
        <v>43</v>
      </c>
      <c r="AS403" s="124" t="s">
        <v>43</v>
      </c>
      <c r="AT403" s="124" t="s">
        <v>286</v>
      </c>
      <c r="AU403" s="124" t="s">
        <v>43</v>
      </c>
      <c r="AV403" s="124"/>
      <c r="AW403" s="259" t="s">
        <v>2921</v>
      </c>
      <c r="AX403" s="266" t="b">
        <v>0</v>
      </c>
      <c r="AY403" s="245" t="s">
        <v>1624</v>
      </c>
      <c r="AZ403" s="124">
        <v>3</v>
      </c>
      <c r="BA403" s="124">
        <v>1</v>
      </c>
      <c r="BB403" s="124" t="s">
        <v>5692</v>
      </c>
      <c r="BC403" s="124" t="b">
        <v>0</v>
      </c>
      <c r="BD403" s="124" t="b">
        <v>0</v>
      </c>
      <c r="BE403" s="124" t="b">
        <v>0</v>
      </c>
      <c r="BF403" s="268" t="s">
        <v>5690</v>
      </c>
      <c r="BG403" s="268" t="s">
        <v>5681</v>
      </c>
      <c r="BH403" s="268" t="s">
        <v>5681</v>
      </c>
      <c r="BI403" s="124"/>
      <c r="BJ403" s="124"/>
      <c r="BK403" s="124"/>
      <c r="BL403" s="124"/>
      <c r="BM403" s="124"/>
      <c r="BN403" s="269"/>
      <c r="BO403" s="124"/>
      <c r="BP403" s="124"/>
      <c r="BQ403" s="124"/>
      <c r="BR403" s="124"/>
      <c r="BS403" s="124"/>
      <c r="BT403" s="124"/>
    </row>
    <row r="404" spans="1:72">
      <c r="A404">
        <v>403</v>
      </c>
      <c r="B404" s="161" t="str">
        <f>IFERROR(TEXT(AM404,"00"),"99")&amp;IFERROR(TEXT(X404,"00"),"99")&amp;IFERROR(TEXT(T404,"00"),"99")&amp;IFERROR(TEXT(BN404,"000"),"999")</f>
        <v>033501999</v>
      </c>
      <c r="C404" s="161" t="str">
        <f>IFERROR(TEXT(AM404,"00"),"99")&amp;IFERROR(TEXT(W404,"00"),"99")&amp;IFERROR(TEXT(S404,"000"),"999")</f>
        <v>0335096</v>
      </c>
      <c r="D404" s="29">
        <v>0</v>
      </c>
      <c r="E404" s="29">
        <v>0</v>
      </c>
      <c r="F404" s="29">
        <v>0</v>
      </c>
      <c r="I404" s="379" t="str">
        <f>IF(ISBLANK(H404), IF(OR(NOT(ISBLANK(M404)),NOT(ISBLANK(J404)), NOT(ISBLANK(O404))),"no oldname but should be",""),IF(H404=J404,"api",IF(H404=O404,"csv","no match or acsbgname")))</f>
        <v/>
      </c>
      <c r="Q404" s="64" t="s">
        <v>2483</v>
      </c>
      <c r="R404" t="s">
        <v>2483</v>
      </c>
      <c r="S404" s="150">
        <f>IFERROR(_xlfn.XLOOKUP(U404,sortorder!$E$62:$E$134,sortorder!$F$62:$F$134),999)</f>
        <v>96</v>
      </c>
      <c r="T404" s="150">
        <f>IFERROR(_xlfn.XLOOKUP(U404,sortorder!$E$62:$E$134,sortorder!$D$62:$D$134),99)</f>
        <v>1</v>
      </c>
      <c r="U404" s="129" t="s">
        <v>181</v>
      </c>
      <c r="V404" s="59" t="s">
        <v>181</v>
      </c>
      <c r="W404" s="155">
        <f>IFERROR(_xlfn.XLOOKUP(Y404,sortorder!$E$4:$E$55,sortorder!$D$4:$D$55),99)</f>
        <v>35</v>
      </c>
      <c r="X404" s="155">
        <f>IFERROR(_xlfn.XLOOKUP(Y404,sortorder!$E$4:$E$55,sortorder!$D$4:$D$55),99)</f>
        <v>35</v>
      </c>
      <c r="Y404" s="22" t="s">
        <v>2484</v>
      </c>
      <c r="Z404" s="144">
        <f>IF(ISERROR(SEARCH(Z$1,$Q404)),0,1)</f>
        <v>1</v>
      </c>
      <c r="AA404" s="144">
        <f>IF(ISERROR(SEARCH(AA$1,$Q404)),0,1)</f>
        <v>0</v>
      </c>
      <c r="AB404" s="144">
        <f>IF(ISERROR(SEARCH(AB$1,$Q404)),0,1)</f>
        <v>0</v>
      </c>
      <c r="AC404" s="144">
        <f>IF(ISERROR(SEARCH(AC$1,$Q404)),0,1)</f>
        <v>0</v>
      </c>
      <c r="AD404" s="144">
        <f>IF(ISERROR(SEARCH(AD$1,$Q404)),0,1)</f>
        <v>1</v>
      </c>
      <c r="AE404" s="144">
        <f>IF(ISERROR(SEARCH(AE$1,$Q404)),0,1)</f>
        <v>0</v>
      </c>
      <c r="AF404" s="144">
        <f>IF(ISERROR(SEARCH(AF$1,$Q404)),0,1)</f>
        <v>0</v>
      </c>
      <c r="AG404" s="144">
        <f>IF(ISERROR(SEARCH(AG$1,$Q404)),0,1)</f>
        <v>0</v>
      </c>
      <c r="AH404" s="144">
        <f>IF(ISERROR(SEARCH(AH$1,$Q404)),0,1)</f>
        <v>0</v>
      </c>
      <c r="AK404" t="s">
        <v>140</v>
      </c>
      <c r="AL404" s="41" t="s">
        <v>140</v>
      </c>
      <c r="AM404" s="216">
        <f>_xlfn.XLOOKUP(AL404,sortorder!$I$15:$I$20,sortorder!$J$15:$J$20)</f>
        <v>3</v>
      </c>
      <c r="AN404" t="s">
        <v>423</v>
      </c>
      <c r="AO404" t="s">
        <v>423</v>
      </c>
      <c r="AP404" t="s">
        <v>424</v>
      </c>
      <c r="AQ404" s="32">
        <v>1</v>
      </c>
      <c r="AR404" t="s">
        <v>2453</v>
      </c>
      <c r="AS404" t="s">
        <v>1758</v>
      </c>
      <c r="AT404" t="s">
        <v>1758</v>
      </c>
      <c r="AU404" t="s">
        <v>1758</v>
      </c>
      <c r="AW404" s="39" t="str">
        <f>IFERROR(_xlfn.XLOOKUP(Q404,wtd!$B:$B,wtd!$C:$C),"")</f>
        <v/>
      </c>
      <c r="AX404" s="144" t="b">
        <f>IFERROR(Q404=_xlfn.XLOOKUP(Q404,wtd!$B:$B,wtd!$B:$B),FALSE)</f>
        <v>0</v>
      </c>
      <c r="AY404" t="s">
        <v>3070</v>
      </c>
      <c r="AZ404">
        <v>2</v>
      </c>
      <c r="BA404">
        <v>1</v>
      </c>
      <c r="BC404" t="b">
        <v>0</v>
      </c>
      <c r="BD404" t="b">
        <v>0</v>
      </c>
      <c r="BE404" t="b">
        <v>0</v>
      </c>
      <c r="BF404" t="s">
        <v>2485</v>
      </c>
      <c r="BG404" t="s">
        <v>2485</v>
      </c>
      <c r="BH404" t="s">
        <v>2485</v>
      </c>
      <c r="BN404" s="232">
        <v>999</v>
      </c>
      <c r="BS404" t="s">
        <v>411</v>
      </c>
      <c r="BT404" t="s">
        <v>55</v>
      </c>
    </row>
    <row r="405" spans="1:72">
      <c r="A405">
        <v>404</v>
      </c>
      <c r="B405" s="161" t="str">
        <f>IFERROR(TEXT(AM405,"00"),"99")&amp;IFERROR(TEXT(X405,"00"),"99")&amp;IFERROR(TEXT(T405,"00"),"99")&amp;IFERROR(TEXT(BN405,"000"),"999")</f>
        <v>033502999</v>
      </c>
      <c r="C405" s="161" t="str">
        <f>IFERROR(TEXT(AM405,"00"),"99")&amp;IFERROR(TEXT(W405,"00"),"99")&amp;IFERROR(TEXT(S405,"000"),"999")</f>
        <v>0335097</v>
      </c>
      <c r="D405" s="29">
        <v>0</v>
      </c>
      <c r="E405" s="29">
        <v>0</v>
      </c>
      <c r="F405" s="29">
        <v>0</v>
      </c>
      <c r="I405" s="379" t="str">
        <f>IF(ISBLANK(H405), IF(OR(NOT(ISBLANK(M405)),NOT(ISBLANK(J405)), NOT(ISBLANK(O405))),"no oldname but should be",""),IF(H405=J405,"api",IF(H405=O405,"csv","no match or acsbgname")))</f>
        <v/>
      </c>
      <c r="Q405" s="64" t="s">
        <v>2486</v>
      </c>
      <c r="R405" t="s">
        <v>2486</v>
      </c>
      <c r="S405" s="150">
        <f>IFERROR(_xlfn.XLOOKUP(U405,sortorder!$E$62:$E$134,sortorder!$F$62:$F$134),999)</f>
        <v>97</v>
      </c>
      <c r="T405" s="150">
        <f>IFERROR(_xlfn.XLOOKUP(U405,sortorder!$E$62:$E$134,sortorder!$D$62:$D$134),99)</f>
        <v>2</v>
      </c>
      <c r="U405" s="129" t="s">
        <v>144</v>
      </c>
      <c r="V405" s="59" t="s">
        <v>144</v>
      </c>
      <c r="W405" s="155">
        <f>IFERROR(_xlfn.XLOOKUP(Y405,sortorder!$E$4:$E$55,sortorder!$D$4:$D$55),99)</f>
        <v>35</v>
      </c>
      <c r="X405" s="155">
        <f>IFERROR(_xlfn.XLOOKUP(Y405,sortorder!$E$4:$E$55,sortorder!$D$4:$D$55),99)</f>
        <v>35</v>
      </c>
      <c r="Y405" s="22" t="s">
        <v>2484</v>
      </c>
      <c r="Z405" s="144">
        <f>IF(ISERROR(SEARCH(Z$1,$Q405)),0,1)</f>
        <v>1</v>
      </c>
      <c r="AA405" s="144">
        <f>IF(ISERROR(SEARCH(AA$1,$Q405)),0,1)</f>
        <v>0</v>
      </c>
      <c r="AB405" s="144">
        <f>IF(ISERROR(SEARCH(AB$1,$Q405)),0,1)</f>
        <v>0</v>
      </c>
      <c r="AC405" s="144">
        <f>IF(ISERROR(SEARCH(AC$1,$Q405)),0,1)</f>
        <v>0</v>
      </c>
      <c r="AD405" s="144">
        <f>IF(ISERROR(SEARCH(AD$1,$Q405)),0,1)</f>
        <v>1</v>
      </c>
      <c r="AE405" s="144">
        <f>IF(ISERROR(SEARCH(AE$1,$Q405)),0,1)</f>
        <v>0</v>
      </c>
      <c r="AF405" s="144">
        <f>IF(ISERROR(SEARCH(AF$1,$Q405)),0,1)</f>
        <v>0</v>
      </c>
      <c r="AG405" s="144">
        <f>IF(ISERROR(SEARCH(AG$1,$Q405)),0,1)</f>
        <v>0</v>
      </c>
      <c r="AH405" s="144">
        <f>IF(ISERROR(SEARCH(AH$1,$Q405)),0,1)</f>
        <v>0</v>
      </c>
      <c r="AK405" t="s">
        <v>140</v>
      </c>
      <c r="AL405" s="41" t="s">
        <v>140</v>
      </c>
      <c r="AM405" s="216">
        <f>_xlfn.XLOOKUP(AL405,sortorder!$I$15:$I$20,sortorder!$J$15:$J$20)</f>
        <v>3</v>
      </c>
      <c r="AN405" t="s">
        <v>423</v>
      </c>
      <c r="AO405" t="s">
        <v>423</v>
      </c>
      <c r="AP405" t="s">
        <v>424</v>
      </c>
      <c r="AQ405" s="32">
        <v>1</v>
      </c>
      <c r="AR405" t="s">
        <v>2453</v>
      </c>
      <c r="AS405" t="s">
        <v>1758</v>
      </c>
      <c r="AT405" t="s">
        <v>1758</v>
      </c>
      <c r="AU405" t="s">
        <v>1758</v>
      </c>
      <c r="AW405" s="39" t="str">
        <f>IFERROR(_xlfn.XLOOKUP(Q405,wtd!$B:$B,wtd!$C:$C),"")</f>
        <v/>
      </c>
      <c r="AX405" s="144" t="b">
        <f>IFERROR(Q405=_xlfn.XLOOKUP(Q405,wtd!$B:$B,wtd!$B:$B),FALSE)</f>
        <v>0</v>
      </c>
      <c r="AY405" t="s">
        <v>3070</v>
      </c>
      <c r="AZ405">
        <v>2</v>
      </c>
      <c r="BA405">
        <v>1</v>
      </c>
      <c r="BC405" t="b">
        <v>0</v>
      </c>
      <c r="BD405" t="b">
        <v>0</v>
      </c>
      <c r="BE405" t="b">
        <v>0</v>
      </c>
      <c r="BF405" t="s">
        <v>2487</v>
      </c>
      <c r="BG405" t="s">
        <v>2487</v>
      </c>
      <c r="BH405" t="s">
        <v>2487</v>
      </c>
      <c r="BN405" s="232">
        <v>999</v>
      </c>
      <c r="BS405" t="s">
        <v>411</v>
      </c>
      <c r="BT405" t="s">
        <v>55</v>
      </c>
    </row>
    <row r="406" spans="1:72">
      <c r="A406">
        <v>405</v>
      </c>
      <c r="B406" s="161" t="str">
        <f>IFERROR(TEXT(AM406,"00"),"99")&amp;IFERROR(TEXT(X406,"00"),"99")&amp;IFERROR(TEXT(T406,"00"),"99")&amp;IFERROR(TEXT(BN406,"000"),"999")</f>
        <v>033503000</v>
      </c>
      <c r="C406" s="161" t="str">
        <f>IFERROR(TEXT(AM406,"00"),"99")&amp;IFERROR(TEXT(W406,"00"),"99")&amp;IFERROR(TEXT(S406,"000"),"999")</f>
        <v>0335098</v>
      </c>
      <c r="D406" s="260">
        <v>0</v>
      </c>
      <c r="E406" s="260">
        <v>0</v>
      </c>
      <c r="F406" s="260">
        <v>0</v>
      </c>
      <c r="G406" s="261"/>
      <c r="H406" s="124"/>
      <c r="I406" s="379" t="str">
        <f>IF(ISBLANK(H406), IF(OR(NOT(ISBLANK(M406)),NOT(ISBLANK(J406)), NOT(ISBLANK(O406))),"no oldname but should be",""),IF(H406=J406,"api",IF(H406=O406,"csv","no match or acsbgname")))</f>
        <v/>
      </c>
      <c r="J406" s="124"/>
      <c r="K406" s="124"/>
      <c r="L406" s="124"/>
      <c r="M406" s="124"/>
      <c r="N406" s="124"/>
      <c r="O406" s="124"/>
      <c r="P406" s="124"/>
      <c r="Q406" s="125" t="s">
        <v>5782</v>
      </c>
      <c r="R406" s="124"/>
      <c r="S406" s="150">
        <f>IFERROR(_xlfn.XLOOKUP(U406,sortorder!$E$62:$E$134,sortorder!$F$62:$F$134),999)</f>
        <v>97.5</v>
      </c>
      <c r="T406" s="150">
        <f>IFERROR(_xlfn.XLOOKUP(U406,sortorder!$E$62:$E$134,sortorder!$D$62:$D$134),99)</f>
        <v>3</v>
      </c>
      <c r="U406" s="201" t="s">
        <v>5693</v>
      </c>
      <c r="V406" s="202"/>
      <c r="W406" s="155">
        <f>IFERROR(_xlfn.XLOOKUP(Y406,sortorder!$E$4:$E$55,sortorder!$D$4:$D$55),99)</f>
        <v>35</v>
      </c>
      <c r="X406" s="155">
        <f>IFERROR(_xlfn.XLOOKUP(Y406,sortorder!$E$4:$E$55,sortorder!$D$4:$D$55),99)</f>
        <v>35</v>
      </c>
      <c r="Y406" s="203" t="s">
        <v>2484</v>
      </c>
      <c r="Z406" s="144">
        <f>IF(ISERROR(SEARCH(Z$1,$Q406)),0,1)</f>
        <v>1</v>
      </c>
      <c r="AA406" s="144">
        <f>IF(ISERROR(SEARCH(AA$1,$Q406)),0,1)</f>
        <v>0</v>
      </c>
      <c r="AB406" s="144">
        <f>IF(ISERROR(SEARCH(AB$1,$Q406)),0,1)</f>
        <v>0</v>
      </c>
      <c r="AC406" s="144">
        <f>IF(ISERROR(SEARCH(AC$1,$Q406)),0,1)</f>
        <v>0</v>
      </c>
      <c r="AD406" s="144">
        <f>IF(ISERROR(SEARCH(AD$1,$Q406)),0,1)</f>
        <v>1</v>
      </c>
      <c r="AE406" s="144">
        <f>IF(ISERROR(SEARCH(AE$1,$Q406)),0,1)</f>
        <v>0</v>
      </c>
      <c r="AF406" s="144">
        <f>IF(ISERROR(SEARCH(AF$1,$Q406)),0,1)</f>
        <v>0</v>
      </c>
      <c r="AG406" s="144">
        <f>IF(ISERROR(SEARCH(AG$1,$Q406)),0,1)</f>
        <v>0</v>
      </c>
      <c r="AH406" s="144">
        <f>IF(ISERROR(SEARCH(AH$1,$Q406)),0,1)</f>
        <v>0</v>
      </c>
      <c r="AI406" s="124"/>
      <c r="AJ406" s="124"/>
      <c r="AK406" s="124" t="s">
        <v>140</v>
      </c>
      <c r="AL406" s="218" t="s">
        <v>140</v>
      </c>
      <c r="AM406" s="216">
        <f>_xlfn.XLOOKUP(AL406,sortorder!$I$15:$I$20,sortorder!$J$15:$J$20)</f>
        <v>3</v>
      </c>
      <c r="AN406" s="124" t="s">
        <v>423</v>
      </c>
      <c r="AO406" s="124" t="s">
        <v>423</v>
      </c>
      <c r="AP406" s="124" t="s">
        <v>424</v>
      </c>
      <c r="AQ406" s="113">
        <v>1</v>
      </c>
      <c r="AR406" s="124" t="s">
        <v>2453</v>
      </c>
      <c r="AS406" s="124" t="s">
        <v>1758</v>
      </c>
      <c r="AT406" s="124" t="s">
        <v>1758</v>
      </c>
      <c r="AU406" s="124" t="s">
        <v>1758</v>
      </c>
      <c r="AV406" s="124"/>
      <c r="AW406" s="259" t="s">
        <v>2921</v>
      </c>
      <c r="AX406" s="266" t="b">
        <v>0</v>
      </c>
      <c r="AY406" s="245" t="s">
        <v>3070</v>
      </c>
      <c r="AZ406" s="124">
        <v>2</v>
      </c>
      <c r="BA406" s="124">
        <v>1</v>
      </c>
      <c r="BB406" s="124"/>
      <c r="BC406" s="124" t="b">
        <v>0</v>
      </c>
      <c r="BD406" s="124" t="b">
        <v>0</v>
      </c>
      <c r="BE406" s="124" t="b">
        <v>0</v>
      </c>
      <c r="BF406" s="124" t="s">
        <v>5783</v>
      </c>
      <c r="BG406" s="124" t="s">
        <v>5784</v>
      </c>
      <c r="BH406" s="124" t="s">
        <v>5784</v>
      </c>
      <c r="BI406" s="124"/>
      <c r="BJ406" s="124"/>
      <c r="BK406" s="124"/>
      <c r="BL406" s="124"/>
      <c r="BM406" s="124"/>
      <c r="BN406" s="269"/>
      <c r="BO406" s="124"/>
      <c r="BP406" s="124"/>
      <c r="BQ406" s="124"/>
      <c r="BR406" s="124"/>
      <c r="BS406" s="124"/>
      <c r="BT406" s="124"/>
    </row>
    <row r="407" spans="1:72">
      <c r="A407">
        <v>406</v>
      </c>
      <c r="B407" s="161" t="str">
        <f>IFERROR(TEXT(AM407,"00"),"99")&amp;IFERROR(TEXT(X407,"00"),"99")&amp;IFERROR(TEXT(T407,"00"),"99")&amp;IFERROR(TEXT(BN407,"000"),"999")</f>
        <v>033504999</v>
      </c>
      <c r="C407" s="161" t="str">
        <f>IFERROR(TEXT(AM407,"00"),"99")&amp;IFERROR(TEXT(W407,"00"),"99")&amp;IFERROR(TEXT(S407,"000"),"999")</f>
        <v>0335098</v>
      </c>
      <c r="D407" s="29">
        <v>0</v>
      </c>
      <c r="E407" s="29">
        <v>0</v>
      </c>
      <c r="F407" s="29">
        <v>0</v>
      </c>
      <c r="I407" s="379" t="str">
        <f>IF(ISBLANK(H407), IF(OR(NOT(ISBLANK(M407)),NOT(ISBLANK(J407)), NOT(ISBLANK(O407))),"no oldname but should be",""),IF(H407=J407,"api",IF(H407=O407,"csv","no match or acsbgname")))</f>
        <v/>
      </c>
      <c r="M407" s="124"/>
      <c r="Q407" s="125" t="s">
        <v>2492</v>
      </c>
      <c r="R407" s="124" t="s">
        <v>2492</v>
      </c>
      <c r="S407" s="150">
        <f>IFERROR(_xlfn.XLOOKUP(U407,sortorder!$E$62:$E$134,sortorder!$F$62:$F$134),999)</f>
        <v>98</v>
      </c>
      <c r="T407" s="150">
        <f>IFERROR(_xlfn.XLOOKUP(U407,sortorder!$E$62:$E$134,sortorder!$D$62:$D$134),99)</f>
        <v>4</v>
      </c>
      <c r="U407" s="129" t="s">
        <v>196</v>
      </c>
      <c r="V407" s="59" t="s">
        <v>196</v>
      </c>
      <c r="W407" s="155">
        <f>IFERROR(_xlfn.XLOOKUP(Y407,sortorder!$E$4:$E$55,sortorder!$D$4:$D$55),99)</f>
        <v>35</v>
      </c>
      <c r="X407" s="155">
        <f>IFERROR(_xlfn.XLOOKUP(Y407,sortorder!$E$4:$E$55,sortorder!$D$4:$D$55),99)</f>
        <v>35</v>
      </c>
      <c r="Y407" s="22" t="s">
        <v>2484</v>
      </c>
      <c r="Z407" s="144">
        <f>IF(ISERROR(SEARCH(Z$1,$Q407)),0,1)</f>
        <v>1</v>
      </c>
      <c r="AA407" s="144">
        <f>IF(ISERROR(SEARCH(AA$1,$Q407)),0,1)</f>
        <v>0</v>
      </c>
      <c r="AB407" s="144">
        <f>IF(ISERROR(SEARCH(AB$1,$Q407)),0,1)</f>
        <v>0</v>
      </c>
      <c r="AC407" s="144">
        <f>IF(ISERROR(SEARCH(AC$1,$Q407)),0,1)</f>
        <v>0</v>
      </c>
      <c r="AD407" s="144">
        <f>IF(ISERROR(SEARCH(AD$1,$Q407)),0,1)</f>
        <v>1</v>
      </c>
      <c r="AE407" s="144">
        <f>IF(ISERROR(SEARCH(AE$1,$Q407)),0,1)</f>
        <v>0</v>
      </c>
      <c r="AF407" s="144">
        <f>IF(ISERROR(SEARCH(AF$1,$Q407)),0,1)</f>
        <v>0</v>
      </c>
      <c r="AG407" s="144">
        <f>IF(ISERROR(SEARCH(AG$1,$Q407)),0,1)</f>
        <v>0</v>
      </c>
      <c r="AH407" s="144">
        <f>IF(ISERROR(SEARCH(AH$1,$Q407)),0,1)</f>
        <v>0</v>
      </c>
      <c r="AJ407" s="124"/>
      <c r="AK407" t="s">
        <v>140</v>
      </c>
      <c r="AL407" s="41" t="s">
        <v>140</v>
      </c>
      <c r="AM407" s="216">
        <f>_xlfn.XLOOKUP(AL407,sortorder!$I$15:$I$20,sortorder!$J$15:$J$20)</f>
        <v>3</v>
      </c>
      <c r="AN407" t="s">
        <v>423</v>
      </c>
      <c r="AO407" t="s">
        <v>423</v>
      </c>
      <c r="AP407" t="s">
        <v>424</v>
      </c>
      <c r="AQ407" s="32">
        <v>1</v>
      </c>
      <c r="AR407" t="s">
        <v>2453</v>
      </c>
      <c r="AS407" t="s">
        <v>1758</v>
      </c>
      <c r="AT407" t="s">
        <v>1758</v>
      </c>
      <c r="AU407" t="s">
        <v>1758</v>
      </c>
      <c r="AW407" s="39" t="str">
        <f>IFERROR(_xlfn.XLOOKUP(Q407,wtd!$B:$B,wtd!$C:$C),"")</f>
        <v/>
      </c>
      <c r="AX407" s="144" t="b">
        <f>IFERROR(Q407=_xlfn.XLOOKUP(Q407,wtd!$B:$B,wtd!$B:$B),FALSE)</f>
        <v>0</v>
      </c>
      <c r="AY407" t="s">
        <v>3070</v>
      </c>
      <c r="AZ407">
        <v>2</v>
      </c>
      <c r="BA407">
        <v>1</v>
      </c>
      <c r="BC407" t="b">
        <v>0</v>
      </c>
      <c r="BD407" t="b">
        <v>0</v>
      </c>
      <c r="BE407" t="b">
        <v>0</v>
      </c>
      <c r="BF407" t="s">
        <v>2493</v>
      </c>
      <c r="BG407" t="s">
        <v>2493</v>
      </c>
      <c r="BH407" t="s">
        <v>2493</v>
      </c>
      <c r="BN407" s="232">
        <v>999</v>
      </c>
      <c r="BS407" t="s">
        <v>411</v>
      </c>
      <c r="BT407" t="s">
        <v>55</v>
      </c>
    </row>
    <row r="408" spans="1:72">
      <c r="A408">
        <v>407</v>
      </c>
      <c r="B408" s="161" t="str">
        <f>IFERROR(TEXT(AM408,"00"),"99")&amp;IFERROR(TEXT(X408,"00"),"99")&amp;IFERROR(TEXT(T408,"00"),"99")&amp;IFERROR(TEXT(BN408,"000"),"999")</f>
        <v>033505999</v>
      </c>
      <c r="C408" s="161" t="str">
        <f>IFERROR(TEXT(AM408,"00"),"99")&amp;IFERROR(TEXT(W408,"00"),"99")&amp;IFERROR(TEXT(S408,"000"),"999")</f>
        <v>0335101</v>
      </c>
      <c r="D408" s="29">
        <v>0</v>
      </c>
      <c r="E408" s="29">
        <v>0</v>
      </c>
      <c r="F408" s="29">
        <v>0</v>
      </c>
      <c r="I408" s="379" t="str">
        <f>IF(ISBLANK(H408), IF(OR(NOT(ISBLANK(M408)),NOT(ISBLANK(J408)), NOT(ISBLANK(O408))),"no oldname but should be",""),IF(H408=J408,"api",IF(H408=O408,"csv","no match or acsbgname")))</f>
        <v/>
      </c>
      <c r="M408" s="124"/>
      <c r="Q408" s="125" t="s">
        <v>2508</v>
      </c>
      <c r="R408" s="124" t="s">
        <v>2508</v>
      </c>
      <c r="S408" s="150">
        <f>IFERROR(_xlfn.XLOOKUP(U408,sortorder!$E$62:$E$134,sortorder!$F$62:$F$134),999)</f>
        <v>101</v>
      </c>
      <c r="T408" s="150">
        <f>IFERROR(_xlfn.XLOOKUP(U408,sortorder!$E$62:$E$134,sortorder!$D$62:$D$134),99)</f>
        <v>5</v>
      </c>
      <c r="U408" s="129" t="s">
        <v>1769</v>
      </c>
      <c r="V408" s="59" t="s">
        <v>1769</v>
      </c>
      <c r="W408" s="155">
        <f>IFERROR(_xlfn.XLOOKUP(Y408,sortorder!$E$4:$E$55,sortorder!$D$4:$D$55),99)</f>
        <v>35</v>
      </c>
      <c r="X408" s="155">
        <f>IFERROR(_xlfn.XLOOKUP(Y408,sortorder!$E$4:$E$55,sortorder!$D$4:$D$55),99)</f>
        <v>35</v>
      </c>
      <c r="Y408" s="22" t="s">
        <v>2484</v>
      </c>
      <c r="Z408" s="144">
        <f>IF(ISERROR(SEARCH(Z$1,$Q408)),0,1)</f>
        <v>1</v>
      </c>
      <c r="AA408" s="144">
        <f>IF(ISERROR(SEARCH(AA$1,$Q408)),0,1)</f>
        <v>0</v>
      </c>
      <c r="AB408" s="144">
        <f>IF(ISERROR(SEARCH(AB$1,$Q408)),0,1)</f>
        <v>0</v>
      </c>
      <c r="AC408" s="144">
        <f>IF(ISERROR(SEARCH(AC$1,$Q408)),0,1)</f>
        <v>0</v>
      </c>
      <c r="AD408" s="144">
        <f>IF(ISERROR(SEARCH(AD$1,$Q408)),0,1)</f>
        <v>1</v>
      </c>
      <c r="AE408" s="144">
        <f>IF(ISERROR(SEARCH(AE$1,$Q408)),0,1)</f>
        <v>0</v>
      </c>
      <c r="AF408" s="144">
        <f>IF(ISERROR(SEARCH(AF$1,$Q408)),0,1)</f>
        <v>0</v>
      </c>
      <c r="AG408" s="144">
        <f>IF(ISERROR(SEARCH(AG$1,$Q408)),0,1)</f>
        <v>0</v>
      </c>
      <c r="AH408" s="144">
        <f>IF(ISERROR(SEARCH(AH$1,$Q408)),0,1)</f>
        <v>0</v>
      </c>
      <c r="AJ408" s="124"/>
      <c r="AK408" t="s">
        <v>140</v>
      </c>
      <c r="AL408" s="41" t="s">
        <v>140</v>
      </c>
      <c r="AM408" s="216">
        <f>_xlfn.XLOOKUP(AL408,sortorder!$I$15:$I$20,sortorder!$J$15:$J$20)</f>
        <v>3</v>
      </c>
      <c r="AN408" t="s">
        <v>423</v>
      </c>
      <c r="AO408" t="s">
        <v>423</v>
      </c>
      <c r="AP408" t="s">
        <v>424</v>
      </c>
      <c r="AQ408" s="32">
        <v>1</v>
      </c>
      <c r="AR408" t="s">
        <v>2453</v>
      </c>
      <c r="AS408" t="s">
        <v>1758</v>
      </c>
      <c r="AT408" t="s">
        <v>1758</v>
      </c>
      <c r="AU408" t="s">
        <v>1758</v>
      </c>
      <c r="AW408" s="39" t="str">
        <f>IFERROR(_xlfn.XLOOKUP(Q408,wtd!$B:$B,wtd!$C:$C),"")</f>
        <v/>
      </c>
      <c r="AX408" s="144" t="b">
        <f>IFERROR(Q408=_xlfn.XLOOKUP(Q408,wtd!$B:$B,wtd!$B:$B),FALSE)</f>
        <v>0</v>
      </c>
      <c r="AY408" t="s">
        <v>3070</v>
      </c>
      <c r="AZ408">
        <v>2</v>
      </c>
      <c r="BA408">
        <v>1</v>
      </c>
      <c r="BC408" t="b">
        <v>0</v>
      </c>
      <c r="BD408" t="b">
        <v>0</v>
      </c>
      <c r="BE408" t="b">
        <v>0</v>
      </c>
      <c r="BF408" t="s">
        <v>2846</v>
      </c>
      <c r="BG408" t="s">
        <v>2846</v>
      </c>
      <c r="BH408" t="s">
        <v>2846</v>
      </c>
      <c r="BN408" s="232">
        <v>999</v>
      </c>
    </row>
    <row r="409" spans="1:72">
      <c r="A409">
        <v>408</v>
      </c>
      <c r="B409" s="161" t="str">
        <f>IFERROR(TEXT(AM409,"00"),"99")&amp;IFERROR(TEXT(X409,"00"),"99")&amp;IFERROR(TEXT(T409,"00"),"99")&amp;IFERROR(TEXT(BN409,"000"),"999")</f>
        <v>033506999</v>
      </c>
      <c r="C409" s="161" t="str">
        <f>IFERROR(TEXT(AM409,"00"),"99")&amp;IFERROR(TEXT(W409,"00"),"99")&amp;IFERROR(TEXT(S409,"000"),"999")</f>
        <v>0335102</v>
      </c>
      <c r="D409" s="29">
        <v>0</v>
      </c>
      <c r="E409" s="29">
        <v>0</v>
      </c>
      <c r="F409" s="29">
        <v>0</v>
      </c>
      <c r="I409" s="379" t="str">
        <f>IF(ISBLANK(H409), IF(OR(NOT(ISBLANK(M409)),NOT(ISBLANK(J409)), NOT(ISBLANK(O409))),"no oldname but should be",""),IF(H409=J409,"api",IF(H409=O409,"csv","no match or acsbgname")))</f>
        <v/>
      </c>
      <c r="M409" s="124"/>
      <c r="Q409" s="125" t="s">
        <v>2496</v>
      </c>
      <c r="R409" s="124" t="s">
        <v>2496</v>
      </c>
      <c r="S409" s="150">
        <f>IFERROR(_xlfn.XLOOKUP(U409,sortorder!$E$62:$E$134,sortorder!$F$62:$F$134),999)</f>
        <v>102</v>
      </c>
      <c r="T409" s="150">
        <f>IFERROR(_xlfn.XLOOKUP(U409,sortorder!$E$62:$E$134,sortorder!$D$62:$D$134),99)</f>
        <v>6</v>
      </c>
      <c r="U409" s="129" t="s">
        <v>307</v>
      </c>
      <c r="V409" s="59" t="s">
        <v>307</v>
      </c>
      <c r="W409" s="155">
        <f>IFERROR(_xlfn.XLOOKUP(Y409,sortorder!$E$4:$E$55,sortorder!$D$4:$D$55),99)</f>
        <v>35</v>
      </c>
      <c r="X409" s="155">
        <f>IFERROR(_xlfn.XLOOKUP(Y409,sortorder!$E$4:$E$55,sortorder!$D$4:$D$55),99)</f>
        <v>35</v>
      </c>
      <c r="Y409" s="22" t="s">
        <v>2484</v>
      </c>
      <c r="Z409" s="144">
        <f>IF(ISERROR(SEARCH(Z$1,$Q409)),0,1)</f>
        <v>1</v>
      </c>
      <c r="AA409" s="144">
        <f>IF(ISERROR(SEARCH(AA$1,$Q409)),0,1)</f>
        <v>0</v>
      </c>
      <c r="AB409" s="144">
        <f>IF(ISERROR(SEARCH(AB$1,$Q409)),0,1)</f>
        <v>0</v>
      </c>
      <c r="AC409" s="144">
        <f>IF(ISERROR(SEARCH(AC$1,$Q409)),0,1)</f>
        <v>0</v>
      </c>
      <c r="AD409" s="144">
        <f>IF(ISERROR(SEARCH(AD$1,$Q409)),0,1)</f>
        <v>1</v>
      </c>
      <c r="AE409" s="144">
        <f>IF(ISERROR(SEARCH(AE$1,$Q409)),0,1)</f>
        <v>0</v>
      </c>
      <c r="AF409" s="144">
        <f>IF(ISERROR(SEARCH(AF$1,$Q409)),0,1)</f>
        <v>0</v>
      </c>
      <c r="AG409" s="144">
        <f>IF(ISERROR(SEARCH(AG$1,$Q409)),0,1)</f>
        <v>0</v>
      </c>
      <c r="AH409" s="144">
        <f>IF(ISERROR(SEARCH(AH$1,$Q409)),0,1)</f>
        <v>0</v>
      </c>
      <c r="AJ409" s="124"/>
      <c r="AK409" t="s">
        <v>140</v>
      </c>
      <c r="AL409" s="41" t="s">
        <v>140</v>
      </c>
      <c r="AM409" s="216">
        <f>_xlfn.XLOOKUP(AL409,sortorder!$I$15:$I$20,sortorder!$J$15:$J$20)</f>
        <v>3</v>
      </c>
      <c r="AN409" t="s">
        <v>423</v>
      </c>
      <c r="AO409" t="s">
        <v>423</v>
      </c>
      <c r="AP409" t="s">
        <v>424</v>
      </c>
      <c r="AQ409" s="32">
        <v>1</v>
      </c>
      <c r="AR409" t="s">
        <v>2453</v>
      </c>
      <c r="AS409" t="s">
        <v>1758</v>
      </c>
      <c r="AT409" t="s">
        <v>1758</v>
      </c>
      <c r="AU409" t="s">
        <v>1758</v>
      </c>
      <c r="AW409" s="39" t="str">
        <f>IFERROR(_xlfn.XLOOKUP(Q409,wtd!$B:$B,wtd!$C:$C),"")</f>
        <v/>
      </c>
      <c r="AX409" s="144" t="b">
        <f>IFERROR(Q409=_xlfn.XLOOKUP(Q409,wtd!$B:$B,wtd!$B:$B),FALSE)</f>
        <v>0</v>
      </c>
      <c r="AY409" t="s">
        <v>3070</v>
      </c>
      <c r="AZ409">
        <v>2</v>
      </c>
      <c r="BA409">
        <v>1</v>
      </c>
      <c r="BC409" t="b">
        <v>0</v>
      </c>
      <c r="BD409" t="b">
        <v>0</v>
      </c>
      <c r="BE409" t="b">
        <v>0</v>
      </c>
      <c r="BF409" t="s">
        <v>2497</v>
      </c>
      <c r="BG409" t="s">
        <v>2497</v>
      </c>
      <c r="BH409" t="s">
        <v>2497</v>
      </c>
      <c r="BN409" s="232">
        <v>999</v>
      </c>
      <c r="BS409" t="s">
        <v>411</v>
      </c>
      <c r="BT409" t="s">
        <v>55</v>
      </c>
    </row>
    <row r="410" spans="1:72">
      <c r="A410">
        <v>409</v>
      </c>
      <c r="B410" s="161" t="str">
        <f>IFERROR(TEXT(AM410,"00"),"99")&amp;IFERROR(TEXT(X410,"00"),"99")&amp;IFERROR(TEXT(T410,"00"),"99")&amp;IFERROR(TEXT(BN410,"000"),"999")</f>
        <v>033507999</v>
      </c>
      <c r="C410" s="161" t="str">
        <f>IFERROR(TEXT(AM410,"00"),"99")&amp;IFERROR(TEXT(W410,"00"),"99")&amp;IFERROR(TEXT(S410,"000"),"999")</f>
        <v>0335103</v>
      </c>
      <c r="D410" s="29">
        <v>0</v>
      </c>
      <c r="E410" s="29">
        <v>0</v>
      </c>
      <c r="F410" s="29">
        <v>0</v>
      </c>
      <c r="I410" s="379" t="str">
        <f>IF(ISBLANK(H410), IF(OR(NOT(ISBLANK(M410)),NOT(ISBLANK(J410)), NOT(ISBLANK(O410))),"no oldname but should be",""),IF(H410=J410,"api",IF(H410=O410,"csv","no match or acsbgname")))</f>
        <v/>
      </c>
      <c r="M410" s="124"/>
      <c r="Q410" s="125" t="s">
        <v>2494</v>
      </c>
      <c r="R410" s="124" t="s">
        <v>2494</v>
      </c>
      <c r="S410" s="150">
        <f>IFERROR(_xlfn.XLOOKUP(U410,sortorder!$E$62:$E$134,sortorder!$F$62:$F$134),999)</f>
        <v>103</v>
      </c>
      <c r="T410" s="150">
        <f>IFERROR(_xlfn.XLOOKUP(U410,sortorder!$E$62:$E$134,sortorder!$D$62:$D$134),99)</f>
        <v>7</v>
      </c>
      <c r="U410" s="129" t="s">
        <v>80</v>
      </c>
      <c r="V410" s="59" t="s">
        <v>80</v>
      </c>
      <c r="W410" s="155">
        <f>IFERROR(_xlfn.XLOOKUP(Y410,sortorder!$E$4:$E$55,sortorder!$D$4:$D$55),99)</f>
        <v>35</v>
      </c>
      <c r="X410" s="155">
        <f>IFERROR(_xlfn.XLOOKUP(Y410,sortorder!$E$4:$E$55,sortorder!$D$4:$D$55),99)</f>
        <v>35</v>
      </c>
      <c r="Y410" s="22" t="s">
        <v>2484</v>
      </c>
      <c r="Z410" s="144">
        <f>IF(ISERROR(SEARCH(Z$1,$Q410)),0,1)</f>
        <v>1</v>
      </c>
      <c r="AA410" s="144">
        <f>IF(ISERROR(SEARCH(AA$1,$Q410)),0,1)</f>
        <v>0</v>
      </c>
      <c r="AB410" s="144">
        <f>IF(ISERROR(SEARCH(AB$1,$Q410)),0,1)</f>
        <v>0</v>
      </c>
      <c r="AC410" s="144">
        <f>IF(ISERROR(SEARCH(AC$1,$Q410)),0,1)</f>
        <v>0</v>
      </c>
      <c r="AD410" s="144">
        <f>IF(ISERROR(SEARCH(AD$1,$Q410)),0,1)</f>
        <v>1</v>
      </c>
      <c r="AE410" s="144">
        <f>IF(ISERROR(SEARCH(AE$1,$Q410)),0,1)</f>
        <v>0</v>
      </c>
      <c r="AF410" s="144">
        <f>IF(ISERROR(SEARCH(AF$1,$Q410)),0,1)</f>
        <v>0</v>
      </c>
      <c r="AG410" s="144">
        <f>IF(ISERROR(SEARCH(AG$1,$Q410)),0,1)</f>
        <v>0</v>
      </c>
      <c r="AH410" s="144">
        <f>IF(ISERROR(SEARCH(AH$1,$Q410)),0,1)</f>
        <v>0</v>
      </c>
      <c r="AJ410" s="124"/>
      <c r="AK410" t="s">
        <v>140</v>
      </c>
      <c r="AL410" s="41" t="s">
        <v>140</v>
      </c>
      <c r="AM410" s="216">
        <f>_xlfn.XLOOKUP(AL410,sortorder!$I$15:$I$20,sortorder!$J$15:$J$20)</f>
        <v>3</v>
      </c>
      <c r="AN410" t="s">
        <v>423</v>
      </c>
      <c r="AO410" t="s">
        <v>423</v>
      </c>
      <c r="AP410" t="s">
        <v>424</v>
      </c>
      <c r="AQ410" s="32">
        <v>1</v>
      </c>
      <c r="AR410" t="s">
        <v>2453</v>
      </c>
      <c r="AS410" t="s">
        <v>1758</v>
      </c>
      <c r="AT410" t="s">
        <v>1758</v>
      </c>
      <c r="AU410" t="s">
        <v>1758</v>
      </c>
      <c r="AW410" s="39" t="str">
        <f>IFERROR(_xlfn.XLOOKUP(Q410,wtd!$B:$B,wtd!$C:$C),"")</f>
        <v/>
      </c>
      <c r="AX410" s="144" t="b">
        <f>IFERROR(Q410=_xlfn.XLOOKUP(Q410,wtd!$B:$B,wtd!$B:$B),FALSE)</f>
        <v>0</v>
      </c>
      <c r="AY410" t="s">
        <v>3070</v>
      </c>
      <c r="AZ410">
        <v>2</v>
      </c>
      <c r="BA410">
        <v>1</v>
      </c>
      <c r="BC410" t="b">
        <v>0</v>
      </c>
      <c r="BD410" t="b">
        <v>0</v>
      </c>
      <c r="BE410" t="b">
        <v>0</v>
      </c>
      <c r="BF410" t="s">
        <v>5191</v>
      </c>
      <c r="BG410" t="s">
        <v>2495</v>
      </c>
      <c r="BH410" t="s">
        <v>2495</v>
      </c>
      <c r="BN410" s="232">
        <v>999</v>
      </c>
      <c r="BS410" t="s">
        <v>411</v>
      </c>
      <c r="BT410" t="s">
        <v>55</v>
      </c>
    </row>
    <row r="411" spans="1:72">
      <c r="A411">
        <v>410</v>
      </c>
      <c r="B411" s="161" t="str">
        <f>IFERROR(TEXT(AM411,"00"),"99")&amp;IFERROR(TEXT(X411,"00"),"99")&amp;IFERROR(TEXT(T411,"00"),"99")&amp;IFERROR(TEXT(BN411,"000"),"999")</f>
        <v>033508999</v>
      </c>
      <c r="C411" s="161" t="str">
        <f>IFERROR(TEXT(AM411,"00"),"99")&amp;IFERROR(TEXT(W411,"00"),"99")&amp;IFERROR(TEXT(S411,"000"),"999")</f>
        <v>0335104</v>
      </c>
      <c r="D411" s="29">
        <v>0</v>
      </c>
      <c r="E411" s="29">
        <v>0</v>
      </c>
      <c r="F411" s="29">
        <v>0</v>
      </c>
      <c r="I411" s="379" t="str">
        <f>IF(ISBLANK(H411), IF(OR(NOT(ISBLANK(M411)),NOT(ISBLANK(J411)), NOT(ISBLANK(O411))),"no oldname but should be",""),IF(H411=J411,"api",IF(H411=O411,"csv","no match or acsbgname")))</f>
        <v/>
      </c>
      <c r="M411" s="124"/>
      <c r="Q411" s="125" t="s">
        <v>2498</v>
      </c>
      <c r="R411" s="124" t="s">
        <v>2498</v>
      </c>
      <c r="S411" s="150">
        <f>IFERROR(_xlfn.XLOOKUP(U411,sortorder!$E$62:$E$134,sortorder!$F$62:$F$134),999)</f>
        <v>104</v>
      </c>
      <c r="T411" s="150">
        <f>IFERROR(_xlfn.XLOOKUP(U411,sortorder!$E$62:$E$134,sortorder!$D$62:$D$134),99)</f>
        <v>8</v>
      </c>
      <c r="U411" s="129" t="s">
        <v>255</v>
      </c>
      <c r="V411" s="59" t="s">
        <v>255</v>
      </c>
      <c r="W411" s="155">
        <f>IFERROR(_xlfn.XLOOKUP(Y411,sortorder!$E$4:$E$55,sortorder!$D$4:$D$55),99)</f>
        <v>35</v>
      </c>
      <c r="X411" s="155">
        <f>IFERROR(_xlfn.XLOOKUP(Y411,sortorder!$E$4:$E$55,sortorder!$D$4:$D$55),99)</f>
        <v>35</v>
      </c>
      <c r="Y411" s="22" t="s">
        <v>2484</v>
      </c>
      <c r="Z411" s="144">
        <f>IF(ISERROR(SEARCH(Z$1,$Q411)),0,1)</f>
        <v>1</v>
      </c>
      <c r="AA411" s="144">
        <f>IF(ISERROR(SEARCH(AA$1,$Q411)),0,1)</f>
        <v>0</v>
      </c>
      <c r="AB411" s="144">
        <f>IF(ISERROR(SEARCH(AB$1,$Q411)),0,1)</f>
        <v>0</v>
      </c>
      <c r="AC411" s="144">
        <f>IF(ISERROR(SEARCH(AC$1,$Q411)),0,1)</f>
        <v>0</v>
      </c>
      <c r="AD411" s="144">
        <f>IF(ISERROR(SEARCH(AD$1,$Q411)),0,1)</f>
        <v>1</v>
      </c>
      <c r="AE411" s="144">
        <f>IF(ISERROR(SEARCH(AE$1,$Q411)),0,1)</f>
        <v>0</v>
      </c>
      <c r="AF411" s="144">
        <f>IF(ISERROR(SEARCH(AF$1,$Q411)),0,1)</f>
        <v>0</v>
      </c>
      <c r="AG411" s="144">
        <f>IF(ISERROR(SEARCH(AG$1,$Q411)),0,1)</f>
        <v>0</v>
      </c>
      <c r="AH411" s="144">
        <f>IF(ISERROR(SEARCH(AH$1,$Q411)),0,1)</f>
        <v>0</v>
      </c>
      <c r="AJ411" s="124"/>
      <c r="AK411" t="s">
        <v>140</v>
      </c>
      <c r="AL411" s="41" t="s">
        <v>140</v>
      </c>
      <c r="AM411" s="216">
        <f>_xlfn.XLOOKUP(AL411,sortorder!$I$15:$I$20,sortorder!$J$15:$J$20)</f>
        <v>3</v>
      </c>
      <c r="AN411" t="s">
        <v>423</v>
      </c>
      <c r="AO411" t="s">
        <v>423</v>
      </c>
      <c r="AP411" t="s">
        <v>424</v>
      </c>
      <c r="AQ411" s="32">
        <v>1</v>
      </c>
      <c r="AR411" t="s">
        <v>2453</v>
      </c>
      <c r="AS411" t="s">
        <v>1758</v>
      </c>
      <c r="AT411" t="s">
        <v>1758</v>
      </c>
      <c r="AU411" t="s">
        <v>1758</v>
      </c>
      <c r="AW411" s="39" t="str">
        <f>IFERROR(_xlfn.XLOOKUP(Q411,wtd!$B:$B,wtd!$C:$C),"")</f>
        <v/>
      </c>
      <c r="AX411" s="144" t="b">
        <f>IFERROR(Q411=_xlfn.XLOOKUP(Q411,wtd!$B:$B,wtd!$B:$B),FALSE)</f>
        <v>0</v>
      </c>
      <c r="AY411" t="s">
        <v>3070</v>
      </c>
      <c r="AZ411">
        <v>2</v>
      </c>
      <c r="BA411">
        <v>1</v>
      </c>
      <c r="BC411" t="b">
        <v>0</v>
      </c>
      <c r="BD411" t="b">
        <v>0</v>
      </c>
      <c r="BE411" t="b">
        <v>0</v>
      </c>
      <c r="BF411" t="s">
        <v>2499</v>
      </c>
      <c r="BG411" t="s">
        <v>2499</v>
      </c>
      <c r="BH411" t="s">
        <v>2499</v>
      </c>
      <c r="BN411" s="232">
        <v>999</v>
      </c>
      <c r="BS411" t="s">
        <v>411</v>
      </c>
      <c r="BT411" t="s">
        <v>55</v>
      </c>
    </row>
    <row r="412" spans="1:72">
      <c r="A412">
        <v>411</v>
      </c>
      <c r="B412" s="161" t="str">
        <f>IFERROR(TEXT(AM412,"00"),"99")&amp;IFERROR(TEXT(X412,"00"),"99")&amp;IFERROR(TEXT(T412,"00"),"99")&amp;IFERROR(TEXT(BN412,"000"),"999")</f>
        <v>033509999</v>
      </c>
      <c r="C412" s="161" t="str">
        <f>IFERROR(TEXT(AM412,"00"),"99")&amp;IFERROR(TEXT(W412,"00"),"99")&amp;IFERROR(TEXT(S412,"000"),"999")</f>
        <v>0335105</v>
      </c>
      <c r="D412" s="29">
        <v>0</v>
      </c>
      <c r="E412" s="29">
        <v>0</v>
      </c>
      <c r="F412" s="29">
        <v>0</v>
      </c>
      <c r="I412" s="379" t="str">
        <f>IF(ISBLANK(H412), IF(OR(NOT(ISBLANK(M412)),NOT(ISBLANK(J412)), NOT(ISBLANK(O412))),"no oldname but should be",""),IF(H412=J412,"api",IF(H412=O412,"csv","no match or acsbgname")))</f>
        <v/>
      </c>
      <c r="M412" s="124"/>
      <c r="Q412" s="125" t="s">
        <v>2500</v>
      </c>
      <c r="R412" s="124" t="s">
        <v>2500</v>
      </c>
      <c r="S412" s="150">
        <f>IFERROR(_xlfn.XLOOKUP(U412,sortorder!$E$62:$E$134,sortorder!$F$62:$F$134),999)</f>
        <v>105</v>
      </c>
      <c r="T412" s="150">
        <f>IFERROR(_xlfn.XLOOKUP(U412,sortorder!$E$62:$E$134,sortorder!$D$62:$D$134),99)</f>
        <v>9</v>
      </c>
      <c r="U412" s="129" t="s">
        <v>265</v>
      </c>
      <c r="V412" s="59" t="s">
        <v>265</v>
      </c>
      <c r="W412" s="155">
        <f>IFERROR(_xlfn.XLOOKUP(Y412,sortorder!$E$4:$E$55,sortorder!$D$4:$D$55),99)</f>
        <v>35</v>
      </c>
      <c r="X412" s="155">
        <f>IFERROR(_xlfn.XLOOKUP(Y412,sortorder!$E$4:$E$55,sortorder!$D$4:$D$55),99)</f>
        <v>35</v>
      </c>
      <c r="Y412" s="22" t="s">
        <v>2484</v>
      </c>
      <c r="Z412" s="144">
        <f>IF(ISERROR(SEARCH(Z$1,$Q412)),0,1)</f>
        <v>1</v>
      </c>
      <c r="AA412" s="144">
        <f>IF(ISERROR(SEARCH(AA$1,$Q412)),0,1)</f>
        <v>0</v>
      </c>
      <c r="AB412" s="144">
        <f>IF(ISERROR(SEARCH(AB$1,$Q412)),0,1)</f>
        <v>0</v>
      </c>
      <c r="AC412" s="144">
        <f>IF(ISERROR(SEARCH(AC$1,$Q412)),0,1)</f>
        <v>0</v>
      </c>
      <c r="AD412" s="144">
        <f>IF(ISERROR(SEARCH(AD$1,$Q412)),0,1)</f>
        <v>1</v>
      </c>
      <c r="AE412" s="144">
        <f>IF(ISERROR(SEARCH(AE$1,$Q412)),0,1)</f>
        <v>0</v>
      </c>
      <c r="AF412" s="144">
        <f>IF(ISERROR(SEARCH(AF$1,$Q412)),0,1)</f>
        <v>0</v>
      </c>
      <c r="AG412" s="144">
        <f>IF(ISERROR(SEARCH(AG$1,$Q412)),0,1)</f>
        <v>0</v>
      </c>
      <c r="AH412" s="144">
        <f>IF(ISERROR(SEARCH(AH$1,$Q412)),0,1)</f>
        <v>0</v>
      </c>
      <c r="AJ412" s="124"/>
      <c r="AK412" t="s">
        <v>140</v>
      </c>
      <c r="AL412" s="41" t="s">
        <v>140</v>
      </c>
      <c r="AM412" s="216">
        <f>_xlfn.XLOOKUP(AL412,sortorder!$I$15:$I$20,sortorder!$J$15:$J$20)</f>
        <v>3</v>
      </c>
      <c r="AN412" t="s">
        <v>423</v>
      </c>
      <c r="AO412" t="s">
        <v>423</v>
      </c>
      <c r="AP412" t="s">
        <v>424</v>
      </c>
      <c r="AQ412" s="32">
        <v>1</v>
      </c>
      <c r="AR412" t="s">
        <v>2453</v>
      </c>
      <c r="AS412" t="s">
        <v>1758</v>
      </c>
      <c r="AT412" t="s">
        <v>1758</v>
      </c>
      <c r="AU412" t="s">
        <v>1758</v>
      </c>
      <c r="AW412" s="39" t="str">
        <f>IFERROR(_xlfn.XLOOKUP(Q412,wtd!$B:$B,wtd!$C:$C),"")</f>
        <v/>
      </c>
      <c r="AX412" s="144" t="b">
        <f>IFERROR(Q412=_xlfn.XLOOKUP(Q412,wtd!$B:$B,wtd!$B:$B),FALSE)</f>
        <v>0</v>
      </c>
      <c r="AY412" t="s">
        <v>3070</v>
      </c>
      <c r="AZ412">
        <v>2</v>
      </c>
      <c r="BA412">
        <v>1</v>
      </c>
      <c r="BC412" t="b">
        <v>0</v>
      </c>
      <c r="BD412" t="b">
        <v>0</v>
      </c>
      <c r="BE412" t="b">
        <v>0</v>
      </c>
      <c r="BF412" t="s">
        <v>2501</v>
      </c>
      <c r="BG412" t="s">
        <v>2501</v>
      </c>
      <c r="BH412" t="s">
        <v>2501</v>
      </c>
      <c r="BN412" s="232">
        <v>999</v>
      </c>
      <c r="BS412" t="s">
        <v>411</v>
      </c>
      <c r="BT412" t="s">
        <v>55</v>
      </c>
    </row>
    <row r="413" spans="1:72">
      <c r="A413">
        <v>412</v>
      </c>
      <c r="B413" s="161" t="str">
        <f>IFERROR(TEXT(AM413,"00"),"99")&amp;IFERROR(TEXT(X413,"00"),"99")&amp;IFERROR(TEXT(T413,"00"),"99")&amp;IFERROR(TEXT(BN413,"000"),"999")</f>
        <v>033510999</v>
      </c>
      <c r="C413" s="161" t="str">
        <f>IFERROR(TEXT(AM413,"00"),"99")&amp;IFERROR(TEXT(W413,"00"),"99")&amp;IFERROR(TEXT(S413,"000"),"999")</f>
        <v>0335106</v>
      </c>
      <c r="D413" s="29">
        <v>0</v>
      </c>
      <c r="E413" s="29">
        <v>0</v>
      </c>
      <c r="F413" s="29">
        <v>0</v>
      </c>
      <c r="I413" s="379" t="str">
        <f>IF(ISBLANK(H413), IF(OR(NOT(ISBLANK(M413)),NOT(ISBLANK(J413)), NOT(ISBLANK(O413))),"no oldname but should be",""),IF(H413=J413,"api",IF(H413=O413,"csv","no match or acsbgname")))</f>
        <v/>
      </c>
      <c r="M413" s="124"/>
      <c r="Q413" s="125" t="s">
        <v>2502</v>
      </c>
      <c r="R413" s="124" t="s">
        <v>2502</v>
      </c>
      <c r="S413" s="150">
        <f>IFERROR(_xlfn.XLOOKUP(U413,sortorder!$E$62:$E$134,sortorder!$F$62:$F$134),999)</f>
        <v>106</v>
      </c>
      <c r="T413" s="150">
        <f>IFERROR(_xlfn.XLOOKUP(U413,sortorder!$E$62:$E$134,sortorder!$D$62:$D$134),99)</f>
        <v>10</v>
      </c>
      <c r="U413" s="129" t="s">
        <v>95</v>
      </c>
      <c r="V413" s="59" t="s">
        <v>95</v>
      </c>
      <c r="W413" s="155">
        <f>IFERROR(_xlfn.XLOOKUP(Y413,sortorder!$E$4:$E$55,sortorder!$D$4:$D$55),99)</f>
        <v>35</v>
      </c>
      <c r="X413" s="155">
        <f>IFERROR(_xlfn.XLOOKUP(Y413,sortorder!$E$4:$E$55,sortorder!$D$4:$D$55),99)</f>
        <v>35</v>
      </c>
      <c r="Y413" s="22" t="s">
        <v>2484</v>
      </c>
      <c r="Z413" s="144">
        <f>IF(ISERROR(SEARCH(Z$1,$Q413)),0,1)</f>
        <v>1</v>
      </c>
      <c r="AA413" s="144">
        <f>IF(ISERROR(SEARCH(AA$1,$Q413)),0,1)</f>
        <v>0</v>
      </c>
      <c r="AB413" s="144">
        <f>IF(ISERROR(SEARCH(AB$1,$Q413)),0,1)</f>
        <v>0</v>
      </c>
      <c r="AC413" s="144">
        <f>IF(ISERROR(SEARCH(AC$1,$Q413)),0,1)</f>
        <v>0</v>
      </c>
      <c r="AD413" s="144">
        <f>IF(ISERROR(SEARCH(AD$1,$Q413)),0,1)</f>
        <v>1</v>
      </c>
      <c r="AE413" s="144">
        <f>IF(ISERROR(SEARCH(AE$1,$Q413)),0,1)</f>
        <v>0</v>
      </c>
      <c r="AF413" s="144">
        <f>IF(ISERROR(SEARCH(AF$1,$Q413)),0,1)</f>
        <v>0</v>
      </c>
      <c r="AG413" s="144">
        <f>IF(ISERROR(SEARCH(AG$1,$Q413)),0,1)</f>
        <v>0</v>
      </c>
      <c r="AH413" s="144">
        <f>IF(ISERROR(SEARCH(AH$1,$Q413)),0,1)</f>
        <v>0</v>
      </c>
      <c r="AJ413" s="124"/>
      <c r="AK413" t="s">
        <v>140</v>
      </c>
      <c r="AL413" s="41" t="s">
        <v>140</v>
      </c>
      <c r="AM413" s="216">
        <f>_xlfn.XLOOKUP(AL413,sortorder!$I$15:$I$20,sortorder!$J$15:$J$20)</f>
        <v>3</v>
      </c>
      <c r="AN413" t="s">
        <v>423</v>
      </c>
      <c r="AO413" t="s">
        <v>423</v>
      </c>
      <c r="AP413" t="s">
        <v>424</v>
      </c>
      <c r="AQ413" s="32">
        <v>1</v>
      </c>
      <c r="AR413" t="s">
        <v>2453</v>
      </c>
      <c r="AS413" t="s">
        <v>1758</v>
      </c>
      <c r="AT413" t="s">
        <v>1758</v>
      </c>
      <c r="AU413" t="s">
        <v>1758</v>
      </c>
      <c r="AW413" s="39" t="str">
        <f>IFERROR(_xlfn.XLOOKUP(Q413,wtd!$B:$B,wtd!$C:$C),"")</f>
        <v/>
      </c>
      <c r="AX413" s="144" t="b">
        <f>IFERROR(Q413=_xlfn.XLOOKUP(Q413,wtd!$B:$B,wtd!$B:$B),FALSE)</f>
        <v>0</v>
      </c>
      <c r="AY413" t="s">
        <v>3070</v>
      </c>
      <c r="AZ413">
        <v>2</v>
      </c>
      <c r="BA413">
        <v>1</v>
      </c>
      <c r="BC413" t="b">
        <v>0</v>
      </c>
      <c r="BD413" t="b">
        <v>0</v>
      </c>
      <c r="BE413" t="b">
        <v>0</v>
      </c>
      <c r="BF413" t="s">
        <v>2503</v>
      </c>
      <c r="BG413" t="s">
        <v>2503</v>
      </c>
      <c r="BH413" t="s">
        <v>2503</v>
      </c>
      <c r="BN413" s="232">
        <v>999</v>
      </c>
      <c r="BS413" t="s">
        <v>411</v>
      </c>
    </row>
    <row r="414" spans="1:72">
      <c r="A414">
        <v>413</v>
      </c>
      <c r="B414" s="161" t="str">
        <f>IFERROR(TEXT(AM414,"00"),"99")&amp;IFERROR(TEXT(X414,"00"),"99")&amp;IFERROR(TEXT(T414,"00"),"99")&amp;IFERROR(TEXT(BN414,"000"),"999")</f>
        <v>033511999</v>
      </c>
      <c r="C414" s="161" t="str">
        <f>IFERROR(TEXT(AM414,"00"),"99")&amp;IFERROR(TEXT(W414,"00"),"99")&amp;IFERROR(TEXT(S414,"000"),"999")</f>
        <v>0335107</v>
      </c>
      <c r="D414" s="29">
        <v>0</v>
      </c>
      <c r="E414" s="29">
        <v>0</v>
      </c>
      <c r="F414" s="29">
        <v>0</v>
      </c>
      <c r="I414" s="379" t="str">
        <f>IF(ISBLANK(H414), IF(OR(NOT(ISBLANK(M414)),NOT(ISBLANK(J414)), NOT(ISBLANK(O414))),"no oldname but should be",""),IF(H414=J414,"api",IF(H414=O414,"csv","no match or acsbgname")))</f>
        <v/>
      </c>
      <c r="M414" s="124"/>
      <c r="Q414" s="125" t="s">
        <v>2506</v>
      </c>
      <c r="R414" s="124" t="s">
        <v>2506</v>
      </c>
      <c r="S414" s="150">
        <f>IFERROR(_xlfn.XLOOKUP(U414,sortorder!$E$62:$E$134,sortorder!$F$62:$F$134),999)</f>
        <v>107</v>
      </c>
      <c r="T414" s="150">
        <f>IFERROR(_xlfn.XLOOKUP(U414,sortorder!$E$62:$E$134,sortorder!$D$62:$D$134),99)</f>
        <v>11</v>
      </c>
      <c r="U414" s="129" t="s">
        <v>134</v>
      </c>
      <c r="V414" s="59" t="s">
        <v>134</v>
      </c>
      <c r="W414" s="155">
        <f>IFERROR(_xlfn.XLOOKUP(Y414,sortorder!$E$4:$E$55,sortorder!$D$4:$D$55),99)</f>
        <v>35</v>
      </c>
      <c r="X414" s="155">
        <f>IFERROR(_xlfn.XLOOKUP(Y414,sortorder!$E$4:$E$55,sortorder!$D$4:$D$55),99)</f>
        <v>35</v>
      </c>
      <c r="Y414" s="22" t="s">
        <v>2484</v>
      </c>
      <c r="Z414" s="144">
        <f>IF(ISERROR(SEARCH(Z$1,$Q414)),0,1)</f>
        <v>1</v>
      </c>
      <c r="AA414" s="144">
        <f>IF(ISERROR(SEARCH(AA$1,$Q414)),0,1)</f>
        <v>0</v>
      </c>
      <c r="AB414" s="144">
        <f>IF(ISERROR(SEARCH(AB$1,$Q414)),0,1)</f>
        <v>0</v>
      </c>
      <c r="AC414" s="144">
        <f>IF(ISERROR(SEARCH(AC$1,$Q414)),0,1)</f>
        <v>0</v>
      </c>
      <c r="AD414" s="144">
        <f>IF(ISERROR(SEARCH(AD$1,$Q414)),0,1)</f>
        <v>1</v>
      </c>
      <c r="AE414" s="144">
        <f>IF(ISERROR(SEARCH(AE$1,$Q414)),0,1)</f>
        <v>0</v>
      </c>
      <c r="AF414" s="144">
        <f>IF(ISERROR(SEARCH(AF$1,$Q414)),0,1)</f>
        <v>0</v>
      </c>
      <c r="AG414" s="144">
        <f>IF(ISERROR(SEARCH(AG$1,$Q414)),0,1)</f>
        <v>0</v>
      </c>
      <c r="AH414" s="144">
        <f>IF(ISERROR(SEARCH(AH$1,$Q414)),0,1)</f>
        <v>0</v>
      </c>
      <c r="AJ414" s="124"/>
      <c r="AK414" t="s">
        <v>140</v>
      </c>
      <c r="AL414" s="41" t="s">
        <v>140</v>
      </c>
      <c r="AM414" s="216">
        <f>_xlfn.XLOOKUP(AL414,sortorder!$I$15:$I$20,sortorder!$J$15:$J$20)</f>
        <v>3</v>
      </c>
      <c r="AN414" t="s">
        <v>423</v>
      </c>
      <c r="AO414" t="s">
        <v>423</v>
      </c>
      <c r="AP414" t="s">
        <v>424</v>
      </c>
      <c r="AQ414" s="32">
        <v>1</v>
      </c>
      <c r="AR414" t="s">
        <v>2453</v>
      </c>
      <c r="AS414" t="s">
        <v>1758</v>
      </c>
      <c r="AT414" t="s">
        <v>1758</v>
      </c>
      <c r="AU414" t="s">
        <v>1758</v>
      </c>
      <c r="AW414" s="39" t="str">
        <f>IFERROR(_xlfn.XLOOKUP(Q414,wtd!$B:$B,wtd!$C:$C),"")</f>
        <v/>
      </c>
      <c r="AX414" s="144" t="b">
        <f>IFERROR(Q414=_xlfn.XLOOKUP(Q414,wtd!$B:$B,wtd!$B:$B),FALSE)</f>
        <v>0</v>
      </c>
      <c r="AY414" t="s">
        <v>3070</v>
      </c>
      <c r="AZ414">
        <v>2</v>
      </c>
      <c r="BA414">
        <v>1</v>
      </c>
      <c r="BC414" t="b">
        <v>0</v>
      </c>
      <c r="BD414" t="b">
        <v>0</v>
      </c>
      <c r="BE414" t="b">
        <v>0</v>
      </c>
      <c r="BF414" t="s">
        <v>2507</v>
      </c>
      <c r="BG414" t="s">
        <v>2507</v>
      </c>
      <c r="BH414" t="s">
        <v>2507</v>
      </c>
      <c r="BN414" s="232">
        <v>999</v>
      </c>
      <c r="BS414" t="s">
        <v>411</v>
      </c>
    </row>
    <row r="415" spans="1:72">
      <c r="A415">
        <v>414</v>
      </c>
      <c r="B415" s="161" t="str">
        <f>IFERROR(TEXT(AM415,"00"),"99")&amp;IFERROR(TEXT(X415,"00"),"99")&amp;IFERROR(TEXT(T415,"00"),"99")&amp;IFERROR(TEXT(BN415,"000"),"999")</f>
        <v>033512999</v>
      </c>
      <c r="C415" s="161" t="str">
        <f>IFERROR(TEXT(AM415,"00"),"99")&amp;IFERROR(TEXT(W415,"00"),"99")&amp;IFERROR(TEXT(S415,"000"),"999")</f>
        <v>0335108</v>
      </c>
      <c r="D415" s="29">
        <v>0</v>
      </c>
      <c r="E415" s="29">
        <v>0</v>
      </c>
      <c r="F415" s="29">
        <v>0</v>
      </c>
      <c r="I415" s="379" t="str">
        <f>IF(ISBLANK(H415), IF(OR(NOT(ISBLANK(M415)),NOT(ISBLANK(J415)), NOT(ISBLANK(O415))),"no oldname but should be",""),IF(H415=J415,"api",IF(H415=O415,"csv","no match or acsbgname")))</f>
        <v/>
      </c>
      <c r="M415" s="124"/>
      <c r="Q415" s="125" t="s">
        <v>2504</v>
      </c>
      <c r="R415" s="124" t="s">
        <v>2504</v>
      </c>
      <c r="S415" s="150">
        <f>IFERROR(_xlfn.XLOOKUP(U415,sortorder!$E$62:$E$134,sortorder!$F$62:$F$134),999)</f>
        <v>108</v>
      </c>
      <c r="T415" s="150">
        <f>IFERROR(_xlfn.XLOOKUP(U415,sortorder!$E$62:$E$134,sortorder!$D$62:$D$134),99)</f>
        <v>12</v>
      </c>
      <c r="U415" s="129" t="s">
        <v>244</v>
      </c>
      <c r="V415" s="59" t="s">
        <v>244</v>
      </c>
      <c r="W415" s="155">
        <f>IFERROR(_xlfn.XLOOKUP(Y415,sortorder!$E$4:$E$55,sortorder!$D$4:$D$55),99)</f>
        <v>35</v>
      </c>
      <c r="X415" s="155">
        <f>IFERROR(_xlfn.XLOOKUP(Y415,sortorder!$E$4:$E$55,sortorder!$D$4:$D$55),99)</f>
        <v>35</v>
      </c>
      <c r="Y415" s="22" t="s">
        <v>2484</v>
      </c>
      <c r="Z415" s="144">
        <f>IF(ISERROR(SEARCH(Z$1,$Q415)),0,1)</f>
        <v>1</v>
      </c>
      <c r="AA415" s="144">
        <f>IF(ISERROR(SEARCH(AA$1,$Q415)),0,1)</f>
        <v>0</v>
      </c>
      <c r="AB415" s="144">
        <f>IF(ISERROR(SEARCH(AB$1,$Q415)),0,1)</f>
        <v>0</v>
      </c>
      <c r="AC415" s="144">
        <f>IF(ISERROR(SEARCH(AC$1,$Q415)),0,1)</f>
        <v>0</v>
      </c>
      <c r="AD415" s="144">
        <f>IF(ISERROR(SEARCH(AD$1,$Q415)),0,1)</f>
        <v>1</v>
      </c>
      <c r="AE415" s="144">
        <f>IF(ISERROR(SEARCH(AE$1,$Q415)),0,1)</f>
        <v>0</v>
      </c>
      <c r="AF415" s="144">
        <f>IF(ISERROR(SEARCH(AF$1,$Q415)),0,1)</f>
        <v>0</v>
      </c>
      <c r="AG415" s="144">
        <f>IF(ISERROR(SEARCH(AG$1,$Q415)),0,1)</f>
        <v>0</v>
      </c>
      <c r="AH415" s="144">
        <f>IF(ISERROR(SEARCH(AH$1,$Q415)),0,1)</f>
        <v>0</v>
      </c>
      <c r="AJ415" s="124"/>
      <c r="AK415" t="s">
        <v>140</v>
      </c>
      <c r="AL415" s="41" t="s">
        <v>140</v>
      </c>
      <c r="AM415" s="216">
        <f>_xlfn.XLOOKUP(AL415,sortorder!$I$15:$I$20,sortorder!$J$15:$J$20)</f>
        <v>3</v>
      </c>
      <c r="AN415" t="s">
        <v>423</v>
      </c>
      <c r="AO415" t="s">
        <v>423</v>
      </c>
      <c r="AP415" t="s">
        <v>424</v>
      </c>
      <c r="AQ415" s="32">
        <v>1</v>
      </c>
      <c r="AR415" t="s">
        <v>2453</v>
      </c>
      <c r="AS415" t="s">
        <v>1758</v>
      </c>
      <c r="AT415" t="s">
        <v>1758</v>
      </c>
      <c r="AU415" t="s">
        <v>1758</v>
      </c>
      <c r="AW415" s="39" t="str">
        <f>IFERROR(_xlfn.XLOOKUP(Q415,wtd!$B:$B,wtd!$C:$C),"")</f>
        <v/>
      </c>
      <c r="AX415" s="144" t="b">
        <f>IFERROR(Q415=_xlfn.XLOOKUP(Q415,wtd!$B:$B,wtd!$B:$B),FALSE)</f>
        <v>0</v>
      </c>
      <c r="AY415" t="s">
        <v>3070</v>
      </c>
      <c r="AZ415">
        <v>2</v>
      </c>
      <c r="BA415">
        <v>1</v>
      </c>
      <c r="BC415" t="b">
        <v>0</v>
      </c>
      <c r="BD415" t="b">
        <v>0</v>
      </c>
      <c r="BE415" t="b">
        <v>0</v>
      </c>
      <c r="BF415" t="s">
        <v>2505</v>
      </c>
      <c r="BG415" t="s">
        <v>2505</v>
      </c>
      <c r="BH415" t="s">
        <v>2505</v>
      </c>
      <c r="BN415" s="232">
        <v>999</v>
      </c>
      <c r="BS415" t="s">
        <v>411</v>
      </c>
    </row>
    <row r="416" spans="1:72">
      <c r="A416">
        <v>415</v>
      </c>
      <c r="B416" s="161" t="str">
        <f>IFERROR(TEXT(AM416,"00"),"99")&amp;IFERROR(TEXT(X416,"00"),"99")&amp;IFERROR(TEXT(T416,"00"),"99")&amp;IFERROR(TEXT(BN416,"000"),"999")</f>
        <v>033513000</v>
      </c>
      <c r="C416" s="161" t="str">
        <f>IFERROR(TEXT(AM416,"00"),"99")&amp;IFERROR(TEXT(W416,"00"),"99")&amp;IFERROR(TEXT(S416,"000"),"999")</f>
        <v>0335109</v>
      </c>
      <c r="D416" s="260">
        <v>0</v>
      </c>
      <c r="E416" s="260">
        <v>0</v>
      </c>
      <c r="F416" s="260">
        <v>0</v>
      </c>
      <c r="G416" s="261"/>
      <c r="H416" s="124"/>
      <c r="I416" s="379" t="str">
        <f>IF(ISBLANK(H416), IF(OR(NOT(ISBLANK(M416)),NOT(ISBLANK(J416)), NOT(ISBLANK(O416))),"no oldname but should be",""),IF(H416=J416,"api",IF(H416=O416,"csv","no match or acsbgname")))</f>
        <v/>
      </c>
      <c r="J416" s="124"/>
      <c r="K416" s="124"/>
      <c r="L416" s="124"/>
      <c r="M416" s="124"/>
      <c r="N416" s="124"/>
      <c r="O416" s="124"/>
      <c r="P416" s="124"/>
      <c r="Q416" s="125" t="s">
        <v>5702</v>
      </c>
      <c r="R416" s="124"/>
      <c r="S416" s="150">
        <f>IFERROR(_xlfn.XLOOKUP(U416,sortorder!$E$62:$E$134,sortorder!$F$62:$F$134),999)</f>
        <v>109</v>
      </c>
      <c r="T416" s="150">
        <f>IFERROR(_xlfn.XLOOKUP(U416,sortorder!$E$62:$E$134,sortorder!$D$62:$D$134),99)</f>
        <v>13</v>
      </c>
      <c r="U416" s="201" t="s">
        <v>5689</v>
      </c>
      <c r="V416" s="202"/>
      <c r="W416" s="155">
        <f>IFERROR(_xlfn.XLOOKUP(Y416,sortorder!$E$4:$E$55,sortorder!$D$4:$D$55),99)</f>
        <v>35</v>
      </c>
      <c r="X416" s="155">
        <f>IFERROR(_xlfn.XLOOKUP(Y416,sortorder!$E$4:$E$55,sortorder!$D$4:$D$55),99)</f>
        <v>35</v>
      </c>
      <c r="Y416" s="203" t="s">
        <v>2484</v>
      </c>
      <c r="Z416" s="144">
        <f>IF(ISERROR(SEARCH(Z$1,$Q416)),0,1)</f>
        <v>1</v>
      </c>
      <c r="AA416" s="144">
        <f>IF(ISERROR(SEARCH(AA$1,$Q416)),0,1)</f>
        <v>0</v>
      </c>
      <c r="AB416" s="144">
        <f>IF(ISERROR(SEARCH(AB$1,$Q416)),0,1)</f>
        <v>0</v>
      </c>
      <c r="AC416" s="144">
        <f>IF(ISERROR(SEARCH(AC$1,$Q416)),0,1)</f>
        <v>0</v>
      </c>
      <c r="AD416" s="144">
        <f>IF(ISERROR(SEARCH(AD$1,$Q416)),0,1)</f>
        <v>1</v>
      </c>
      <c r="AE416" s="144">
        <f>IF(ISERROR(SEARCH(AE$1,$Q416)),0,1)</f>
        <v>0</v>
      </c>
      <c r="AF416" s="144">
        <f>IF(ISERROR(SEARCH(AF$1,$Q416)),0,1)</f>
        <v>0</v>
      </c>
      <c r="AG416" s="144">
        <f>IF(ISERROR(SEARCH(AG$1,$Q416)),0,1)</f>
        <v>0</v>
      </c>
      <c r="AH416" s="144">
        <f>IF(ISERROR(SEARCH(AH$1,$Q416)),0,1)</f>
        <v>0</v>
      </c>
      <c r="AI416" s="124"/>
      <c r="AJ416" s="124"/>
      <c r="AK416" s="124" t="s">
        <v>140</v>
      </c>
      <c r="AL416" s="218" t="s">
        <v>140</v>
      </c>
      <c r="AM416" s="216">
        <f>_xlfn.XLOOKUP(AL416,sortorder!$I$15:$I$20,sortorder!$J$15:$J$20)</f>
        <v>3</v>
      </c>
      <c r="AN416" s="124" t="s">
        <v>423</v>
      </c>
      <c r="AO416" s="124" t="s">
        <v>423</v>
      </c>
      <c r="AP416" s="124" t="s">
        <v>424</v>
      </c>
      <c r="AQ416" s="113">
        <v>1</v>
      </c>
      <c r="AR416" s="124" t="s">
        <v>2453</v>
      </c>
      <c r="AS416" s="124" t="s">
        <v>1758</v>
      </c>
      <c r="AT416" s="124" t="s">
        <v>1758</v>
      </c>
      <c r="AU416" s="124" t="s">
        <v>1758</v>
      </c>
      <c r="AV416" s="124"/>
      <c r="AW416" s="259" t="s">
        <v>2921</v>
      </c>
      <c r="AX416" s="266" t="b">
        <v>0</v>
      </c>
      <c r="AY416" s="245" t="s">
        <v>3070</v>
      </c>
      <c r="AZ416" s="124">
        <v>2</v>
      </c>
      <c r="BA416" s="124">
        <v>1</v>
      </c>
      <c r="BB416" s="124"/>
      <c r="BC416" s="124" t="b">
        <v>0</v>
      </c>
      <c r="BD416" s="124" t="b">
        <v>0</v>
      </c>
      <c r="BE416" s="124" t="b">
        <v>0</v>
      </c>
      <c r="BF416" s="268" t="s">
        <v>5703</v>
      </c>
      <c r="BG416" s="268" t="s">
        <v>5704</v>
      </c>
      <c r="BH416" s="268" t="s">
        <v>5704</v>
      </c>
      <c r="BI416" s="124"/>
      <c r="BJ416" s="124"/>
      <c r="BK416" s="124"/>
      <c r="BL416" s="124"/>
      <c r="BM416" s="124"/>
      <c r="BN416" s="269"/>
      <c r="BO416" s="124"/>
      <c r="BP416" s="124"/>
      <c r="BQ416" s="124"/>
      <c r="BR416" s="124"/>
      <c r="BS416" s="124"/>
      <c r="BT416" s="124"/>
    </row>
    <row r="417" spans="1:72">
      <c r="A417">
        <v>416</v>
      </c>
      <c r="B417" s="161" t="str">
        <f>IFERROR(TEXT(AM417,"00"),"99")&amp;IFERROR(TEXT(X417,"00"),"99")&amp;IFERROR(TEXT(T417,"00"),"99")&amp;IFERROR(TEXT(BN417,"000"),"999")</f>
        <v>033601999</v>
      </c>
      <c r="C417" s="161" t="str">
        <f>IFERROR(TEXT(AM417,"00"),"99")&amp;IFERROR(TEXT(W417,"00"),"99")&amp;IFERROR(TEXT(S417,"000"),"999")</f>
        <v>0336096</v>
      </c>
      <c r="D417" s="29">
        <v>0</v>
      </c>
      <c r="E417" s="29">
        <v>0</v>
      </c>
      <c r="F417" s="29">
        <v>0</v>
      </c>
      <c r="I417" s="379" t="str">
        <f>IF(ISBLANK(H417), IF(OR(NOT(ISBLANK(M417)),NOT(ISBLANK(J417)), NOT(ISBLANK(O417))),"no oldname but should be",""),IF(H417=J417,"api",IF(H417=O417,"csv","no match or acsbgname")))</f>
        <v/>
      </c>
      <c r="M417" s="124"/>
      <c r="Q417" s="125" t="s">
        <v>2542</v>
      </c>
      <c r="R417" s="124" t="s">
        <v>2542</v>
      </c>
      <c r="S417" s="150">
        <f>IFERROR(_xlfn.XLOOKUP(U417,sortorder!$E$62:$E$134,sortorder!$F$62:$F$134),999)</f>
        <v>96</v>
      </c>
      <c r="T417" s="150">
        <f>IFERROR(_xlfn.XLOOKUP(U417,sortorder!$E$62:$E$134,sortorder!$D$62:$D$134),99)</f>
        <v>1</v>
      </c>
      <c r="U417" s="129" t="s">
        <v>181</v>
      </c>
      <c r="V417" s="59" t="s">
        <v>181</v>
      </c>
      <c r="W417" s="155">
        <f>IFERROR(_xlfn.XLOOKUP(Y417,sortorder!$E$4:$E$55,sortorder!$D$4:$D$55),99)</f>
        <v>36</v>
      </c>
      <c r="X417" s="155">
        <f>IFERROR(_xlfn.XLOOKUP(Y417,sortorder!$E$4:$E$55,sortorder!$D$4:$D$55),99)</f>
        <v>36</v>
      </c>
      <c r="Y417" s="22" t="s">
        <v>2543</v>
      </c>
      <c r="Z417" s="144">
        <f>IF(ISERROR(SEARCH(Z$1,$Q417)),0,1)</f>
        <v>1</v>
      </c>
      <c r="AA417" s="144">
        <f>IF(ISERROR(SEARCH(AA$1,$Q417)),0,1)</f>
        <v>1</v>
      </c>
      <c r="AB417" s="144">
        <f>IF(ISERROR(SEARCH(AB$1,$Q417)),0,1)</f>
        <v>0</v>
      </c>
      <c r="AC417" s="144">
        <f>IF(ISERROR(SEARCH(AC$1,$Q417)),0,1)</f>
        <v>0</v>
      </c>
      <c r="AD417" s="144">
        <f>IF(ISERROR(SEARCH(AD$1,$Q417)),0,1)</f>
        <v>1</v>
      </c>
      <c r="AE417" s="144">
        <f>IF(ISERROR(SEARCH(AE$1,$Q417)),0,1)</f>
        <v>0</v>
      </c>
      <c r="AF417" s="144">
        <f>IF(ISERROR(SEARCH(AF$1,$Q417)),0,1)</f>
        <v>0</v>
      </c>
      <c r="AG417" s="144">
        <f>IF(ISERROR(SEARCH(AG$1,$Q417)),0,1)</f>
        <v>0</v>
      </c>
      <c r="AH417" s="144">
        <f>IF(ISERROR(SEARCH(AH$1,$Q417)),0,1)</f>
        <v>0</v>
      </c>
      <c r="AJ417" s="124"/>
      <c r="AK417" t="s">
        <v>140</v>
      </c>
      <c r="AL417" s="41" t="s">
        <v>140</v>
      </c>
      <c r="AM417" s="216">
        <f>_xlfn.XLOOKUP(AL417,sortorder!$I$15:$I$20,sortorder!$J$15:$J$20)</f>
        <v>3</v>
      </c>
      <c r="AN417" t="s">
        <v>1804</v>
      </c>
      <c r="AO417" t="s">
        <v>1804</v>
      </c>
      <c r="AP417" t="s">
        <v>1805</v>
      </c>
      <c r="AQ417" s="32">
        <v>3</v>
      </c>
      <c r="AR417" t="s">
        <v>2511</v>
      </c>
      <c r="AS417" t="s">
        <v>1758</v>
      </c>
      <c r="AT417" t="s">
        <v>1758</v>
      </c>
      <c r="AU417" t="s">
        <v>1758</v>
      </c>
      <c r="AW417" s="39" t="str">
        <f>IFERROR(_xlfn.XLOOKUP(Q417,wtd!$B:$B,wtd!$C:$C),"")</f>
        <v/>
      </c>
      <c r="AX417" s="144" t="b">
        <f>IFERROR(Q417=_xlfn.XLOOKUP(Q417,wtd!$B:$B,wtd!$B:$B),FALSE)</f>
        <v>0</v>
      </c>
      <c r="AY417" t="s">
        <v>3070</v>
      </c>
      <c r="AZ417">
        <v>2</v>
      </c>
      <c r="BA417">
        <v>1</v>
      </c>
      <c r="BC417" t="b">
        <v>0</v>
      </c>
      <c r="BD417" t="b">
        <v>0</v>
      </c>
      <c r="BE417" t="b">
        <v>0</v>
      </c>
      <c r="BF417" t="s">
        <v>2544</v>
      </c>
      <c r="BG417" t="s">
        <v>2544</v>
      </c>
      <c r="BH417" t="s">
        <v>2544</v>
      </c>
      <c r="BN417" s="232">
        <v>999</v>
      </c>
      <c r="BS417" t="s">
        <v>411</v>
      </c>
      <c r="BT417" t="s">
        <v>55</v>
      </c>
    </row>
    <row r="418" spans="1:72">
      <c r="A418">
        <v>417</v>
      </c>
      <c r="B418" s="161" t="str">
        <f>IFERROR(TEXT(AM418,"00"),"99")&amp;IFERROR(TEXT(X418,"00"),"99")&amp;IFERROR(TEXT(T418,"00"),"99")&amp;IFERROR(TEXT(BN418,"000"),"999")</f>
        <v>033602999</v>
      </c>
      <c r="C418" s="161" t="str">
        <f>IFERROR(TEXT(AM418,"00"),"99")&amp;IFERROR(TEXT(W418,"00"),"99")&amp;IFERROR(TEXT(S418,"000"),"999")</f>
        <v>0336097</v>
      </c>
      <c r="D418" s="29">
        <v>0</v>
      </c>
      <c r="E418" s="29">
        <v>0</v>
      </c>
      <c r="F418" s="29">
        <v>0</v>
      </c>
      <c r="I418" s="379" t="str">
        <f>IF(ISBLANK(H418), IF(OR(NOT(ISBLANK(M418)),NOT(ISBLANK(J418)), NOT(ISBLANK(O418))),"no oldname but should be",""),IF(H418=J418,"api",IF(H418=O418,"csv","no match or acsbgname")))</f>
        <v/>
      </c>
      <c r="M418" s="124"/>
      <c r="Q418" s="125" t="s">
        <v>2545</v>
      </c>
      <c r="R418" s="124" t="s">
        <v>2545</v>
      </c>
      <c r="S418" s="150">
        <f>IFERROR(_xlfn.XLOOKUP(U418,sortorder!$E$62:$E$134,sortorder!$F$62:$F$134),999)</f>
        <v>97</v>
      </c>
      <c r="T418" s="150">
        <f>IFERROR(_xlfn.XLOOKUP(U418,sortorder!$E$62:$E$134,sortorder!$D$62:$D$134),99)</f>
        <v>2</v>
      </c>
      <c r="U418" s="129" t="s">
        <v>144</v>
      </c>
      <c r="V418" s="59" t="s">
        <v>144</v>
      </c>
      <c r="W418" s="155">
        <f>IFERROR(_xlfn.XLOOKUP(Y418,sortorder!$E$4:$E$55,sortorder!$D$4:$D$55),99)</f>
        <v>36</v>
      </c>
      <c r="X418" s="155">
        <f>IFERROR(_xlfn.XLOOKUP(Y418,sortorder!$E$4:$E$55,sortorder!$D$4:$D$55),99)</f>
        <v>36</v>
      </c>
      <c r="Y418" s="22" t="s">
        <v>2543</v>
      </c>
      <c r="Z418" s="144">
        <f>IF(ISERROR(SEARCH(Z$1,$Q418)),0,1)</f>
        <v>1</v>
      </c>
      <c r="AA418" s="144">
        <f>IF(ISERROR(SEARCH(AA$1,$Q418)),0,1)</f>
        <v>1</v>
      </c>
      <c r="AB418" s="144">
        <f>IF(ISERROR(SEARCH(AB$1,$Q418)),0,1)</f>
        <v>0</v>
      </c>
      <c r="AC418" s="144">
        <f>IF(ISERROR(SEARCH(AC$1,$Q418)),0,1)</f>
        <v>0</v>
      </c>
      <c r="AD418" s="144">
        <f>IF(ISERROR(SEARCH(AD$1,$Q418)),0,1)</f>
        <v>1</v>
      </c>
      <c r="AE418" s="144">
        <f>IF(ISERROR(SEARCH(AE$1,$Q418)),0,1)</f>
        <v>0</v>
      </c>
      <c r="AF418" s="144">
        <f>IF(ISERROR(SEARCH(AF$1,$Q418)),0,1)</f>
        <v>0</v>
      </c>
      <c r="AG418" s="144">
        <f>IF(ISERROR(SEARCH(AG$1,$Q418)),0,1)</f>
        <v>0</v>
      </c>
      <c r="AH418" s="144">
        <f>IF(ISERROR(SEARCH(AH$1,$Q418)),0,1)</f>
        <v>0</v>
      </c>
      <c r="AJ418" s="124"/>
      <c r="AK418" t="s">
        <v>140</v>
      </c>
      <c r="AL418" s="41" t="s">
        <v>140</v>
      </c>
      <c r="AM418" s="216">
        <f>_xlfn.XLOOKUP(AL418,sortorder!$I$15:$I$20,sortorder!$J$15:$J$20)</f>
        <v>3</v>
      </c>
      <c r="AN418" t="s">
        <v>1804</v>
      </c>
      <c r="AO418" t="s">
        <v>1804</v>
      </c>
      <c r="AP418" t="s">
        <v>1805</v>
      </c>
      <c r="AQ418" s="32">
        <v>3</v>
      </c>
      <c r="AR418" t="s">
        <v>2511</v>
      </c>
      <c r="AS418" t="s">
        <v>1758</v>
      </c>
      <c r="AT418" t="s">
        <v>1758</v>
      </c>
      <c r="AU418" t="s">
        <v>1758</v>
      </c>
      <c r="AW418" s="39" t="str">
        <f>IFERROR(_xlfn.XLOOKUP(Q418,wtd!$B:$B,wtd!$C:$C),"")</f>
        <v/>
      </c>
      <c r="AX418" s="144" t="b">
        <f>IFERROR(Q418=_xlfn.XLOOKUP(Q418,wtd!$B:$B,wtd!$B:$B),FALSE)</f>
        <v>0</v>
      </c>
      <c r="AY418" t="s">
        <v>3070</v>
      </c>
      <c r="AZ418">
        <v>2</v>
      </c>
      <c r="BA418">
        <v>1</v>
      </c>
      <c r="BC418" t="b">
        <v>0</v>
      </c>
      <c r="BD418" t="b">
        <v>0</v>
      </c>
      <c r="BE418" t="b">
        <v>0</v>
      </c>
      <c r="BF418" t="s">
        <v>2546</v>
      </c>
      <c r="BG418" t="s">
        <v>2546</v>
      </c>
      <c r="BH418" t="s">
        <v>2546</v>
      </c>
      <c r="BN418" s="232">
        <v>999</v>
      </c>
      <c r="BS418" t="s">
        <v>411</v>
      </c>
      <c r="BT418" t="s">
        <v>55</v>
      </c>
    </row>
    <row r="419" spans="1:72">
      <c r="A419">
        <v>418</v>
      </c>
      <c r="B419" s="161" t="str">
        <f>IFERROR(TEXT(AM419,"00"),"99")&amp;IFERROR(TEXT(X419,"00"),"99")&amp;IFERROR(TEXT(T419,"00"),"99")&amp;IFERROR(TEXT(BN419,"000"),"999")</f>
        <v>033603000</v>
      </c>
      <c r="C419" s="161" t="str">
        <f>IFERROR(TEXT(AM419,"00"),"99")&amp;IFERROR(TEXT(W419,"00"),"99")&amp;IFERROR(TEXT(S419,"000"),"999")</f>
        <v>0336098</v>
      </c>
      <c r="D419" s="260">
        <v>0</v>
      </c>
      <c r="E419" s="260">
        <v>0</v>
      </c>
      <c r="F419" s="260">
        <v>0</v>
      </c>
      <c r="G419" s="261"/>
      <c r="H419" s="124"/>
      <c r="I419" s="379" t="str">
        <f>IF(ISBLANK(H419), IF(OR(NOT(ISBLANK(M419)),NOT(ISBLANK(J419)), NOT(ISBLANK(O419))),"no oldname but should be",""),IF(H419=J419,"api",IF(H419=O419,"csv","no match or acsbgname")))</f>
        <v/>
      </c>
      <c r="J419" s="124"/>
      <c r="K419" s="124"/>
      <c r="L419" s="124"/>
      <c r="M419" s="124"/>
      <c r="N419" s="124"/>
      <c r="O419" s="124"/>
      <c r="P419" s="124"/>
      <c r="Q419" s="125" t="s">
        <v>5785</v>
      </c>
      <c r="R419" s="124"/>
      <c r="S419" s="150">
        <f>IFERROR(_xlfn.XLOOKUP(U419,sortorder!$E$62:$E$134,sortorder!$F$62:$F$134),999)</f>
        <v>97.5</v>
      </c>
      <c r="T419" s="150">
        <f>IFERROR(_xlfn.XLOOKUP(U419,sortorder!$E$62:$E$134,sortorder!$D$62:$D$134),99)</f>
        <v>3</v>
      </c>
      <c r="U419" s="201" t="s">
        <v>5693</v>
      </c>
      <c r="V419" s="202"/>
      <c r="W419" s="155">
        <f>IFERROR(_xlfn.XLOOKUP(Y419,sortorder!$E$4:$E$55,sortorder!$D$4:$D$55),99)</f>
        <v>36</v>
      </c>
      <c r="X419" s="155">
        <f>IFERROR(_xlfn.XLOOKUP(Y419,sortorder!$E$4:$E$55,sortorder!$D$4:$D$55),99)</f>
        <v>36</v>
      </c>
      <c r="Y419" s="203" t="s">
        <v>2543</v>
      </c>
      <c r="Z419" s="144">
        <f>IF(ISERROR(SEARCH(Z$1,$Q419)),0,1)</f>
        <v>1</v>
      </c>
      <c r="AA419" s="144">
        <f>IF(ISERROR(SEARCH(AA$1,$Q419)),0,1)</f>
        <v>1</v>
      </c>
      <c r="AB419" s="144">
        <f>IF(ISERROR(SEARCH(AB$1,$Q419)),0,1)</f>
        <v>0</v>
      </c>
      <c r="AC419" s="144">
        <f>IF(ISERROR(SEARCH(AC$1,$Q419)),0,1)</f>
        <v>0</v>
      </c>
      <c r="AD419" s="144">
        <f>IF(ISERROR(SEARCH(AD$1,$Q419)),0,1)</f>
        <v>1</v>
      </c>
      <c r="AE419" s="144">
        <f>IF(ISERROR(SEARCH(AE$1,$Q419)),0,1)</f>
        <v>0</v>
      </c>
      <c r="AF419" s="144">
        <f>IF(ISERROR(SEARCH(AF$1,$Q419)),0,1)</f>
        <v>0</v>
      </c>
      <c r="AG419" s="144">
        <f>IF(ISERROR(SEARCH(AG$1,$Q419)),0,1)</f>
        <v>0</v>
      </c>
      <c r="AH419" s="144">
        <f>IF(ISERROR(SEARCH(AH$1,$Q419)),0,1)</f>
        <v>0</v>
      </c>
      <c r="AI419" s="124"/>
      <c r="AJ419" s="124"/>
      <c r="AK419" s="124" t="s">
        <v>140</v>
      </c>
      <c r="AL419" s="218" t="s">
        <v>140</v>
      </c>
      <c r="AM419" s="216">
        <f>_xlfn.XLOOKUP(AL419,sortorder!$I$15:$I$20,sortorder!$J$15:$J$20)</f>
        <v>3</v>
      </c>
      <c r="AN419" s="124" t="s">
        <v>1804</v>
      </c>
      <c r="AO419" s="124" t="s">
        <v>1804</v>
      </c>
      <c r="AP419" s="124" t="s">
        <v>1805</v>
      </c>
      <c r="AQ419" s="113">
        <v>3</v>
      </c>
      <c r="AR419" s="124" t="s">
        <v>2511</v>
      </c>
      <c r="AS419" s="124" t="s">
        <v>1758</v>
      </c>
      <c r="AT419" s="124" t="s">
        <v>1758</v>
      </c>
      <c r="AU419" s="124" t="s">
        <v>1758</v>
      </c>
      <c r="AV419" s="124"/>
      <c r="AW419" s="259" t="s">
        <v>2921</v>
      </c>
      <c r="AX419" s="266" t="b">
        <v>0</v>
      </c>
      <c r="AY419" s="245" t="s">
        <v>3070</v>
      </c>
      <c r="AZ419" s="124">
        <v>2</v>
      </c>
      <c r="BA419" s="124">
        <v>1</v>
      </c>
      <c r="BB419" s="124"/>
      <c r="BC419" s="124" t="b">
        <v>0</v>
      </c>
      <c r="BD419" s="124" t="b">
        <v>0</v>
      </c>
      <c r="BE419" s="124" t="b">
        <v>0</v>
      </c>
      <c r="BF419" s="124" t="s">
        <v>5786</v>
      </c>
      <c r="BG419" s="124" t="s">
        <v>5787</v>
      </c>
      <c r="BH419" s="124" t="s">
        <v>5787</v>
      </c>
      <c r="BI419" s="124"/>
      <c r="BJ419" s="124"/>
      <c r="BK419" s="124"/>
      <c r="BL419" s="124"/>
      <c r="BM419" s="124"/>
      <c r="BN419" s="269"/>
      <c r="BO419" s="124"/>
      <c r="BP419" s="124"/>
      <c r="BQ419" s="124"/>
      <c r="BR419" s="124"/>
      <c r="BS419" s="124"/>
      <c r="BT419" s="124"/>
    </row>
    <row r="420" spans="1:72">
      <c r="A420">
        <v>419</v>
      </c>
      <c r="B420" s="161" t="str">
        <f>IFERROR(TEXT(AM420,"00"),"99")&amp;IFERROR(TEXT(X420,"00"),"99")&amp;IFERROR(TEXT(T420,"00"),"99")&amp;IFERROR(TEXT(BN420,"000"),"999")</f>
        <v>033604999</v>
      </c>
      <c r="C420" s="161" t="str">
        <f>IFERROR(TEXT(AM420,"00"),"99")&amp;IFERROR(TEXT(W420,"00"),"99")&amp;IFERROR(TEXT(S420,"000"),"999")</f>
        <v>0336098</v>
      </c>
      <c r="D420" s="29">
        <v>0</v>
      </c>
      <c r="E420" s="29">
        <v>0</v>
      </c>
      <c r="F420" s="29">
        <v>0</v>
      </c>
      <c r="I420" s="379" t="str">
        <f>IF(ISBLANK(H420), IF(OR(NOT(ISBLANK(M420)),NOT(ISBLANK(J420)), NOT(ISBLANK(O420))),"no oldname but should be",""),IF(H420=J420,"api",IF(H420=O420,"csv","no match or acsbgname")))</f>
        <v/>
      </c>
      <c r="M420" s="124"/>
      <c r="Q420" s="125" t="s">
        <v>2551</v>
      </c>
      <c r="R420" s="124" t="s">
        <v>2551</v>
      </c>
      <c r="S420" s="150">
        <f>IFERROR(_xlfn.XLOOKUP(U420,sortorder!$E$62:$E$134,sortorder!$F$62:$F$134),999)</f>
        <v>98</v>
      </c>
      <c r="T420" s="150">
        <f>IFERROR(_xlfn.XLOOKUP(U420,sortorder!$E$62:$E$134,sortorder!$D$62:$D$134),99)</f>
        <v>4</v>
      </c>
      <c r="U420" s="129" t="s">
        <v>196</v>
      </c>
      <c r="V420" s="59" t="s">
        <v>196</v>
      </c>
      <c r="W420" s="155">
        <f>IFERROR(_xlfn.XLOOKUP(Y420,sortorder!$E$4:$E$55,sortorder!$D$4:$D$55),99)</f>
        <v>36</v>
      </c>
      <c r="X420" s="155">
        <f>IFERROR(_xlfn.XLOOKUP(Y420,sortorder!$E$4:$E$55,sortorder!$D$4:$D$55),99)</f>
        <v>36</v>
      </c>
      <c r="Y420" s="22" t="s">
        <v>2543</v>
      </c>
      <c r="Z420" s="144">
        <f>IF(ISERROR(SEARCH(Z$1,$Q420)),0,1)</f>
        <v>1</v>
      </c>
      <c r="AA420" s="144">
        <f>IF(ISERROR(SEARCH(AA$1,$Q420)),0,1)</f>
        <v>1</v>
      </c>
      <c r="AB420" s="144">
        <f>IF(ISERROR(SEARCH(AB$1,$Q420)),0,1)</f>
        <v>0</v>
      </c>
      <c r="AC420" s="144">
        <f>IF(ISERROR(SEARCH(AC$1,$Q420)),0,1)</f>
        <v>0</v>
      </c>
      <c r="AD420" s="144">
        <f>IF(ISERROR(SEARCH(AD$1,$Q420)),0,1)</f>
        <v>1</v>
      </c>
      <c r="AE420" s="144">
        <f>IF(ISERROR(SEARCH(AE$1,$Q420)),0,1)</f>
        <v>0</v>
      </c>
      <c r="AF420" s="144">
        <f>IF(ISERROR(SEARCH(AF$1,$Q420)),0,1)</f>
        <v>0</v>
      </c>
      <c r="AG420" s="144">
        <f>IF(ISERROR(SEARCH(AG$1,$Q420)),0,1)</f>
        <v>0</v>
      </c>
      <c r="AH420" s="144">
        <f>IF(ISERROR(SEARCH(AH$1,$Q420)),0,1)</f>
        <v>0</v>
      </c>
      <c r="AJ420" s="124"/>
      <c r="AK420" t="s">
        <v>140</v>
      </c>
      <c r="AL420" s="41" t="s">
        <v>140</v>
      </c>
      <c r="AM420" s="216">
        <f>_xlfn.XLOOKUP(AL420,sortorder!$I$15:$I$20,sortorder!$J$15:$J$20)</f>
        <v>3</v>
      </c>
      <c r="AN420" t="s">
        <v>1804</v>
      </c>
      <c r="AO420" t="s">
        <v>1804</v>
      </c>
      <c r="AP420" t="s">
        <v>1805</v>
      </c>
      <c r="AQ420" s="32">
        <v>3</v>
      </c>
      <c r="AR420" t="s">
        <v>2511</v>
      </c>
      <c r="AS420" t="s">
        <v>1758</v>
      </c>
      <c r="AT420" t="s">
        <v>1758</v>
      </c>
      <c r="AU420" t="s">
        <v>1758</v>
      </c>
      <c r="AW420" s="39" t="str">
        <f>IFERROR(_xlfn.XLOOKUP(Q420,wtd!$B:$B,wtd!$C:$C),"")</f>
        <v/>
      </c>
      <c r="AX420" s="144" t="b">
        <f>IFERROR(Q420=_xlfn.XLOOKUP(Q420,wtd!$B:$B,wtd!$B:$B),FALSE)</f>
        <v>0</v>
      </c>
      <c r="AY420" t="s">
        <v>3070</v>
      </c>
      <c r="AZ420">
        <v>2</v>
      </c>
      <c r="BA420">
        <v>1</v>
      </c>
      <c r="BC420" t="b">
        <v>0</v>
      </c>
      <c r="BD420" t="b">
        <v>0</v>
      </c>
      <c r="BE420" t="b">
        <v>0</v>
      </c>
      <c r="BF420" t="s">
        <v>2552</v>
      </c>
      <c r="BG420" t="s">
        <v>2552</v>
      </c>
      <c r="BH420" t="s">
        <v>2552</v>
      </c>
      <c r="BN420" s="232">
        <v>999</v>
      </c>
      <c r="BS420" t="s">
        <v>411</v>
      </c>
      <c r="BT420" t="s">
        <v>55</v>
      </c>
    </row>
    <row r="421" spans="1:72">
      <c r="A421">
        <v>420</v>
      </c>
      <c r="B421" s="161" t="str">
        <f>IFERROR(TEXT(AM421,"00"),"99")&amp;IFERROR(TEXT(X421,"00"),"99")&amp;IFERROR(TEXT(T421,"00"),"99")&amp;IFERROR(TEXT(BN421,"000"),"999")</f>
        <v>033605999</v>
      </c>
      <c r="C421" s="161" t="str">
        <f>IFERROR(TEXT(AM421,"00"),"99")&amp;IFERROR(TEXT(W421,"00"),"99")&amp;IFERROR(TEXT(S421,"000"),"999")</f>
        <v>0336101</v>
      </c>
      <c r="D421" s="29">
        <v>0</v>
      </c>
      <c r="E421" s="29">
        <v>0</v>
      </c>
      <c r="F421" s="29">
        <v>0</v>
      </c>
      <c r="I421" s="379" t="str">
        <f>IF(ISBLANK(H421), IF(OR(NOT(ISBLANK(M421)),NOT(ISBLANK(J421)), NOT(ISBLANK(O421))),"no oldname but should be",""),IF(H421=J421,"api",IF(H421=O421,"csv","no match or acsbgname")))</f>
        <v/>
      </c>
      <c r="M421" s="124"/>
      <c r="Q421" s="125" t="s">
        <v>2567</v>
      </c>
      <c r="R421" s="124" t="s">
        <v>2567</v>
      </c>
      <c r="S421" s="150">
        <f>IFERROR(_xlfn.XLOOKUP(U421,sortorder!$E$62:$E$134,sortorder!$F$62:$F$134),999)</f>
        <v>101</v>
      </c>
      <c r="T421" s="150">
        <f>IFERROR(_xlfn.XLOOKUP(U421,sortorder!$E$62:$E$134,sortorder!$D$62:$D$134),99)</f>
        <v>5</v>
      </c>
      <c r="U421" s="129" t="s">
        <v>1769</v>
      </c>
      <c r="V421" s="59" t="s">
        <v>1769</v>
      </c>
      <c r="W421" s="155">
        <f>IFERROR(_xlfn.XLOOKUP(Y421,sortorder!$E$4:$E$55,sortorder!$D$4:$D$55),99)</f>
        <v>36</v>
      </c>
      <c r="X421" s="155">
        <f>IFERROR(_xlfn.XLOOKUP(Y421,sortorder!$E$4:$E$55,sortorder!$D$4:$D$55),99)</f>
        <v>36</v>
      </c>
      <c r="Y421" s="22" t="s">
        <v>2543</v>
      </c>
      <c r="Z421" s="144">
        <f>IF(ISERROR(SEARCH(Z$1,$Q421)),0,1)</f>
        <v>1</v>
      </c>
      <c r="AA421" s="144">
        <f>IF(ISERROR(SEARCH(AA$1,$Q421)),0,1)</f>
        <v>1</v>
      </c>
      <c r="AB421" s="144">
        <f>IF(ISERROR(SEARCH(AB$1,$Q421)),0,1)</f>
        <v>0</v>
      </c>
      <c r="AC421" s="144">
        <f>IF(ISERROR(SEARCH(AC$1,$Q421)),0,1)</f>
        <v>0</v>
      </c>
      <c r="AD421" s="144">
        <f>IF(ISERROR(SEARCH(AD$1,$Q421)),0,1)</f>
        <v>1</v>
      </c>
      <c r="AE421" s="144">
        <f>IF(ISERROR(SEARCH(AE$1,$Q421)),0,1)</f>
        <v>0</v>
      </c>
      <c r="AF421" s="144">
        <f>IF(ISERROR(SEARCH(AF$1,$Q421)),0,1)</f>
        <v>0</v>
      </c>
      <c r="AG421" s="144">
        <f>IF(ISERROR(SEARCH(AG$1,$Q421)),0,1)</f>
        <v>0</v>
      </c>
      <c r="AH421" s="144">
        <f>IF(ISERROR(SEARCH(AH$1,$Q421)),0,1)</f>
        <v>0</v>
      </c>
      <c r="AJ421" s="124"/>
      <c r="AK421" t="s">
        <v>140</v>
      </c>
      <c r="AL421" s="41" t="s">
        <v>140</v>
      </c>
      <c r="AM421" s="216">
        <f>_xlfn.XLOOKUP(AL421,sortorder!$I$15:$I$20,sortorder!$J$15:$J$20)</f>
        <v>3</v>
      </c>
      <c r="AN421" t="s">
        <v>1804</v>
      </c>
      <c r="AO421" t="s">
        <v>1804</v>
      </c>
      <c r="AP421" t="s">
        <v>1805</v>
      </c>
      <c r="AQ421" s="32">
        <v>3</v>
      </c>
      <c r="AR421" t="s">
        <v>2511</v>
      </c>
      <c r="AS421" t="s">
        <v>1758</v>
      </c>
      <c r="AT421" t="s">
        <v>1758</v>
      </c>
      <c r="AU421" t="s">
        <v>1758</v>
      </c>
      <c r="AW421" s="39" t="str">
        <f>IFERROR(_xlfn.XLOOKUP(Q421,wtd!$B:$B,wtd!$C:$C),"")</f>
        <v/>
      </c>
      <c r="AX421" s="144" t="b">
        <f>IFERROR(Q421=_xlfn.XLOOKUP(Q421,wtd!$B:$B,wtd!$B:$B),FALSE)</f>
        <v>0</v>
      </c>
      <c r="AY421" t="s">
        <v>3070</v>
      </c>
      <c r="AZ421">
        <v>2</v>
      </c>
      <c r="BA421">
        <v>1</v>
      </c>
      <c r="BC421" t="b">
        <v>0</v>
      </c>
      <c r="BD421" t="b">
        <v>0</v>
      </c>
      <c r="BE421" t="b">
        <v>0</v>
      </c>
      <c r="BF421" t="s">
        <v>2847</v>
      </c>
      <c r="BG421" t="s">
        <v>2847</v>
      </c>
      <c r="BH421" t="s">
        <v>2847</v>
      </c>
      <c r="BN421" s="232">
        <v>999</v>
      </c>
    </row>
    <row r="422" spans="1:72">
      <c r="A422">
        <v>421</v>
      </c>
      <c r="B422" s="161" t="str">
        <f>IFERROR(TEXT(AM422,"00"),"99")&amp;IFERROR(TEXT(X422,"00"),"99")&amp;IFERROR(TEXT(T422,"00"),"99")&amp;IFERROR(TEXT(BN422,"000"),"999")</f>
        <v>033606999</v>
      </c>
      <c r="C422" s="161" t="str">
        <f>IFERROR(TEXT(AM422,"00"),"99")&amp;IFERROR(TEXT(W422,"00"),"99")&amp;IFERROR(TEXT(S422,"000"),"999")</f>
        <v>0336102</v>
      </c>
      <c r="D422" s="29">
        <v>0</v>
      </c>
      <c r="E422" s="29">
        <v>0</v>
      </c>
      <c r="F422" s="29">
        <v>0</v>
      </c>
      <c r="I422" s="379" t="str">
        <f>IF(ISBLANK(H422), IF(OR(NOT(ISBLANK(M422)),NOT(ISBLANK(J422)), NOT(ISBLANK(O422))),"no oldname but should be",""),IF(H422=J422,"api",IF(H422=O422,"csv","no match or acsbgname")))</f>
        <v/>
      </c>
      <c r="M422" s="124"/>
      <c r="Q422" s="125" t="s">
        <v>2555</v>
      </c>
      <c r="R422" s="124" t="s">
        <v>2555</v>
      </c>
      <c r="S422" s="150">
        <f>IFERROR(_xlfn.XLOOKUP(U422,sortorder!$E$62:$E$134,sortorder!$F$62:$F$134),999)</f>
        <v>102</v>
      </c>
      <c r="T422" s="150">
        <f>IFERROR(_xlfn.XLOOKUP(U422,sortorder!$E$62:$E$134,sortorder!$D$62:$D$134),99)</f>
        <v>6</v>
      </c>
      <c r="U422" s="129" t="s">
        <v>307</v>
      </c>
      <c r="V422" s="59" t="s">
        <v>307</v>
      </c>
      <c r="W422" s="155">
        <f>IFERROR(_xlfn.XLOOKUP(Y422,sortorder!$E$4:$E$55,sortorder!$D$4:$D$55),99)</f>
        <v>36</v>
      </c>
      <c r="X422" s="155">
        <f>IFERROR(_xlfn.XLOOKUP(Y422,sortorder!$E$4:$E$55,sortorder!$D$4:$D$55),99)</f>
        <v>36</v>
      </c>
      <c r="Y422" s="22" t="s">
        <v>2543</v>
      </c>
      <c r="Z422" s="144">
        <f>IF(ISERROR(SEARCH(Z$1,$Q422)),0,1)</f>
        <v>1</v>
      </c>
      <c r="AA422" s="144">
        <f>IF(ISERROR(SEARCH(AA$1,$Q422)),0,1)</f>
        <v>1</v>
      </c>
      <c r="AB422" s="144">
        <f>IF(ISERROR(SEARCH(AB$1,$Q422)),0,1)</f>
        <v>0</v>
      </c>
      <c r="AC422" s="144">
        <f>IF(ISERROR(SEARCH(AC$1,$Q422)),0,1)</f>
        <v>0</v>
      </c>
      <c r="AD422" s="144">
        <f>IF(ISERROR(SEARCH(AD$1,$Q422)),0,1)</f>
        <v>1</v>
      </c>
      <c r="AE422" s="144">
        <f>IF(ISERROR(SEARCH(AE$1,$Q422)),0,1)</f>
        <v>0</v>
      </c>
      <c r="AF422" s="144">
        <f>IF(ISERROR(SEARCH(AF$1,$Q422)),0,1)</f>
        <v>0</v>
      </c>
      <c r="AG422" s="144">
        <f>IF(ISERROR(SEARCH(AG$1,$Q422)),0,1)</f>
        <v>0</v>
      </c>
      <c r="AH422" s="144">
        <f>IF(ISERROR(SEARCH(AH$1,$Q422)),0,1)</f>
        <v>0</v>
      </c>
      <c r="AJ422" s="124"/>
      <c r="AK422" t="s">
        <v>140</v>
      </c>
      <c r="AL422" s="41" t="s">
        <v>140</v>
      </c>
      <c r="AM422" s="216">
        <f>_xlfn.XLOOKUP(AL422,sortorder!$I$15:$I$20,sortorder!$J$15:$J$20)</f>
        <v>3</v>
      </c>
      <c r="AN422" t="s">
        <v>1804</v>
      </c>
      <c r="AO422" t="s">
        <v>1804</v>
      </c>
      <c r="AP422" t="s">
        <v>1805</v>
      </c>
      <c r="AQ422" s="32">
        <v>3</v>
      </c>
      <c r="AR422" t="s">
        <v>2511</v>
      </c>
      <c r="AS422" t="s">
        <v>1758</v>
      </c>
      <c r="AT422" t="s">
        <v>1758</v>
      </c>
      <c r="AU422" t="s">
        <v>1758</v>
      </c>
      <c r="AW422" s="39" t="str">
        <f>IFERROR(_xlfn.XLOOKUP(Q422,wtd!$B:$B,wtd!$C:$C),"")</f>
        <v/>
      </c>
      <c r="AX422" s="144" t="b">
        <f>IFERROR(Q422=_xlfn.XLOOKUP(Q422,wtd!$B:$B,wtd!$B:$B),FALSE)</f>
        <v>0</v>
      </c>
      <c r="AY422" t="s">
        <v>3070</v>
      </c>
      <c r="AZ422">
        <v>2</v>
      </c>
      <c r="BA422">
        <v>1</v>
      </c>
      <c r="BC422" t="b">
        <v>0</v>
      </c>
      <c r="BD422" t="b">
        <v>0</v>
      </c>
      <c r="BE422" t="b">
        <v>0</v>
      </c>
      <c r="BF422" t="s">
        <v>2556</v>
      </c>
      <c r="BG422" t="s">
        <v>2556</v>
      </c>
      <c r="BH422" t="s">
        <v>2556</v>
      </c>
      <c r="BN422" s="232">
        <v>999</v>
      </c>
      <c r="BS422" t="s">
        <v>411</v>
      </c>
      <c r="BT422" t="s">
        <v>55</v>
      </c>
    </row>
    <row r="423" spans="1:72">
      <c r="A423">
        <v>422</v>
      </c>
      <c r="B423" s="161" t="str">
        <f>IFERROR(TEXT(AM423,"00"),"99")&amp;IFERROR(TEXT(X423,"00"),"99")&amp;IFERROR(TEXT(T423,"00"),"99")&amp;IFERROR(TEXT(BN423,"000"),"999")</f>
        <v>033607999</v>
      </c>
      <c r="C423" s="161" t="str">
        <f>IFERROR(TEXT(AM423,"00"),"99")&amp;IFERROR(TEXT(W423,"00"),"99")&amp;IFERROR(TEXT(S423,"000"),"999")</f>
        <v>0336103</v>
      </c>
      <c r="D423" s="29">
        <v>0</v>
      </c>
      <c r="E423" s="29">
        <v>0</v>
      </c>
      <c r="F423" s="29">
        <v>0</v>
      </c>
      <c r="I423" s="379" t="str">
        <f>IF(ISBLANK(H423), IF(OR(NOT(ISBLANK(M423)),NOT(ISBLANK(J423)), NOT(ISBLANK(O423))),"no oldname but should be",""),IF(H423=J423,"api",IF(H423=O423,"csv","no match or acsbgname")))</f>
        <v/>
      </c>
      <c r="M423" s="124"/>
      <c r="Q423" s="125" t="s">
        <v>2553</v>
      </c>
      <c r="R423" s="124" t="s">
        <v>2553</v>
      </c>
      <c r="S423" s="150">
        <f>IFERROR(_xlfn.XLOOKUP(U423,sortorder!$E$62:$E$134,sortorder!$F$62:$F$134),999)</f>
        <v>103</v>
      </c>
      <c r="T423" s="150">
        <f>IFERROR(_xlfn.XLOOKUP(U423,sortorder!$E$62:$E$134,sortorder!$D$62:$D$134),99)</f>
        <v>7</v>
      </c>
      <c r="U423" s="129" t="s">
        <v>80</v>
      </c>
      <c r="V423" s="59" t="s">
        <v>80</v>
      </c>
      <c r="W423" s="155">
        <f>IFERROR(_xlfn.XLOOKUP(Y423,sortorder!$E$4:$E$55,sortorder!$D$4:$D$55),99)</f>
        <v>36</v>
      </c>
      <c r="X423" s="155">
        <f>IFERROR(_xlfn.XLOOKUP(Y423,sortorder!$E$4:$E$55,sortorder!$D$4:$D$55),99)</f>
        <v>36</v>
      </c>
      <c r="Y423" s="22" t="s">
        <v>2543</v>
      </c>
      <c r="Z423" s="144">
        <f>IF(ISERROR(SEARCH(Z$1,$Q423)),0,1)</f>
        <v>1</v>
      </c>
      <c r="AA423" s="144">
        <f>IF(ISERROR(SEARCH(AA$1,$Q423)),0,1)</f>
        <v>1</v>
      </c>
      <c r="AB423" s="144">
        <f>IF(ISERROR(SEARCH(AB$1,$Q423)),0,1)</f>
        <v>0</v>
      </c>
      <c r="AC423" s="144">
        <f>IF(ISERROR(SEARCH(AC$1,$Q423)),0,1)</f>
        <v>0</v>
      </c>
      <c r="AD423" s="144">
        <f>IF(ISERROR(SEARCH(AD$1,$Q423)),0,1)</f>
        <v>1</v>
      </c>
      <c r="AE423" s="144">
        <f>IF(ISERROR(SEARCH(AE$1,$Q423)),0,1)</f>
        <v>0</v>
      </c>
      <c r="AF423" s="144">
        <f>IF(ISERROR(SEARCH(AF$1,$Q423)),0,1)</f>
        <v>0</v>
      </c>
      <c r="AG423" s="144">
        <f>IF(ISERROR(SEARCH(AG$1,$Q423)),0,1)</f>
        <v>0</v>
      </c>
      <c r="AH423" s="144">
        <f>IF(ISERROR(SEARCH(AH$1,$Q423)),0,1)</f>
        <v>0</v>
      </c>
      <c r="AJ423" s="124"/>
      <c r="AK423" t="s">
        <v>140</v>
      </c>
      <c r="AL423" s="41" t="s">
        <v>140</v>
      </c>
      <c r="AM423" s="216">
        <f>_xlfn.XLOOKUP(AL423,sortorder!$I$15:$I$20,sortorder!$J$15:$J$20)</f>
        <v>3</v>
      </c>
      <c r="AN423" t="s">
        <v>1804</v>
      </c>
      <c r="AO423" t="s">
        <v>1804</v>
      </c>
      <c r="AP423" t="s">
        <v>1805</v>
      </c>
      <c r="AQ423" s="32">
        <v>3</v>
      </c>
      <c r="AR423" t="s">
        <v>2511</v>
      </c>
      <c r="AS423" t="s">
        <v>1758</v>
      </c>
      <c r="AT423" t="s">
        <v>1758</v>
      </c>
      <c r="AU423" t="s">
        <v>1758</v>
      </c>
      <c r="AW423" s="39" t="str">
        <f>IFERROR(_xlfn.XLOOKUP(Q423,wtd!$B:$B,wtd!$C:$C),"")</f>
        <v/>
      </c>
      <c r="AX423" s="144" t="b">
        <f>IFERROR(Q423=_xlfn.XLOOKUP(Q423,wtd!$B:$B,wtd!$B:$B),FALSE)</f>
        <v>0</v>
      </c>
      <c r="AY423" t="s">
        <v>3070</v>
      </c>
      <c r="AZ423">
        <v>2</v>
      </c>
      <c r="BA423">
        <v>1</v>
      </c>
      <c r="BC423" t="b">
        <v>0</v>
      </c>
      <c r="BD423" t="b">
        <v>0</v>
      </c>
      <c r="BE423" t="b">
        <v>0</v>
      </c>
      <c r="BF423" t="s">
        <v>5192</v>
      </c>
      <c r="BG423" t="s">
        <v>2554</v>
      </c>
      <c r="BH423" t="s">
        <v>2554</v>
      </c>
      <c r="BN423" s="232">
        <v>999</v>
      </c>
      <c r="BS423" t="s">
        <v>411</v>
      </c>
      <c r="BT423" t="s">
        <v>55</v>
      </c>
    </row>
    <row r="424" spans="1:72">
      <c r="A424">
        <v>423</v>
      </c>
      <c r="B424" s="161" t="str">
        <f>IFERROR(TEXT(AM424,"00"),"99")&amp;IFERROR(TEXT(X424,"00"),"99")&amp;IFERROR(TEXT(T424,"00"),"99")&amp;IFERROR(TEXT(BN424,"000"),"999")</f>
        <v>033608999</v>
      </c>
      <c r="C424" s="161" t="str">
        <f>IFERROR(TEXT(AM424,"00"),"99")&amp;IFERROR(TEXT(W424,"00"),"99")&amp;IFERROR(TEXT(S424,"000"),"999")</f>
        <v>0336104</v>
      </c>
      <c r="D424" s="29">
        <v>0</v>
      </c>
      <c r="E424" s="29">
        <v>0</v>
      </c>
      <c r="F424" s="29">
        <v>0</v>
      </c>
      <c r="I424" s="379" t="str">
        <f>IF(ISBLANK(H424), IF(OR(NOT(ISBLANK(M424)),NOT(ISBLANK(J424)), NOT(ISBLANK(O424))),"no oldname but should be",""),IF(H424=J424,"api",IF(H424=O424,"csv","no match or acsbgname")))</f>
        <v/>
      </c>
      <c r="M424" s="124"/>
      <c r="Q424" s="125" t="s">
        <v>2557</v>
      </c>
      <c r="R424" s="124" t="s">
        <v>2557</v>
      </c>
      <c r="S424" s="150">
        <f>IFERROR(_xlfn.XLOOKUP(U424,sortorder!$E$62:$E$134,sortorder!$F$62:$F$134),999)</f>
        <v>104</v>
      </c>
      <c r="T424" s="150">
        <f>IFERROR(_xlfn.XLOOKUP(U424,sortorder!$E$62:$E$134,sortorder!$D$62:$D$134),99)</f>
        <v>8</v>
      </c>
      <c r="U424" s="129" t="s">
        <v>255</v>
      </c>
      <c r="V424" s="59" t="s">
        <v>255</v>
      </c>
      <c r="W424" s="155">
        <f>IFERROR(_xlfn.XLOOKUP(Y424,sortorder!$E$4:$E$55,sortorder!$D$4:$D$55),99)</f>
        <v>36</v>
      </c>
      <c r="X424" s="155">
        <f>IFERROR(_xlfn.XLOOKUP(Y424,sortorder!$E$4:$E$55,sortorder!$D$4:$D$55),99)</f>
        <v>36</v>
      </c>
      <c r="Y424" s="22" t="s">
        <v>2543</v>
      </c>
      <c r="Z424" s="144">
        <f>IF(ISERROR(SEARCH(Z$1,$Q424)),0,1)</f>
        <v>1</v>
      </c>
      <c r="AA424" s="144">
        <f>IF(ISERROR(SEARCH(AA$1,$Q424)),0,1)</f>
        <v>1</v>
      </c>
      <c r="AB424" s="144">
        <f>IF(ISERROR(SEARCH(AB$1,$Q424)),0,1)</f>
        <v>0</v>
      </c>
      <c r="AC424" s="144">
        <f>IF(ISERROR(SEARCH(AC$1,$Q424)),0,1)</f>
        <v>0</v>
      </c>
      <c r="AD424" s="144">
        <f>IF(ISERROR(SEARCH(AD$1,$Q424)),0,1)</f>
        <v>1</v>
      </c>
      <c r="AE424" s="144">
        <f>IF(ISERROR(SEARCH(AE$1,$Q424)),0,1)</f>
        <v>0</v>
      </c>
      <c r="AF424" s="144">
        <f>IF(ISERROR(SEARCH(AF$1,$Q424)),0,1)</f>
        <v>0</v>
      </c>
      <c r="AG424" s="144">
        <f>IF(ISERROR(SEARCH(AG$1,$Q424)),0,1)</f>
        <v>0</v>
      </c>
      <c r="AH424" s="144">
        <f>IF(ISERROR(SEARCH(AH$1,$Q424)),0,1)</f>
        <v>0</v>
      </c>
      <c r="AJ424" s="124"/>
      <c r="AK424" t="s">
        <v>140</v>
      </c>
      <c r="AL424" s="41" t="s">
        <v>140</v>
      </c>
      <c r="AM424" s="216">
        <f>_xlfn.XLOOKUP(AL424,sortorder!$I$15:$I$20,sortorder!$J$15:$J$20)</f>
        <v>3</v>
      </c>
      <c r="AN424" t="s">
        <v>1804</v>
      </c>
      <c r="AO424" t="s">
        <v>1804</v>
      </c>
      <c r="AP424" t="s">
        <v>1805</v>
      </c>
      <c r="AQ424" s="32">
        <v>3</v>
      </c>
      <c r="AR424" t="s">
        <v>2511</v>
      </c>
      <c r="AS424" t="s">
        <v>1758</v>
      </c>
      <c r="AT424" t="s">
        <v>1758</v>
      </c>
      <c r="AU424" t="s">
        <v>1758</v>
      </c>
      <c r="AW424" s="39" t="str">
        <f>IFERROR(_xlfn.XLOOKUP(Q424,wtd!$B:$B,wtd!$C:$C),"")</f>
        <v/>
      </c>
      <c r="AX424" s="144" t="b">
        <f>IFERROR(Q424=_xlfn.XLOOKUP(Q424,wtd!$B:$B,wtd!$B:$B),FALSE)</f>
        <v>0</v>
      </c>
      <c r="AY424" t="s">
        <v>3070</v>
      </c>
      <c r="AZ424">
        <v>2</v>
      </c>
      <c r="BA424">
        <v>1</v>
      </c>
      <c r="BC424" t="b">
        <v>0</v>
      </c>
      <c r="BD424" t="b">
        <v>0</v>
      </c>
      <c r="BE424" t="b">
        <v>0</v>
      </c>
      <c r="BF424" t="s">
        <v>2558</v>
      </c>
      <c r="BG424" t="s">
        <v>2558</v>
      </c>
      <c r="BH424" t="s">
        <v>2558</v>
      </c>
      <c r="BN424" s="232">
        <v>999</v>
      </c>
      <c r="BS424" t="s">
        <v>411</v>
      </c>
      <c r="BT424" t="s">
        <v>55</v>
      </c>
    </row>
    <row r="425" spans="1:72">
      <c r="A425">
        <v>424</v>
      </c>
      <c r="B425" s="161" t="str">
        <f>IFERROR(TEXT(AM425,"00"),"99")&amp;IFERROR(TEXT(X425,"00"),"99")&amp;IFERROR(TEXT(T425,"00"),"99")&amp;IFERROR(TEXT(BN425,"000"),"999")</f>
        <v>033609999</v>
      </c>
      <c r="C425" s="161" t="str">
        <f>IFERROR(TEXT(AM425,"00"),"99")&amp;IFERROR(TEXT(W425,"00"),"99")&amp;IFERROR(TEXT(S425,"000"),"999")</f>
        <v>0336105</v>
      </c>
      <c r="D425" s="29">
        <v>0</v>
      </c>
      <c r="E425" s="29">
        <v>0</v>
      </c>
      <c r="F425" s="29">
        <v>0</v>
      </c>
      <c r="I425" s="379" t="str">
        <f>IF(ISBLANK(H425), IF(OR(NOT(ISBLANK(M425)),NOT(ISBLANK(J425)), NOT(ISBLANK(O425))),"no oldname but should be",""),IF(H425=J425,"api",IF(H425=O425,"csv","no match or acsbgname")))</f>
        <v/>
      </c>
      <c r="M425" s="124"/>
      <c r="Q425" s="125" t="s">
        <v>2559</v>
      </c>
      <c r="R425" s="124" t="s">
        <v>2559</v>
      </c>
      <c r="S425" s="150">
        <f>IFERROR(_xlfn.XLOOKUP(U425,sortorder!$E$62:$E$134,sortorder!$F$62:$F$134),999)</f>
        <v>105</v>
      </c>
      <c r="T425" s="150">
        <f>IFERROR(_xlfn.XLOOKUP(U425,sortorder!$E$62:$E$134,sortorder!$D$62:$D$134),99)</f>
        <v>9</v>
      </c>
      <c r="U425" s="129" t="s">
        <v>265</v>
      </c>
      <c r="V425" s="59" t="s">
        <v>265</v>
      </c>
      <c r="W425" s="155">
        <f>IFERROR(_xlfn.XLOOKUP(Y425,sortorder!$E$4:$E$55,sortorder!$D$4:$D$55),99)</f>
        <v>36</v>
      </c>
      <c r="X425" s="155">
        <f>IFERROR(_xlfn.XLOOKUP(Y425,sortorder!$E$4:$E$55,sortorder!$D$4:$D$55),99)</f>
        <v>36</v>
      </c>
      <c r="Y425" s="22" t="s">
        <v>2543</v>
      </c>
      <c r="Z425" s="144">
        <f>IF(ISERROR(SEARCH(Z$1,$Q425)),0,1)</f>
        <v>1</v>
      </c>
      <c r="AA425" s="144">
        <f>IF(ISERROR(SEARCH(AA$1,$Q425)),0,1)</f>
        <v>1</v>
      </c>
      <c r="AB425" s="144">
        <f>IF(ISERROR(SEARCH(AB$1,$Q425)),0,1)</f>
        <v>0</v>
      </c>
      <c r="AC425" s="144">
        <f>IF(ISERROR(SEARCH(AC$1,$Q425)),0,1)</f>
        <v>0</v>
      </c>
      <c r="AD425" s="144">
        <f>IF(ISERROR(SEARCH(AD$1,$Q425)),0,1)</f>
        <v>1</v>
      </c>
      <c r="AE425" s="144">
        <f>IF(ISERROR(SEARCH(AE$1,$Q425)),0,1)</f>
        <v>0</v>
      </c>
      <c r="AF425" s="144">
        <f>IF(ISERROR(SEARCH(AF$1,$Q425)),0,1)</f>
        <v>0</v>
      </c>
      <c r="AG425" s="144">
        <f>IF(ISERROR(SEARCH(AG$1,$Q425)),0,1)</f>
        <v>0</v>
      </c>
      <c r="AH425" s="144">
        <f>IF(ISERROR(SEARCH(AH$1,$Q425)),0,1)</f>
        <v>0</v>
      </c>
      <c r="AJ425" s="124"/>
      <c r="AK425" t="s">
        <v>140</v>
      </c>
      <c r="AL425" s="41" t="s">
        <v>140</v>
      </c>
      <c r="AM425" s="216">
        <f>_xlfn.XLOOKUP(AL425,sortorder!$I$15:$I$20,sortorder!$J$15:$J$20)</f>
        <v>3</v>
      </c>
      <c r="AN425" t="s">
        <v>1804</v>
      </c>
      <c r="AO425" t="s">
        <v>1804</v>
      </c>
      <c r="AP425" t="s">
        <v>1805</v>
      </c>
      <c r="AQ425" s="32">
        <v>3</v>
      </c>
      <c r="AR425" t="s">
        <v>2511</v>
      </c>
      <c r="AS425" t="s">
        <v>1758</v>
      </c>
      <c r="AT425" t="s">
        <v>1758</v>
      </c>
      <c r="AU425" t="s">
        <v>1758</v>
      </c>
      <c r="AW425" s="39" t="str">
        <f>IFERROR(_xlfn.XLOOKUP(Q425,wtd!$B:$B,wtd!$C:$C),"")</f>
        <v/>
      </c>
      <c r="AX425" s="144" t="b">
        <f>IFERROR(Q425=_xlfn.XLOOKUP(Q425,wtd!$B:$B,wtd!$B:$B),FALSE)</f>
        <v>0</v>
      </c>
      <c r="AY425" t="s">
        <v>3070</v>
      </c>
      <c r="AZ425">
        <v>2</v>
      </c>
      <c r="BA425">
        <v>1</v>
      </c>
      <c r="BC425" t="b">
        <v>0</v>
      </c>
      <c r="BD425" t="b">
        <v>0</v>
      </c>
      <c r="BE425" t="b">
        <v>0</v>
      </c>
      <c r="BF425" t="s">
        <v>2560</v>
      </c>
      <c r="BG425" t="s">
        <v>2560</v>
      </c>
      <c r="BH425" t="s">
        <v>2560</v>
      </c>
      <c r="BN425" s="232">
        <v>999</v>
      </c>
      <c r="BS425" t="s">
        <v>411</v>
      </c>
    </row>
    <row r="426" spans="1:72">
      <c r="A426">
        <v>425</v>
      </c>
      <c r="B426" s="161" t="str">
        <f>IFERROR(TEXT(AM426,"00"),"99")&amp;IFERROR(TEXT(X426,"00"),"99")&amp;IFERROR(TEXT(T426,"00"),"99")&amp;IFERROR(TEXT(BN426,"000"),"999")</f>
        <v>033610999</v>
      </c>
      <c r="C426" s="161" t="str">
        <f>IFERROR(TEXT(AM426,"00"),"99")&amp;IFERROR(TEXT(W426,"00"),"99")&amp;IFERROR(TEXT(S426,"000"),"999")</f>
        <v>0336106</v>
      </c>
      <c r="D426" s="29">
        <v>0</v>
      </c>
      <c r="E426" s="29">
        <v>0</v>
      </c>
      <c r="F426" s="29">
        <v>0</v>
      </c>
      <c r="I426" s="379" t="str">
        <f>IF(ISBLANK(H426), IF(OR(NOT(ISBLANK(M426)),NOT(ISBLANK(J426)), NOT(ISBLANK(O426))),"no oldname but should be",""),IF(H426=J426,"api",IF(H426=O426,"csv","no match or acsbgname")))</f>
        <v/>
      </c>
      <c r="M426" s="124"/>
      <c r="Q426" s="125" t="s">
        <v>2561</v>
      </c>
      <c r="R426" s="124" t="s">
        <v>2561</v>
      </c>
      <c r="S426" s="150">
        <f>IFERROR(_xlfn.XLOOKUP(U426,sortorder!$E$62:$E$134,sortorder!$F$62:$F$134),999)</f>
        <v>106</v>
      </c>
      <c r="T426" s="150">
        <f>IFERROR(_xlfn.XLOOKUP(U426,sortorder!$E$62:$E$134,sortorder!$D$62:$D$134),99)</f>
        <v>10</v>
      </c>
      <c r="U426" s="129" t="s">
        <v>95</v>
      </c>
      <c r="V426" s="59" t="s">
        <v>95</v>
      </c>
      <c r="W426" s="155">
        <f>IFERROR(_xlfn.XLOOKUP(Y426,sortorder!$E$4:$E$55,sortorder!$D$4:$D$55),99)</f>
        <v>36</v>
      </c>
      <c r="X426" s="155">
        <f>IFERROR(_xlfn.XLOOKUP(Y426,sortorder!$E$4:$E$55,sortorder!$D$4:$D$55),99)</f>
        <v>36</v>
      </c>
      <c r="Y426" s="22" t="s">
        <v>2543</v>
      </c>
      <c r="Z426" s="144">
        <f>IF(ISERROR(SEARCH(Z$1,$Q426)),0,1)</f>
        <v>1</v>
      </c>
      <c r="AA426" s="144">
        <f>IF(ISERROR(SEARCH(AA$1,$Q426)),0,1)</f>
        <v>1</v>
      </c>
      <c r="AB426" s="144">
        <f>IF(ISERROR(SEARCH(AB$1,$Q426)),0,1)</f>
        <v>0</v>
      </c>
      <c r="AC426" s="144">
        <f>IF(ISERROR(SEARCH(AC$1,$Q426)),0,1)</f>
        <v>0</v>
      </c>
      <c r="AD426" s="144">
        <f>IF(ISERROR(SEARCH(AD$1,$Q426)),0,1)</f>
        <v>1</v>
      </c>
      <c r="AE426" s="144">
        <f>IF(ISERROR(SEARCH(AE$1,$Q426)),0,1)</f>
        <v>0</v>
      </c>
      <c r="AF426" s="144">
        <f>IF(ISERROR(SEARCH(AF$1,$Q426)),0,1)</f>
        <v>0</v>
      </c>
      <c r="AG426" s="144">
        <f>IF(ISERROR(SEARCH(AG$1,$Q426)),0,1)</f>
        <v>0</v>
      </c>
      <c r="AH426" s="144">
        <f>IF(ISERROR(SEARCH(AH$1,$Q426)),0,1)</f>
        <v>0</v>
      </c>
      <c r="AJ426" s="124"/>
      <c r="AK426" t="s">
        <v>140</v>
      </c>
      <c r="AL426" s="41" t="s">
        <v>140</v>
      </c>
      <c r="AM426" s="216">
        <f>_xlfn.XLOOKUP(AL426,sortorder!$I$15:$I$20,sortorder!$J$15:$J$20)</f>
        <v>3</v>
      </c>
      <c r="AN426" t="s">
        <v>1804</v>
      </c>
      <c r="AO426" t="s">
        <v>1804</v>
      </c>
      <c r="AP426" t="s">
        <v>1805</v>
      </c>
      <c r="AQ426" s="32">
        <v>3</v>
      </c>
      <c r="AR426" t="s">
        <v>2511</v>
      </c>
      <c r="AS426" t="s">
        <v>1758</v>
      </c>
      <c r="AT426" t="s">
        <v>1758</v>
      </c>
      <c r="AU426" t="s">
        <v>1758</v>
      </c>
      <c r="AW426" s="39" t="str">
        <f>IFERROR(_xlfn.XLOOKUP(Q426,wtd!$B:$B,wtd!$C:$C),"")</f>
        <v/>
      </c>
      <c r="AX426" s="144" t="b">
        <f>IFERROR(Q426=_xlfn.XLOOKUP(Q426,wtd!$B:$B,wtd!$B:$B),FALSE)</f>
        <v>0</v>
      </c>
      <c r="AY426" t="s">
        <v>3070</v>
      </c>
      <c r="AZ426">
        <v>2</v>
      </c>
      <c r="BA426">
        <v>1</v>
      </c>
      <c r="BC426" t="b">
        <v>0</v>
      </c>
      <c r="BD426" t="b">
        <v>0</v>
      </c>
      <c r="BE426" t="b">
        <v>0</v>
      </c>
      <c r="BF426" t="s">
        <v>2562</v>
      </c>
      <c r="BG426" t="s">
        <v>2562</v>
      </c>
      <c r="BH426" t="s">
        <v>2562</v>
      </c>
      <c r="BN426" s="232">
        <v>999</v>
      </c>
      <c r="BS426" t="s">
        <v>411</v>
      </c>
    </row>
    <row r="427" spans="1:72">
      <c r="A427">
        <v>426</v>
      </c>
      <c r="B427" s="161" t="str">
        <f>IFERROR(TEXT(AM427,"00"),"99")&amp;IFERROR(TEXT(X427,"00"),"99")&amp;IFERROR(TEXT(T427,"00"),"99")&amp;IFERROR(TEXT(BN427,"000"),"999")</f>
        <v>033611999</v>
      </c>
      <c r="C427" s="161" t="str">
        <f>IFERROR(TEXT(AM427,"00"),"99")&amp;IFERROR(TEXT(W427,"00"),"99")&amp;IFERROR(TEXT(S427,"000"),"999")</f>
        <v>0336107</v>
      </c>
      <c r="D427" s="29">
        <v>0</v>
      </c>
      <c r="E427" s="29">
        <v>0</v>
      </c>
      <c r="F427" s="29">
        <v>0</v>
      </c>
      <c r="I427" s="379" t="str">
        <f>IF(ISBLANK(H427), IF(OR(NOT(ISBLANK(M427)),NOT(ISBLANK(J427)), NOT(ISBLANK(O427))),"no oldname but should be",""),IF(H427=J427,"api",IF(H427=O427,"csv","no match or acsbgname")))</f>
        <v/>
      </c>
      <c r="M427" s="124"/>
      <c r="Q427" s="125" t="s">
        <v>2565</v>
      </c>
      <c r="R427" s="124" t="s">
        <v>2565</v>
      </c>
      <c r="S427" s="150">
        <f>IFERROR(_xlfn.XLOOKUP(U427,sortorder!$E$62:$E$134,sortorder!$F$62:$F$134),999)</f>
        <v>107</v>
      </c>
      <c r="T427" s="150">
        <f>IFERROR(_xlfn.XLOOKUP(U427,sortorder!$E$62:$E$134,sortorder!$D$62:$D$134),99)</f>
        <v>11</v>
      </c>
      <c r="U427" s="129" t="s">
        <v>134</v>
      </c>
      <c r="V427" s="59" t="s">
        <v>134</v>
      </c>
      <c r="W427" s="155">
        <f>IFERROR(_xlfn.XLOOKUP(Y427,sortorder!$E$4:$E$55,sortorder!$D$4:$D$55),99)</f>
        <v>36</v>
      </c>
      <c r="X427" s="155">
        <f>IFERROR(_xlfn.XLOOKUP(Y427,sortorder!$E$4:$E$55,sortorder!$D$4:$D$55),99)</f>
        <v>36</v>
      </c>
      <c r="Y427" s="22" t="s">
        <v>2543</v>
      </c>
      <c r="Z427" s="144">
        <f>IF(ISERROR(SEARCH(Z$1,$Q427)),0,1)</f>
        <v>1</v>
      </c>
      <c r="AA427" s="144">
        <f>IF(ISERROR(SEARCH(AA$1,$Q427)),0,1)</f>
        <v>1</v>
      </c>
      <c r="AB427" s="144">
        <f>IF(ISERROR(SEARCH(AB$1,$Q427)),0,1)</f>
        <v>0</v>
      </c>
      <c r="AC427" s="144">
        <f>IF(ISERROR(SEARCH(AC$1,$Q427)),0,1)</f>
        <v>0</v>
      </c>
      <c r="AD427" s="144">
        <f>IF(ISERROR(SEARCH(AD$1,$Q427)),0,1)</f>
        <v>1</v>
      </c>
      <c r="AE427" s="144">
        <f>IF(ISERROR(SEARCH(AE$1,$Q427)),0,1)</f>
        <v>0</v>
      </c>
      <c r="AF427" s="144">
        <f>IF(ISERROR(SEARCH(AF$1,$Q427)),0,1)</f>
        <v>0</v>
      </c>
      <c r="AG427" s="144">
        <f>IF(ISERROR(SEARCH(AG$1,$Q427)),0,1)</f>
        <v>0</v>
      </c>
      <c r="AH427" s="144">
        <f>IF(ISERROR(SEARCH(AH$1,$Q427)),0,1)</f>
        <v>0</v>
      </c>
      <c r="AJ427" s="124"/>
      <c r="AK427" t="s">
        <v>140</v>
      </c>
      <c r="AL427" s="41" t="s">
        <v>140</v>
      </c>
      <c r="AM427" s="216">
        <f>_xlfn.XLOOKUP(AL427,sortorder!$I$15:$I$20,sortorder!$J$15:$J$20)</f>
        <v>3</v>
      </c>
      <c r="AN427" t="s">
        <v>1804</v>
      </c>
      <c r="AO427" t="s">
        <v>1804</v>
      </c>
      <c r="AP427" t="s">
        <v>1805</v>
      </c>
      <c r="AQ427" s="32">
        <v>3</v>
      </c>
      <c r="AR427" t="s">
        <v>2511</v>
      </c>
      <c r="AS427" t="s">
        <v>1758</v>
      </c>
      <c r="AT427" t="s">
        <v>1758</v>
      </c>
      <c r="AU427" t="s">
        <v>1758</v>
      </c>
      <c r="AW427" s="39" t="str">
        <f>IFERROR(_xlfn.XLOOKUP(Q427,wtd!$B:$B,wtd!$C:$C),"")</f>
        <v/>
      </c>
      <c r="AX427" s="144" t="b">
        <f>IFERROR(Q427=_xlfn.XLOOKUP(Q427,wtd!$B:$B,wtd!$B:$B),FALSE)</f>
        <v>0</v>
      </c>
      <c r="AY427" t="s">
        <v>3070</v>
      </c>
      <c r="AZ427">
        <v>2</v>
      </c>
      <c r="BA427">
        <v>1</v>
      </c>
      <c r="BC427" t="b">
        <v>0</v>
      </c>
      <c r="BD427" t="b">
        <v>0</v>
      </c>
      <c r="BE427" t="b">
        <v>0</v>
      </c>
      <c r="BF427" t="s">
        <v>2566</v>
      </c>
      <c r="BG427" t="s">
        <v>2566</v>
      </c>
      <c r="BH427" t="s">
        <v>2566</v>
      </c>
      <c r="BN427" s="232">
        <v>999</v>
      </c>
      <c r="BS427" t="s">
        <v>411</v>
      </c>
    </row>
    <row r="428" spans="1:72">
      <c r="A428">
        <v>427</v>
      </c>
      <c r="B428" s="161" t="str">
        <f>IFERROR(TEXT(AM428,"00"),"99")&amp;IFERROR(TEXT(X428,"00"),"99")&amp;IFERROR(TEXT(T428,"00"),"99")&amp;IFERROR(TEXT(BN428,"000"),"999")</f>
        <v>033612999</v>
      </c>
      <c r="C428" s="161" t="str">
        <f>IFERROR(TEXT(AM428,"00"),"99")&amp;IFERROR(TEXT(W428,"00"),"99")&amp;IFERROR(TEXT(S428,"000"),"999")</f>
        <v>0336108</v>
      </c>
      <c r="D428" s="29">
        <v>0</v>
      </c>
      <c r="E428" s="29">
        <v>0</v>
      </c>
      <c r="F428" s="29">
        <v>0</v>
      </c>
      <c r="I428" s="379" t="str">
        <f>IF(ISBLANK(H428), IF(OR(NOT(ISBLANK(M428)),NOT(ISBLANK(J428)), NOT(ISBLANK(O428))),"no oldname but should be",""),IF(H428=J428,"api",IF(H428=O428,"csv","no match or acsbgname")))</f>
        <v/>
      </c>
      <c r="M428" s="124"/>
      <c r="Q428" s="125" t="s">
        <v>2563</v>
      </c>
      <c r="R428" s="124" t="s">
        <v>2563</v>
      </c>
      <c r="S428" s="150">
        <f>IFERROR(_xlfn.XLOOKUP(U428,sortorder!$E$62:$E$134,sortorder!$F$62:$F$134),999)</f>
        <v>108</v>
      </c>
      <c r="T428" s="150">
        <f>IFERROR(_xlfn.XLOOKUP(U428,sortorder!$E$62:$E$134,sortorder!$D$62:$D$134),99)</f>
        <v>12</v>
      </c>
      <c r="U428" s="129" t="s">
        <v>244</v>
      </c>
      <c r="V428" s="59" t="s">
        <v>244</v>
      </c>
      <c r="W428" s="155">
        <f>IFERROR(_xlfn.XLOOKUP(Y428,sortorder!$E$4:$E$55,sortorder!$D$4:$D$55),99)</f>
        <v>36</v>
      </c>
      <c r="X428" s="155">
        <f>IFERROR(_xlfn.XLOOKUP(Y428,sortorder!$E$4:$E$55,sortorder!$D$4:$D$55),99)</f>
        <v>36</v>
      </c>
      <c r="Y428" s="22" t="s">
        <v>2543</v>
      </c>
      <c r="Z428" s="144">
        <f>IF(ISERROR(SEARCH(Z$1,$Q428)),0,1)</f>
        <v>1</v>
      </c>
      <c r="AA428" s="144">
        <f>IF(ISERROR(SEARCH(AA$1,$Q428)),0,1)</f>
        <v>1</v>
      </c>
      <c r="AB428" s="144">
        <f>IF(ISERROR(SEARCH(AB$1,$Q428)),0,1)</f>
        <v>0</v>
      </c>
      <c r="AC428" s="144">
        <f>IF(ISERROR(SEARCH(AC$1,$Q428)),0,1)</f>
        <v>0</v>
      </c>
      <c r="AD428" s="144">
        <f>IF(ISERROR(SEARCH(AD$1,$Q428)),0,1)</f>
        <v>1</v>
      </c>
      <c r="AE428" s="144">
        <f>IF(ISERROR(SEARCH(AE$1,$Q428)),0,1)</f>
        <v>0</v>
      </c>
      <c r="AF428" s="144">
        <f>IF(ISERROR(SEARCH(AF$1,$Q428)),0,1)</f>
        <v>0</v>
      </c>
      <c r="AG428" s="144">
        <f>IF(ISERROR(SEARCH(AG$1,$Q428)),0,1)</f>
        <v>0</v>
      </c>
      <c r="AH428" s="144">
        <f>IF(ISERROR(SEARCH(AH$1,$Q428)),0,1)</f>
        <v>0</v>
      </c>
      <c r="AJ428" s="124"/>
      <c r="AK428" t="s">
        <v>140</v>
      </c>
      <c r="AL428" s="41" t="s">
        <v>140</v>
      </c>
      <c r="AM428" s="216">
        <f>_xlfn.XLOOKUP(AL428,sortorder!$I$15:$I$20,sortorder!$J$15:$J$20)</f>
        <v>3</v>
      </c>
      <c r="AN428" t="s">
        <v>1804</v>
      </c>
      <c r="AO428" t="s">
        <v>1804</v>
      </c>
      <c r="AP428" t="s">
        <v>1805</v>
      </c>
      <c r="AQ428" s="32">
        <v>3</v>
      </c>
      <c r="AR428" t="s">
        <v>2511</v>
      </c>
      <c r="AS428" t="s">
        <v>1758</v>
      </c>
      <c r="AT428" t="s">
        <v>1758</v>
      </c>
      <c r="AU428" t="s">
        <v>1758</v>
      </c>
      <c r="AW428" s="39" t="str">
        <f>IFERROR(_xlfn.XLOOKUP(Q428,wtd!$B:$B,wtd!$C:$C),"")</f>
        <v/>
      </c>
      <c r="AX428" s="144" t="b">
        <f>IFERROR(Q428=_xlfn.XLOOKUP(Q428,wtd!$B:$B,wtd!$B:$B),FALSE)</f>
        <v>0</v>
      </c>
      <c r="AY428" t="s">
        <v>3070</v>
      </c>
      <c r="AZ428">
        <v>2</v>
      </c>
      <c r="BA428">
        <v>1</v>
      </c>
      <c r="BC428" t="b">
        <v>0</v>
      </c>
      <c r="BD428" t="b">
        <v>0</v>
      </c>
      <c r="BE428" t="b">
        <v>0</v>
      </c>
      <c r="BF428" t="s">
        <v>2564</v>
      </c>
      <c r="BG428" t="s">
        <v>2564</v>
      </c>
      <c r="BH428" t="s">
        <v>2564</v>
      </c>
      <c r="BN428" s="232">
        <v>999</v>
      </c>
      <c r="BS428" t="s">
        <v>411</v>
      </c>
    </row>
    <row r="429" spans="1:72">
      <c r="A429">
        <v>428</v>
      </c>
      <c r="B429" s="161" t="str">
        <f>IFERROR(TEXT(AM429,"00"),"99")&amp;IFERROR(TEXT(X429,"00"),"99")&amp;IFERROR(TEXT(T429,"00"),"99")&amp;IFERROR(TEXT(BN429,"000"),"999")</f>
        <v>033613000</v>
      </c>
      <c r="C429" s="161" t="str">
        <f>IFERROR(TEXT(AM429,"00"),"99")&amp;IFERROR(TEXT(W429,"00"),"99")&amp;IFERROR(TEXT(S429,"000"),"999")</f>
        <v>0336109</v>
      </c>
      <c r="D429" s="260">
        <v>0</v>
      </c>
      <c r="E429" s="260">
        <v>0</v>
      </c>
      <c r="F429" s="260">
        <v>0</v>
      </c>
      <c r="G429" s="261"/>
      <c r="H429" s="124"/>
      <c r="I429" s="379" t="str">
        <f>IF(ISBLANK(H429), IF(OR(NOT(ISBLANK(M429)),NOT(ISBLANK(J429)), NOT(ISBLANK(O429))),"no oldname but should be",""),IF(H429=J429,"api",IF(H429=O429,"csv","no match or acsbgname")))</f>
        <v/>
      </c>
      <c r="J429" s="124"/>
      <c r="K429" s="124"/>
      <c r="L429" s="124"/>
      <c r="M429" s="124"/>
      <c r="N429" s="124"/>
      <c r="O429" s="124"/>
      <c r="P429" s="124"/>
      <c r="Q429" s="125" t="s">
        <v>5707</v>
      </c>
      <c r="R429" s="124"/>
      <c r="S429" s="150">
        <f>IFERROR(_xlfn.XLOOKUP(U429,sortorder!$E$62:$E$134,sortorder!$F$62:$F$134),999)</f>
        <v>109</v>
      </c>
      <c r="T429" s="150">
        <f>IFERROR(_xlfn.XLOOKUP(U429,sortorder!$E$62:$E$134,sortorder!$D$62:$D$134),99)</f>
        <v>13</v>
      </c>
      <c r="U429" s="201" t="s">
        <v>5689</v>
      </c>
      <c r="V429" s="202"/>
      <c r="W429" s="155">
        <f>IFERROR(_xlfn.XLOOKUP(Y429,sortorder!$E$4:$E$55,sortorder!$D$4:$D$55),99)</f>
        <v>36</v>
      </c>
      <c r="X429" s="155">
        <f>IFERROR(_xlfn.XLOOKUP(Y429,sortorder!$E$4:$E$55,sortorder!$D$4:$D$55),99)</f>
        <v>36</v>
      </c>
      <c r="Y429" s="203" t="s">
        <v>2543</v>
      </c>
      <c r="Z429" s="144">
        <f>IF(ISERROR(SEARCH(Z$1,$Q429)),0,1)</f>
        <v>1</v>
      </c>
      <c r="AA429" s="144">
        <f>IF(ISERROR(SEARCH(AA$1,$Q429)),0,1)</f>
        <v>1</v>
      </c>
      <c r="AB429" s="144">
        <f>IF(ISERROR(SEARCH(AB$1,$Q429)),0,1)</f>
        <v>0</v>
      </c>
      <c r="AC429" s="144">
        <f>IF(ISERROR(SEARCH(AC$1,$Q429)),0,1)</f>
        <v>0</v>
      </c>
      <c r="AD429" s="144">
        <f>IF(ISERROR(SEARCH(AD$1,$Q429)),0,1)</f>
        <v>1</v>
      </c>
      <c r="AE429" s="144">
        <f>IF(ISERROR(SEARCH(AE$1,$Q429)),0,1)</f>
        <v>0</v>
      </c>
      <c r="AF429" s="144">
        <f>IF(ISERROR(SEARCH(AF$1,$Q429)),0,1)</f>
        <v>0</v>
      </c>
      <c r="AG429" s="144">
        <f>IF(ISERROR(SEARCH(AG$1,$Q429)),0,1)</f>
        <v>0</v>
      </c>
      <c r="AH429" s="144">
        <f>IF(ISERROR(SEARCH(AH$1,$Q429)),0,1)</f>
        <v>0</v>
      </c>
      <c r="AI429" s="124"/>
      <c r="AJ429" s="124"/>
      <c r="AK429" s="124" t="s">
        <v>140</v>
      </c>
      <c r="AL429" s="218" t="s">
        <v>140</v>
      </c>
      <c r="AM429" s="216">
        <f>_xlfn.XLOOKUP(AL429,sortorder!$I$15:$I$20,sortorder!$J$15:$J$20)</f>
        <v>3</v>
      </c>
      <c r="AN429" s="124" t="s">
        <v>1804</v>
      </c>
      <c r="AO429" s="124" t="s">
        <v>1804</v>
      </c>
      <c r="AP429" s="124" t="s">
        <v>1805</v>
      </c>
      <c r="AQ429" s="113">
        <v>3</v>
      </c>
      <c r="AR429" s="124" t="s">
        <v>2511</v>
      </c>
      <c r="AS429" s="124" t="s">
        <v>1758</v>
      </c>
      <c r="AT429" s="124" t="s">
        <v>1758</v>
      </c>
      <c r="AU429" s="124" t="s">
        <v>1758</v>
      </c>
      <c r="AV429" s="124"/>
      <c r="AW429" s="259" t="s">
        <v>2921</v>
      </c>
      <c r="AX429" s="266" t="b">
        <v>0</v>
      </c>
      <c r="AY429" s="245" t="s">
        <v>3070</v>
      </c>
      <c r="AZ429" s="124">
        <v>2</v>
      </c>
      <c r="BA429" s="124">
        <v>1</v>
      </c>
      <c r="BB429" s="124"/>
      <c r="BC429" s="124" t="b">
        <v>0</v>
      </c>
      <c r="BD429" s="124" t="b">
        <v>0</v>
      </c>
      <c r="BE429" s="124" t="b">
        <v>0</v>
      </c>
      <c r="BF429" s="268" t="s">
        <v>5708</v>
      </c>
      <c r="BG429" s="268" t="s">
        <v>5709</v>
      </c>
      <c r="BH429" s="268" t="s">
        <v>5709</v>
      </c>
      <c r="BI429" s="124"/>
      <c r="BJ429" s="124"/>
      <c r="BK429" s="124"/>
      <c r="BL429" s="124"/>
      <c r="BM429" s="124"/>
      <c r="BN429" s="269"/>
      <c r="BO429" s="124"/>
      <c r="BP429" s="124"/>
      <c r="BQ429" s="124"/>
      <c r="BR429" s="124"/>
      <c r="BS429" s="124"/>
      <c r="BT429" s="124"/>
    </row>
    <row r="430" spans="1:72">
      <c r="A430">
        <v>429</v>
      </c>
      <c r="B430" s="161" t="str">
        <f>IFERROR(TEXT(AM430,"00"),"99")&amp;IFERROR(TEXT(X430,"00"),"99")&amp;IFERROR(TEXT(T430,"00"),"99")&amp;IFERROR(TEXT(BN430,"000"),"999")</f>
        <v>033701148</v>
      </c>
      <c r="C430" s="161" t="str">
        <f>IFERROR(TEXT(AM430,"00"),"99")&amp;IFERROR(TEXT(W430,"00"),"99")&amp;IFERROR(TEXT(S430,"000"),"999")</f>
        <v>0337096</v>
      </c>
      <c r="D430" s="29">
        <v>1</v>
      </c>
      <c r="E430" s="29">
        <v>1</v>
      </c>
      <c r="F430" s="29">
        <v>0</v>
      </c>
      <c r="G430" s="29"/>
      <c r="H430" t="s">
        <v>1319</v>
      </c>
      <c r="I430" s="379" t="str">
        <f>IF(ISBLANK(H430), IF(OR(NOT(ISBLANK(M430)),NOT(ISBLANK(J430)), NOT(ISBLANK(O430))),"no oldname but should be",""),IF(H430=J430,"api",IF(H430=O430,"csv","no match or acsbgname")))</f>
        <v>api</v>
      </c>
      <c r="J430" t="s">
        <v>1319</v>
      </c>
      <c r="K430" t="s">
        <v>1319</v>
      </c>
      <c r="N430" t="s">
        <v>1320</v>
      </c>
      <c r="O430" t="s">
        <v>1320</v>
      </c>
      <c r="P430" t="s">
        <v>1320</v>
      </c>
      <c r="Q430" s="64" t="s">
        <v>1318</v>
      </c>
      <c r="R430" t="s">
        <v>1318</v>
      </c>
      <c r="S430" s="150">
        <f>IFERROR(_xlfn.XLOOKUP(U430,sortorder!$E$62:$E$134,sortorder!$F$62:$F$134),999)</f>
        <v>96</v>
      </c>
      <c r="T430" s="150">
        <f>IFERROR(_xlfn.XLOOKUP(U430,sortorder!$E$62:$E$134,sortorder!$D$62:$D$134),99)</f>
        <v>1</v>
      </c>
      <c r="U430" s="129" t="s">
        <v>181</v>
      </c>
      <c r="V430" s="59" t="s">
        <v>181</v>
      </c>
      <c r="W430" s="155">
        <f>IFERROR(_xlfn.XLOOKUP(Y430,sortorder!$E$4:$E$55,sortorder!$D$4:$D$55),99)</f>
        <v>37</v>
      </c>
      <c r="X430" s="155">
        <f>IFERROR(_xlfn.XLOOKUP(Y430,sortorder!$E$4:$E$55,sortorder!$D$4:$D$55),99)</f>
        <v>37</v>
      </c>
      <c r="Y430" s="22" t="s">
        <v>1244</v>
      </c>
      <c r="Z430" s="144">
        <f>IF(ISERROR(SEARCH(Z$1,$Q430)),0,1)</f>
        <v>0</v>
      </c>
      <c r="AA430" s="144">
        <f>IF(ISERROR(SEARCH(AA$1,$Q430)),0,1)</f>
        <v>0</v>
      </c>
      <c r="AB430" s="144">
        <f>IF(ISERROR(SEARCH(AB$1,$Q430)),0,1)</f>
        <v>1</v>
      </c>
      <c r="AC430" s="144">
        <f>IF(ISERROR(SEARCH(AC$1,$Q430)),0,1)</f>
        <v>0</v>
      </c>
      <c r="AD430" s="144">
        <f>IF(ISERROR(SEARCH(AD$1,$Q430)),0,1)</f>
        <v>0</v>
      </c>
      <c r="AE430" s="144">
        <f>IF(ISERROR(SEARCH(AE$1,$Q430)),0,1)</f>
        <v>0</v>
      </c>
      <c r="AF430" s="144">
        <f>IF(ISERROR(SEARCH(AF$1,$Q430)),0,1)</f>
        <v>0</v>
      </c>
      <c r="AG430" s="144">
        <f>IF(ISERROR(SEARCH(AG$1,$Q430)),0,1)</f>
        <v>0</v>
      </c>
      <c r="AH430" s="144">
        <f>IF(ISERROR(SEARCH(AH$1,$Q430)),0,1)</f>
        <v>0</v>
      </c>
      <c r="AI430" t="s">
        <v>1075</v>
      </c>
      <c r="AJ430" t="s">
        <v>1236</v>
      </c>
      <c r="AK430" t="s">
        <v>140</v>
      </c>
      <c r="AL430" s="41" t="s">
        <v>140</v>
      </c>
      <c r="AM430" s="216">
        <f>_xlfn.XLOOKUP(AL430,sortorder!$I$15:$I$20,sortorder!$J$15:$J$20)</f>
        <v>3</v>
      </c>
      <c r="AN430" t="s">
        <v>423</v>
      </c>
      <c r="AO430" t="s">
        <v>423</v>
      </c>
      <c r="AP430" t="s">
        <v>424</v>
      </c>
      <c r="AQ430" s="32">
        <v>1</v>
      </c>
      <c r="AR430" t="s">
        <v>1101</v>
      </c>
      <c r="AS430" t="s">
        <v>1111</v>
      </c>
      <c r="AT430" t="s">
        <v>1102</v>
      </c>
      <c r="AU430" t="s">
        <v>1111</v>
      </c>
      <c r="AW430" s="39" t="str">
        <f>IFERROR(_xlfn.XLOOKUP(Q430,wtd!$B:$B,wtd!$C:$C),"")</f>
        <v/>
      </c>
      <c r="AX430" s="144" t="b">
        <f>IFERROR(Q430=_xlfn.XLOOKUP(Q430,wtd!$B:$B,wtd!$B:$B),FALSE)</f>
        <v>0</v>
      </c>
      <c r="AY430" t="s">
        <v>1103</v>
      </c>
      <c r="AZ430">
        <v>2</v>
      </c>
      <c r="BA430">
        <v>0</v>
      </c>
      <c r="BC430" t="b">
        <v>0</v>
      </c>
      <c r="BD430" t="b">
        <v>0</v>
      </c>
      <c r="BE430" t="b">
        <v>0</v>
      </c>
      <c r="BF430" t="s">
        <v>1321</v>
      </c>
      <c r="BG430" t="s">
        <v>1322</v>
      </c>
      <c r="BH430" t="s">
        <v>1322</v>
      </c>
      <c r="BI430" t="s">
        <v>1323</v>
      </c>
      <c r="BJ430" t="s">
        <v>1323</v>
      </c>
      <c r="BK430" t="s">
        <v>1324</v>
      </c>
      <c r="BL430" t="s">
        <v>5456</v>
      </c>
      <c r="BN430" s="229">
        <v>148</v>
      </c>
      <c r="BP430" t="s">
        <v>103</v>
      </c>
      <c r="BQ430" t="s">
        <v>1325</v>
      </c>
      <c r="BR430" t="s">
        <v>1320</v>
      </c>
      <c r="BS430" t="s">
        <v>411</v>
      </c>
    </row>
    <row r="431" spans="1:72">
      <c r="A431">
        <v>430</v>
      </c>
      <c r="B431" s="161" t="str">
        <f>IFERROR(TEXT(AM431,"00"),"99")&amp;IFERROR(TEXT(X431,"00"),"99")&amp;IFERROR(TEXT(T431,"00"),"99")&amp;IFERROR(TEXT(BN431,"000"),"999")</f>
        <v>033702149</v>
      </c>
      <c r="C431" s="161" t="str">
        <f>IFERROR(TEXT(AM431,"00"),"99")&amp;IFERROR(TEXT(W431,"00"),"99")&amp;IFERROR(TEXT(S431,"000"),"999")</f>
        <v>0337097</v>
      </c>
      <c r="D431" s="29">
        <v>1</v>
      </c>
      <c r="E431" s="29">
        <v>1</v>
      </c>
      <c r="F431" s="29">
        <v>0</v>
      </c>
      <c r="G431" s="29"/>
      <c r="H431" t="s">
        <v>1305</v>
      </c>
      <c r="I431" s="379" t="str">
        <f>IF(ISBLANK(H431), IF(OR(NOT(ISBLANK(M431)),NOT(ISBLANK(J431)), NOT(ISBLANK(O431))),"no oldname but should be",""),IF(H431=J431,"api",IF(H431=O431,"csv","no match or acsbgname")))</f>
        <v>api</v>
      </c>
      <c r="J431" t="s">
        <v>1305</v>
      </c>
      <c r="K431" t="s">
        <v>1305</v>
      </c>
      <c r="N431" t="s">
        <v>1306</v>
      </c>
      <c r="O431" t="s">
        <v>1306</v>
      </c>
      <c r="P431" t="s">
        <v>1306</v>
      </c>
      <c r="Q431" s="64" t="s">
        <v>1304</v>
      </c>
      <c r="R431" t="s">
        <v>1304</v>
      </c>
      <c r="S431" s="150">
        <f>IFERROR(_xlfn.XLOOKUP(U431,sortorder!$E$62:$E$134,sortorder!$F$62:$F$134),999)</f>
        <v>97</v>
      </c>
      <c r="T431" s="150">
        <f>IFERROR(_xlfn.XLOOKUP(U431,sortorder!$E$62:$E$134,sortorder!$D$62:$D$134),99)</f>
        <v>2</v>
      </c>
      <c r="U431" s="129" t="s">
        <v>144</v>
      </c>
      <c r="V431" s="59" t="s">
        <v>144</v>
      </c>
      <c r="W431" s="155">
        <f>IFERROR(_xlfn.XLOOKUP(Y431,sortorder!$E$4:$E$55,sortorder!$D$4:$D$55),99)</f>
        <v>37</v>
      </c>
      <c r="X431" s="155">
        <f>IFERROR(_xlfn.XLOOKUP(Y431,sortorder!$E$4:$E$55,sortorder!$D$4:$D$55),99)</f>
        <v>37</v>
      </c>
      <c r="Y431" s="22" t="s">
        <v>1244</v>
      </c>
      <c r="Z431" s="144">
        <f>IF(ISERROR(SEARCH(Z$1,$Q431)),0,1)</f>
        <v>0</v>
      </c>
      <c r="AA431" s="144">
        <f>IF(ISERROR(SEARCH(AA$1,$Q431)),0,1)</f>
        <v>0</v>
      </c>
      <c r="AB431" s="144">
        <f>IF(ISERROR(SEARCH(AB$1,$Q431)),0,1)</f>
        <v>1</v>
      </c>
      <c r="AC431" s="144">
        <f>IF(ISERROR(SEARCH(AC$1,$Q431)),0,1)</f>
        <v>0</v>
      </c>
      <c r="AD431" s="144">
        <f>IF(ISERROR(SEARCH(AD$1,$Q431)),0,1)</f>
        <v>0</v>
      </c>
      <c r="AE431" s="144">
        <f>IF(ISERROR(SEARCH(AE$1,$Q431)),0,1)</f>
        <v>0</v>
      </c>
      <c r="AF431" s="144">
        <f>IF(ISERROR(SEARCH(AF$1,$Q431)),0,1)</f>
        <v>0</v>
      </c>
      <c r="AG431" s="144">
        <f>IF(ISERROR(SEARCH(AG$1,$Q431)),0,1)</f>
        <v>0</v>
      </c>
      <c r="AH431" s="144">
        <f>IF(ISERROR(SEARCH(AH$1,$Q431)),0,1)</f>
        <v>0</v>
      </c>
      <c r="AI431" t="s">
        <v>1075</v>
      </c>
      <c r="AJ431" t="s">
        <v>1236</v>
      </c>
      <c r="AK431" t="s">
        <v>140</v>
      </c>
      <c r="AL431" s="41" t="s">
        <v>140</v>
      </c>
      <c r="AM431" s="216">
        <f>_xlfn.XLOOKUP(AL431,sortorder!$I$15:$I$20,sortorder!$J$15:$J$20)</f>
        <v>3</v>
      </c>
      <c r="AN431" t="s">
        <v>423</v>
      </c>
      <c r="AO431" t="s">
        <v>423</v>
      </c>
      <c r="AP431" t="s">
        <v>424</v>
      </c>
      <c r="AQ431" s="32">
        <v>1</v>
      </c>
      <c r="AR431" t="s">
        <v>1101</v>
      </c>
      <c r="AS431" t="s">
        <v>1111</v>
      </c>
      <c r="AT431" t="s">
        <v>1102</v>
      </c>
      <c r="AU431" t="s">
        <v>1111</v>
      </c>
      <c r="AW431" s="39" t="str">
        <f>IFERROR(_xlfn.XLOOKUP(Q431,wtd!$B:$B,wtd!$C:$C),"")</f>
        <v/>
      </c>
      <c r="AX431" s="144" t="b">
        <f>IFERROR(Q431=_xlfn.XLOOKUP(Q431,wtd!$B:$B,wtd!$B:$B),FALSE)</f>
        <v>0</v>
      </c>
      <c r="AY431" t="s">
        <v>1103</v>
      </c>
      <c r="AZ431">
        <v>2</v>
      </c>
      <c r="BA431">
        <v>0</v>
      </c>
      <c r="BC431" t="b">
        <v>0</v>
      </c>
      <c r="BD431" t="b">
        <v>0</v>
      </c>
      <c r="BE431" t="b">
        <v>0</v>
      </c>
      <c r="BF431" t="s">
        <v>1307</v>
      </c>
      <c r="BG431" t="s">
        <v>1308</v>
      </c>
      <c r="BH431" t="s">
        <v>1308</v>
      </c>
      <c r="BI431" t="s">
        <v>1309</v>
      </c>
      <c r="BJ431" t="s">
        <v>1309</v>
      </c>
      <c r="BK431" t="s">
        <v>1310</v>
      </c>
      <c r="BL431" t="s">
        <v>1742</v>
      </c>
      <c r="BN431" s="229">
        <v>149</v>
      </c>
      <c r="BP431" t="s">
        <v>1311</v>
      </c>
      <c r="BQ431" t="s">
        <v>1224</v>
      </c>
      <c r="BR431" t="s">
        <v>1306</v>
      </c>
      <c r="BS431" t="s">
        <v>411</v>
      </c>
    </row>
    <row r="432" spans="1:72">
      <c r="A432">
        <v>431</v>
      </c>
      <c r="B432" s="161" t="str">
        <f>IFERROR(TEXT(AM432,"00"),"99")&amp;IFERROR(TEXT(X432,"00"),"99")&amp;IFERROR(TEXT(T432,"00"),"99")&amp;IFERROR(TEXT(BN432,"000"),"999")</f>
        <v>033703000</v>
      </c>
      <c r="C432" s="161" t="str">
        <f>IFERROR(TEXT(AM432,"00"),"99")&amp;IFERROR(TEXT(W432,"00"),"99")&amp;IFERROR(TEXT(S432,"000"),"999")</f>
        <v>0337098</v>
      </c>
      <c r="D432" s="260">
        <v>1</v>
      </c>
      <c r="E432" s="260">
        <v>1</v>
      </c>
      <c r="F432" s="260">
        <v>0</v>
      </c>
      <c r="G432" s="261"/>
      <c r="H432" s="124" t="s">
        <v>5789</v>
      </c>
      <c r="I432" s="379" t="str">
        <f>IF(ISBLANK(H432), IF(OR(NOT(ISBLANK(M432)),NOT(ISBLANK(J432)), NOT(ISBLANK(O432))),"no oldname but should be",""),IF(H432=J432,"api",IF(H432=O432,"csv","no match or acsbgname")))</f>
        <v>csv</v>
      </c>
      <c r="J432" s="124" t="s">
        <v>5788</v>
      </c>
      <c r="K432" s="124"/>
      <c r="L432" s="124"/>
      <c r="M432" s="124"/>
      <c r="N432" s="124"/>
      <c r="O432" s="124" t="s">
        <v>5789</v>
      </c>
      <c r="P432" s="124"/>
      <c r="Q432" s="125" t="s">
        <v>5790</v>
      </c>
      <c r="R432" s="124"/>
      <c r="S432" s="150">
        <f>IFERROR(_xlfn.XLOOKUP(U432,sortorder!$E$62:$E$134,sortorder!$F$62:$F$134),999)</f>
        <v>97.5</v>
      </c>
      <c r="T432" s="150">
        <f>IFERROR(_xlfn.XLOOKUP(U432,sortorder!$E$62:$E$134,sortorder!$D$62:$D$134),99)</f>
        <v>3</v>
      </c>
      <c r="U432" s="201" t="s">
        <v>5693</v>
      </c>
      <c r="V432" s="202"/>
      <c r="W432" s="155">
        <f>IFERROR(_xlfn.XLOOKUP(Y432,sortorder!$E$4:$E$55,sortorder!$D$4:$D$55),99)</f>
        <v>37</v>
      </c>
      <c r="X432" s="155">
        <f>IFERROR(_xlfn.XLOOKUP(Y432,sortorder!$E$4:$E$55,sortorder!$D$4:$D$55),99)</f>
        <v>37</v>
      </c>
      <c r="Y432" s="203" t="s">
        <v>1244</v>
      </c>
      <c r="Z432" s="144">
        <f>IF(ISERROR(SEARCH(Z$1,$Q432)),0,1)</f>
        <v>0</v>
      </c>
      <c r="AA432" s="144">
        <f>IF(ISERROR(SEARCH(AA$1,$Q432)),0,1)</f>
        <v>0</v>
      </c>
      <c r="AB432" s="144">
        <f>IF(ISERROR(SEARCH(AB$1,$Q432)),0,1)</f>
        <v>1</v>
      </c>
      <c r="AC432" s="144">
        <f>IF(ISERROR(SEARCH(AC$1,$Q432)),0,1)</f>
        <v>0</v>
      </c>
      <c r="AD432" s="144">
        <f>IF(ISERROR(SEARCH(AD$1,$Q432)),0,1)</f>
        <v>0</v>
      </c>
      <c r="AE432" s="144">
        <f>IF(ISERROR(SEARCH(AE$1,$Q432)),0,1)</f>
        <v>0</v>
      </c>
      <c r="AF432" s="144">
        <f>IF(ISERROR(SEARCH(AF$1,$Q432)),0,1)</f>
        <v>0</v>
      </c>
      <c r="AG432" s="144">
        <f>IF(ISERROR(SEARCH(AG$1,$Q432)),0,1)</f>
        <v>0</v>
      </c>
      <c r="AH432" s="144">
        <f>IF(ISERROR(SEARCH(AH$1,$Q432)),0,1)</f>
        <v>0</v>
      </c>
      <c r="AI432" s="124" t="s">
        <v>1075</v>
      </c>
      <c r="AJ432" s="124" t="s">
        <v>1236</v>
      </c>
      <c r="AK432" s="124" t="s">
        <v>140</v>
      </c>
      <c r="AL432" s="218" t="s">
        <v>140</v>
      </c>
      <c r="AM432" s="216">
        <f>_xlfn.XLOOKUP(AL432,sortorder!$I$15:$I$20,sortorder!$J$15:$J$20)</f>
        <v>3</v>
      </c>
      <c r="AN432" s="124" t="s">
        <v>423</v>
      </c>
      <c r="AO432" s="124" t="s">
        <v>423</v>
      </c>
      <c r="AP432" s="124" t="s">
        <v>424</v>
      </c>
      <c r="AQ432" s="113">
        <v>1</v>
      </c>
      <c r="AR432" s="124" t="s">
        <v>1101</v>
      </c>
      <c r="AS432" s="124" t="s">
        <v>1111</v>
      </c>
      <c r="AT432" s="124" t="s">
        <v>1102</v>
      </c>
      <c r="AU432" s="124" t="s">
        <v>1111</v>
      </c>
      <c r="AV432" s="124"/>
      <c r="AW432" s="259" t="s">
        <v>2921</v>
      </c>
      <c r="AX432" s="266" t="b">
        <v>0</v>
      </c>
      <c r="AY432" s="245" t="s">
        <v>1103</v>
      </c>
      <c r="AZ432" s="124">
        <v>2</v>
      </c>
      <c r="BA432" s="124">
        <v>0</v>
      </c>
      <c r="BB432" s="124"/>
      <c r="BC432" s="124" t="b">
        <v>0</v>
      </c>
      <c r="BD432" s="124" t="b">
        <v>0</v>
      </c>
      <c r="BE432" s="124" t="b">
        <v>0</v>
      </c>
      <c r="BF432" s="124" t="s">
        <v>5791</v>
      </c>
      <c r="BG432" s="124" t="s">
        <v>5792</v>
      </c>
      <c r="BH432" s="124" t="s">
        <v>5792</v>
      </c>
      <c r="BI432" s="124"/>
      <c r="BJ432" s="124"/>
      <c r="BK432" s="124"/>
      <c r="BL432" s="124"/>
      <c r="BM432" s="124"/>
      <c r="BN432" s="269"/>
      <c r="BO432" s="124"/>
      <c r="BP432" s="124"/>
      <c r="BQ432" s="124"/>
      <c r="BR432" s="124"/>
      <c r="BS432" s="124"/>
      <c r="BT432" s="124"/>
    </row>
    <row r="433" spans="1:72">
      <c r="A433">
        <v>432</v>
      </c>
      <c r="B433" s="161" t="str">
        <f>IFERROR(TEXT(AM433,"00"),"99")&amp;IFERROR(TEXT(X433,"00"),"99")&amp;IFERROR(TEXT(T433,"00"),"99")&amp;IFERROR(TEXT(BN433,"000"),"999")</f>
        <v>033704150</v>
      </c>
      <c r="C433" s="161" t="str">
        <f>IFERROR(TEXT(AM433,"00"),"99")&amp;IFERROR(TEXT(W433,"00"),"99")&amp;IFERROR(TEXT(S433,"000"),"999")</f>
        <v>0337098</v>
      </c>
      <c r="D433" s="29">
        <v>1</v>
      </c>
      <c r="E433" s="29">
        <v>1</v>
      </c>
      <c r="F433" s="29">
        <v>0</v>
      </c>
      <c r="G433" s="29"/>
      <c r="H433" t="s">
        <v>1254</v>
      </c>
      <c r="I433" s="379" t="str">
        <f>IF(ISBLANK(H433), IF(OR(NOT(ISBLANK(M433)),NOT(ISBLANK(J433)), NOT(ISBLANK(O433))),"no oldname but should be",""),IF(H433=J433,"api",IF(H433=O433,"csv","no match or acsbgname")))</f>
        <v>api</v>
      </c>
      <c r="J433" t="s">
        <v>1254</v>
      </c>
      <c r="K433" t="s">
        <v>1254</v>
      </c>
      <c r="N433" t="s">
        <v>1255</v>
      </c>
      <c r="O433" t="s">
        <v>1255</v>
      </c>
      <c r="P433" t="s">
        <v>1255</v>
      </c>
      <c r="Q433" s="64" t="s">
        <v>1253</v>
      </c>
      <c r="R433" t="s">
        <v>1253</v>
      </c>
      <c r="S433" s="150">
        <f>IFERROR(_xlfn.XLOOKUP(U433,sortorder!$E$62:$E$134,sortorder!$F$62:$F$134),999)</f>
        <v>98</v>
      </c>
      <c r="T433" s="150">
        <f>IFERROR(_xlfn.XLOOKUP(U433,sortorder!$E$62:$E$134,sortorder!$D$62:$D$134),99)</f>
        <v>4</v>
      </c>
      <c r="U433" s="129" t="s">
        <v>196</v>
      </c>
      <c r="V433" s="59" t="s">
        <v>196</v>
      </c>
      <c r="W433" s="155">
        <f>IFERROR(_xlfn.XLOOKUP(Y433,sortorder!$E$4:$E$55,sortorder!$D$4:$D$55),99)</f>
        <v>37</v>
      </c>
      <c r="X433" s="155">
        <f>IFERROR(_xlfn.XLOOKUP(Y433,sortorder!$E$4:$E$55,sortorder!$D$4:$D$55),99)</f>
        <v>37</v>
      </c>
      <c r="Y433" s="22" t="s">
        <v>1244</v>
      </c>
      <c r="Z433" s="144">
        <f>IF(ISERROR(SEARCH(Z$1,$Q433)),0,1)</f>
        <v>0</v>
      </c>
      <c r="AA433" s="144">
        <f>IF(ISERROR(SEARCH(AA$1,$Q433)),0,1)</f>
        <v>0</v>
      </c>
      <c r="AB433" s="144">
        <f>IF(ISERROR(SEARCH(AB$1,$Q433)),0,1)</f>
        <v>1</v>
      </c>
      <c r="AC433" s="144">
        <f>IF(ISERROR(SEARCH(AC$1,$Q433)),0,1)</f>
        <v>0</v>
      </c>
      <c r="AD433" s="144">
        <f>IF(ISERROR(SEARCH(AD$1,$Q433)),0,1)</f>
        <v>0</v>
      </c>
      <c r="AE433" s="144">
        <f>IF(ISERROR(SEARCH(AE$1,$Q433)),0,1)</f>
        <v>0</v>
      </c>
      <c r="AF433" s="144">
        <f>IF(ISERROR(SEARCH(AF$1,$Q433)),0,1)</f>
        <v>0</v>
      </c>
      <c r="AG433" s="144">
        <f>IF(ISERROR(SEARCH(AG$1,$Q433)),0,1)</f>
        <v>0</v>
      </c>
      <c r="AH433" s="144">
        <f>IF(ISERROR(SEARCH(AH$1,$Q433)),0,1)</f>
        <v>0</v>
      </c>
      <c r="AI433" t="s">
        <v>1075</v>
      </c>
      <c r="AJ433" t="s">
        <v>1236</v>
      </c>
      <c r="AK433" t="s">
        <v>140</v>
      </c>
      <c r="AL433" s="41" t="s">
        <v>140</v>
      </c>
      <c r="AM433" s="216">
        <f>_xlfn.XLOOKUP(AL433,sortorder!$I$15:$I$20,sortorder!$J$15:$J$20)</f>
        <v>3</v>
      </c>
      <c r="AN433" t="s">
        <v>423</v>
      </c>
      <c r="AO433" t="s">
        <v>423</v>
      </c>
      <c r="AP433" t="s">
        <v>424</v>
      </c>
      <c r="AQ433" s="32">
        <v>1</v>
      </c>
      <c r="AR433" t="s">
        <v>1101</v>
      </c>
      <c r="AS433" t="s">
        <v>1111</v>
      </c>
      <c r="AT433" t="s">
        <v>1102</v>
      </c>
      <c r="AU433" t="s">
        <v>1111</v>
      </c>
      <c r="AW433" s="39" t="str">
        <f>IFERROR(_xlfn.XLOOKUP(Q433,wtd!$B:$B,wtd!$C:$C),"")</f>
        <v/>
      </c>
      <c r="AX433" s="144" t="b">
        <f>IFERROR(Q433=_xlfn.XLOOKUP(Q433,wtd!$B:$B,wtd!$B:$B),FALSE)</f>
        <v>0</v>
      </c>
      <c r="AY433" t="s">
        <v>1103</v>
      </c>
      <c r="AZ433">
        <v>2</v>
      </c>
      <c r="BA433">
        <v>0</v>
      </c>
      <c r="BC433" t="b">
        <v>0</v>
      </c>
      <c r="BD433" t="b">
        <v>0</v>
      </c>
      <c r="BE433" t="b">
        <v>0</v>
      </c>
      <c r="BF433" t="s">
        <v>1256</v>
      </c>
      <c r="BG433" t="s">
        <v>5466</v>
      </c>
      <c r="BH433" t="s">
        <v>5466</v>
      </c>
      <c r="BI433" t="s">
        <v>5467</v>
      </c>
      <c r="BJ433" t="s">
        <v>5467</v>
      </c>
      <c r="BK433" t="s">
        <v>1257</v>
      </c>
      <c r="BL433" t="s">
        <v>5457</v>
      </c>
      <c r="BN433" s="229">
        <v>150</v>
      </c>
      <c r="BP433" t="s">
        <v>86</v>
      </c>
      <c r="BQ433" t="s">
        <v>1258</v>
      </c>
      <c r="BR433" t="s">
        <v>1255</v>
      </c>
      <c r="BS433" t="s">
        <v>411</v>
      </c>
    </row>
    <row r="434" spans="1:72">
      <c r="A434">
        <v>433</v>
      </c>
      <c r="B434" s="161" t="str">
        <f>IFERROR(TEXT(AM434,"00"),"99")&amp;IFERROR(TEXT(X434,"00"),"99")&amp;IFERROR(TEXT(T434,"00"),"99")&amp;IFERROR(TEXT(BN434,"000"),"999")</f>
        <v>033705153</v>
      </c>
      <c r="C434" s="161" t="str">
        <f>IFERROR(TEXT(AM434,"00"),"99")&amp;IFERROR(TEXT(W434,"00"),"99")&amp;IFERROR(TEXT(S434,"000"),"999")</f>
        <v>0337101</v>
      </c>
      <c r="D434" s="29">
        <v>1</v>
      </c>
      <c r="E434" s="29">
        <v>1</v>
      </c>
      <c r="F434" s="29">
        <v>0</v>
      </c>
      <c r="G434" s="29"/>
      <c r="H434" t="s">
        <v>1357</v>
      </c>
      <c r="I434" s="379" t="str">
        <f>IF(ISBLANK(H434), IF(OR(NOT(ISBLANK(M434)),NOT(ISBLANK(J434)), NOT(ISBLANK(O434))),"no oldname but should be",""),IF(H434=J434,"api",IF(H434=O434,"csv","no match or acsbgname")))</f>
        <v>api</v>
      </c>
      <c r="J434" t="s">
        <v>1357</v>
      </c>
      <c r="K434" t="s">
        <v>1357</v>
      </c>
      <c r="N434" t="s">
        <v>1358</v>
      </c>
      <c r="O434" t="s">
        <v>1358</v>
      </c>
      <c r="P434" t="s">
        <v>1358</v>
      </c>
      <c r="Q434" s="64" t="s">
        <v>1356</v>
      </c>
      <c r="R434" t="s">
        <v>1356</v>
      </c>
      <c r="S434" s="150">
        <f>IFERROR(_xlfn.XLOOKUP(U434,sortorder!$E$62:$E$134,sortorder!$F$62:$F$134),999)</f>
        <v>101</v>
      </c>
      <c r="T434" s="150">
        <f>IFERROR(_xlfn.XLOOKUP(U434,sortorder!$E$62:$E$134,sortorder!$D$62:$D$134),99)</f>
        <v>5</v>
      </c>
      <c r="U434" s="129" t="s">
        <v>1769</v>
      </c>
      <c r="V434" s="59" t="s">
        <v>1769</v>
      </c>
      <c r="W434" s="155">
        <f>IFERROR(_xlfn.XLOOKUP(Y434,sortorder!$E$4:$E$55,sortorder!$D$4:$D$55),99)</f>
        <v>37</v>
      </c>
      <c r="X434" s="155">
        <f>IFERROR(_xlfn.XLOOKUP(Y434,sortorder!$E$4:$E$55,sortorder!$D$4:$D$55),99)</f>
        <v>37</v>
      </c>
      <c r="Y434" s="22" t="s">
        <v>1244</v>
      </c>
      <c r="Z434" s="144">
        <f>IF(ISERROR(SEARCH(Z$1,$Q434)),0,1)</f>
        <v>0</v>
      </c>
      <c r="AA434" s="144">
        <f>IF(ISERROR(SEARCH(AA$1,$Q434)),0,1)</f>
        <v>0</v>
      </c>
      <c r="AB434" s="144">
        <f>IF(ISERROR(SEARCH(AB$1,$Q434)),0,1)</f>
        <v>1</v>
      </c>
      <c r="AC434" s="144">
        <f>IF(ISERROR(SEARCH(AC$1,$Q434)),0,1)</f>
        <v>0</v>
      </c>
      <c r="AD434" s="144">
        <f>IF(ISERROR(SEARCH(AD$1,$Q434)),0,1)</f>
        <v>0</v>
      </c>
      <c r="AE434" s="144">
        <f>IF(ISERROR(SEARCH(AE$1,$Q434)),0,1)</f>
        <v>0</v>
      </c>
      <c r="AF434" s="144">
        <f>IF(ISERROR(SEARCH(AF$1,$Q434)),0,1)</f>
        <v>0</v>
      </c>
      <c r="AG434" s="144">
        <f>IF(ISERROR(SEARCH(AG$1,$Q434)),0,1)</f>
        <v>0</v>
      </c>
      <c r="AH434" s="144">
        <f>IF(ISERROR(SEARCH(AH$1,$Q434)),0,1)</f>
        <v>0</v>
      </c>
      <c r="AI434" t="s">
        <v>1075</v>
      </c>
      <c r="AJ434" t="s">
        <v>1236</v>
      </c>
      <c r="AK434" t="s">
        <v>140</v>
      </c>
      <c r="AL434" s="41" t="s">
        <v>140</v>
      </c>
      <c r="AM434" s="216">
        <f>_xlfn.XLOOKUP(AL434,sortorder!$I$15:$I$20,sortorder!$J$15:$J$20)</f>
        <v>3</v>
      </c>
      <c r="AN434" t="s">
        <v>423</v>
      </c>
      <c r="AO434" t="s">
        <v>423</v>
      </c>
      <c r="AP434" t="s">
        <v>424</v>
      </c>
      <c r="AQ434" s="32">
        <v>1</v>
      </c>
      <c r="AR434" t="s">
        <v>1101</v>
      </c>
      <c r="AS434" t="s">
        <v>1111</v>
      </c>
      <c r="AT434" t="s">
        <v>1102</v>
      </c>
      <c r="AU434" t="s">
        <v>1111</v>
      </c>
      <c r="AW434" s="39" t="str">
        <f>IFERROR(_xlfn.XLOOKUP(Q434,wtd!$B:$B,wtd!$C:$C),"")</f>
        <v/>
      </c>
      <c r="AX434" s="144" t="b">
        <f>IFERROR(Q434=_xlfn.XLOOKUP(Q434,wtd!$B:$B,wtd!$B:$B),FALSE)</f>
        <v>0</v>
      </c>
      <c r="AY434" t="s">
        <v>1103</v>
      </c>
      <c r="AZ434">
        <v>2</v>
      </c>
      <c r="BA434">
        <v>0</v>
      </c>
      <c r="BC434" t="b">
        <v>0</v>
      </c>
      <c r="BD434" t="b">
        <v>0</v>
      </c>
      <c r="BE434" t="b">
        <v>0</v>
      </c>
      <c r="BF434" t="s">
        <v>4896</v>
      </c>
      <c r="BG434" t="s">
        <v>5531</v>
      </c>
      <c r="BH434" t="s">
        <v>5531</v>
      </c>
      <c r="BI434" t="s">
        <v>1359</v>
      </c>
      <c r="BK434" t="s">
        <v>1360</v>
      </c>
      <c r="BL434" t="s">
        <v>1354</v>
      </c>
      <c r="BN434" s="229">
        <v>153</v>
      </c>
      <c r="BP434" t="s">
        <v>109</v>
      </c>
      <c r="BQ434" t="s">
        <v>1361</v>
      </c>
      <c r="BR434" t="s">
        <v>1358</v>
      </c>
    </row>
    <row r="435" spans="1:72">
      <c r="A435">
        <v>434</v>
      </c>
      <c r="B435" s="161" t="str">
        <f>IFERROR(TEXT(AM435,"00"),"99")&amp;IFERROR(TEXT(X435,"00"),"99")&amp;IFERROR(TEXT(T435,"00"),"99")&amp;IFERROR(TEXT(BN435,"000"),"999")</f>
        <v>033706154</v>
      </c>
      <c r="C435" s="161" t="str">
        <f>IFERROR(TEXT(AM435,"00"),"99")&amp;IFERROR(TEXT(W435,"00"),"99")&amp;IFERROR(TEXT(S435,"000"),"999")</f>
        <v>0337102</v>
      </c>
      <c r="D435" s="29">
        <v>1</v>
      </c>
      <c r="E435" s="29">
        <v>1</v>
      </c>
      <c r="F435" s="29">
        <v>0</v>
      </c>
      <c r="G435" s="29"/>
      <c r="H435" t="s">
        <v>1369</v>
      </c>
      <c r="I435" s="379" t="str">
        <f>IF(ISBLANK(H435), IF(OR(NOT(ISBLANK(M435)),NOT(ISBLANK(J435)), NOT(ISBLANK(O435))),"no oldname but should be",""),IF(H435=J435,"api",IF(H435=O435,"csv","no match or acsbgname")))</f>
        <v>api</v>
      </c>
      <c r="J435" t="s">
        <v>1369</v>
      </c>
      <c r="K435" t="s">
        <v>1369</v>
      </c>
      <c r="N435" t="s">
        <v>1370</v>
      </c>
      <c r="O435" t="s">
        <v>1370</v>
      </c>
      <c r="P435" t="s">
        <v>1370</v>
      </c>
      <c r="Q435" s="64" t="s">
        <v>1368</v>
      </c>
      <c r="R435" t="s">
        <v>1368</v>
      </c>
      <c r="S435" s="150">
        <f>IFERROR(_xlfn.XLOOKUP(U435,sortorder!$E$62:$E$134,sortorder!$F$62:$F$134),999)</f>
        <v>102</v>
      </c>
      <c r="T435" s="150">
        <f>IFERROR(_xlfn.XLOOKUP(U435,sortorder!$E$62:$E$134,sortorder!$D$62:$D$134),99)</f>
        <v>6</v>
      </c>
      <c r="U435" s="129" t="s">
        <v>307</v>
      </c>
      <c r="V435" s="59" t="s">
        <v>307</v>
      </c>
      <c r="W435" s="155">
        <f>IFERROR(_xlfn.XLOOKUP(Y435,sortorder!$E$4:$E$55,sortorder!$D$4:$D$55),99)</f>
        <v>37</v>
      </c>
      <c r="X435" s="155">
        <f>IFERROR(_xlfn.XLOOKUP(Y435,sortorder!$E$4:$E$55,sortorder!$D$4:$D$55),99)</f>
        <v>37</v>
      </c>
      <c r="Y435" s="22" t="s">
        <v>1244</v>
      </c>
      <c r="Z435" s="144">
        <f>IF(ISERROR(SEARCH(Z$1,$Q435)),0,1)</f>
        <v>0</v>
      </c>
      <c r="AA435" s="144">
        <f>IF(ISERROR(SEARCH(AA$1,$Q435)),0,1)</f>
        <v>0</v>
      </c>
      <c r="AB435" s="144">
        <f>IF(ISERROR(SEARCH(AB$1,$Q435)),0,1)</f>
        <v>1</v>
      </c>
      <c r="AC435" s="144">
        <f>IF(ISERROR(SEARCH(AC$1,$Q435)),0,1)</f>
        <v>0</v>
      </c>
      <c r="AD435" s="144">
        <f>IF(ISERROR(SEARCH(AD$1,$Q435)),0,1)</f>
        <v>0</v>
      </c>
      <c r="AE435" s="144">
        <f>IF(ISERROR(SEARCH(AE$1,$Q435)),0,1)</f>
        <v>0</v>
      </c>
      <c r="AF435" s="144">
        <f>IF(ISERROR(SEARCH(AF$1,$Q435)),0,1)</f>
        <v>0</v>
      </c>
      <c r="AG435" s="144">
        <f>IF(ISERROR(SEARCH(AG$1,$Q435)),0,1)</f>
        <v>0</v>
      </c>
      <c r="AH435" s="144">
        <f>IF(ISERROR(SEARCH(AH$1,$Q435)),0,1)</f>
        <v>0</v>
      </c>
      <c r="AI435" t="s">
        <v>1075</v>
      </c>
      <c r="AJ435" t="s">
        <v>1236</v>
      </c>
      <c r="AK435" t="s">
        <v>140</v>
      </c>
      <c r="AL435" s="41" t="s">
        <v>140</v>
      </c>
      <c r="AM435" s="216">
        <f>_xlfn.XLOOKUP(AL435,sortorder!$I$15:$I$20,sortorder!$J$15:$J$20)</f>
        <v>3</v>
      </c>
      <c r="AN435" t="s">
        <v>423</v>
      </c>
      <c r="AO435" t="s">
        <v>423</v>
      </c>
      <c r="AP435" t="s">
        <v>424</v>
      </c>
      <c r="AQ435" s="32">
        <v>1</v>
      </c>
      <c r="AR435" t="s">
        <v>1101</v>
      </c>
      <c r="AS435" t="s">
        <v>1111</v>
      </c>
      <c r="AT435" t="s">
        <v>1102</v>
      </c>
      <c r="AU435" t="s">
        <v>1111</v>
      </c>
      <c r="AW435" s="39" t="str">
        <f>IFERROR(_xlfn.XLOOKUP(Q435,wtd!$B:$B,wtd!$C:$C),"")</f>
        <v/>
      </c>
      <c r="AX435" s="144" t="b">
        <f>IFERROR(Q435=_xlfn.XLOOKUP(Q435,wtd!$B:$B,wtd!$B:$B),FALSE)</f>
        <v>0</v>
      </c>
      <c r="AY435" t="s">
        <v>1103</v>
      </c>
      <c r="AZ435">
        <v>2</v>
      </c>
      <c r="BA435">
        <v>0</v>
      </c>
      <c r="BC435" t="b">
        <v>0</v>
      </c>
      <c r="BD435" t="b">
        <v>0</v>
      </c>
      <c r="BE435" t="b">
        <v>0</v>
      </c>
      <c r="BF435" t="s">
        <v>1371</v>
      </c>
      <c r="BG435" t="s">
        <v>1372</v>
      </c>
      <c r="BH435" t="s">
        <v>1372</v>
      </c>
      <c r="BI435" t="s">
        <v>1373</v>
      </c>
      <c r="BJ435" t="s">
        <v>1373</v>
      </c>
      <c r="BK435" t="s">
        <v>1374</v>
      </c>
      <c r="BL435" t="s">
        <v>5459</v>
      </c>
      <c r="BN435" s="229">
        <v>154</v>
      </c>
      <c r="BP435" t="s">
        <v>145</v>
      </c>
      <c r="BQ435" t="s">
        <v>1375</v>
      </c>
      <c r="BR435" t="s">
        <v>1370</v>
      </c>
      <c r="BS435" t="s">
        <v>411</v>
      </c>
    </row>
    <row r="436" spans="1:72">
      <c r="A436">
        <v>435</v>
      </c>
      <c r="B436" s="161" t="str">
        <f>IFERROR(TEXT(AM436,"00"),"99")&amp;IFERROR(TEXT(X436,"00"),"99")&amp;IFERROR(TEXT(T436,"00"),"99")&amp;IFERROR(TEXT(BN436,"000"),"999")</f>
        <v>033707155</v>
      </c>
      <c r="C436" s="161" t="str">
        <f>IFERROR(TEXT(AM436,"00"),"99")&amp;IFERROR(TEXT(W436,"00"),"99")&amp;IFERROR(TEXT(S436,"000"),"999")</f>
        <v>0337103</v>
      </c>
      <c r="D436" s="29">
        <v>1</v>
      </c>
      <c r="E436" s="29">
        <v>1</v>
      </c>
      <c r="F436" s="29">
        <v>0</v>
      </c>
      <c r="G436" s="29"/>
      <c r="H436" t="s">
        <v>1265</v>
      </c>
      <c r="I436" s="379" t="str">
        <f>IF(ISBLANK(H436), IF(OR(NOT(ISBLANK(M436)),NOT(ISBLANK(J436)), NOT(ISBLANK(O436))),"no oldname but should be",""),IF(H436=J436,"api",IF(H436=O436,"csv","no match or acsbgname")))</f>
        <v>api</v>
      </c>
      <c r="J436" t="s">
        <v>1265</v>
      </c>
      <c r="K436" t="s">
        <v>1265</v>
      </c>
      <c r="N436" t="s">
        <v>1266</v>
      </c>
      <c r="O436" t="s">
        <v>1266</v>
      </c>
      <c r="P436" t="s">
        <v>1266</v>
      </c>
      <c r="Q436" s="64" t="s">
        <v>1264</v>
      </c>
      <c r="R436" t="s">
        <v>1264</v>
      </c>
      <c r="S436" s="150">
        <f>IFERROR(_xlfn.XLOOKUP(U436,sortorder!$E$62:$E$134,sortorder!$F$62:$F$134),999)</f>
        <v>103</v>
      </c>
      <c r="T436" s="150">
        <f>IFERROR(_xlfn.XLOOKUP(U436,sortorder!$E$62:$E$134,sortorder!$D$62:$D$134),99)</f>
        <v>7</v>
      </c>
      <c r="U436" s="129" t="s">
        <v>80</v>
      </c>
      <c r="V436" s="59" t="s">
        <v>80</v>
      </c>
      <c r="W436" s="155">
        <f>IFERROR(_xlfn.XLOOKUP(Y436,sortorder!$E$4:$E$55,sortorder!$D$4:$D$55),99)</f>
        <v>37</v>
      </c>
      <c r="X436" s="155">
        <f>IFERROR(_xlfn.XLOOKUP(Y436,sortorder!$E$4:$E$55,sortorder!$D$4:$D$55),99)</f>
        <v>37</v>
      </c>
      <c r="Y436" s="22" t="s">
        <v>1244</v>
      </c>
      <c r="Z436" s="144">
        <f>IF(ISERROR(SEARCH(Z$1,$Q436)),0,1)</f>
        <v>0</v>
      </c>
      <c r="AA436" s="144">
        <f>IF(ISERROR(SEARCH(AA$1,$Q436)),0,1)</f>
        <v>0</v>
      </c>
      <c r="AB436" s="144">
        <f>IF(ISERROR(SEARCH(AB$1,$Q436)),0,1)</f>
        <v>1</v>
      </c>
      <c r="AC436" s="144">
        <f>IF(ISERROR(SEARCH(AC$1,$Q436)),0,1)</f>
        <v>0</v>
      </c>
      <c r="AD436" s="144">
        <f>IF(ISERROR(SEARCH(AD$1,$Q436)),0,1)</f>
        <v>0</v>
      </c>
      <c r="AE436" s="144">
        <f>IF(ISERROR(SEARCH(AE$1,$Q436)),0,1)</f>
        <v>0</v>
      </c>
      <c r="AF436" s="144">
        <f>IF(ISERROR(SEARCH(AF$1,$Q436)),0,1)</f>
        <v>0</v>
      </c>
      <c r="AG436" s="144">
        <f>IF(ISERROR(SEARCH(AG$1,$Q436)),0,1)</f>
        <v>0</v>
      </c>
      <c r="AH436" s="144">
        <f>IF(ISERROR(SEARCH(AH$1,$Q436)),0,1)</f>
        <v>0</v>
      </c>
      <c r="AI436" t="s">
        <v>1075</v>
      </c>
      <c r="AJ436" t="s">
        <v>1236</v>
      </c>
      <c r="AK436" t="s">
        <v>140</v>
      </c>
      <c r="AL436" s="41" t="s">
        <v>140</v>
      </c>
      <c r="AM436" s="216">
        <f>_xlfn.XLOOKUP(AL436,sortorder!$I$15:$I$20,sortorder!$J$15:$J$20)</f>
        <v>3</v>
      </c>
      <c r="AN436" t="s">
        <v>423</v>
      </c>
      <c r="AO436" t="s">
        <v>423</v>
      </c>
      <c r="AP436" t="s">
        <v>424</v>
      </c>
      <c r="AQ436" s="32">
        <v>1</v>
      </c>
      <c r="AR436" t="s">
        <v>1101</v>
      </c>
      <c r="AS436" t="s">
        <v>1111</v>
      </c>
      <c r="AT436" t="s">
        <v>1102</v>
      </c>
      <c r="AU436" t="s">
        <v>1111</v>
      </c>
      <c r="AW436" s="39" t="str">
        <f>IFERROR(_xlfn.XLOOKUP(Q436,wtd!$B:$B,wtd!$C:$C),"")</f>
        <v/>
      </c>
      <c r="AX436" s="144" t="b">
        <f>IFERROR(Q436=_xlfn.XLOOKUP(Q436,wtd!$B:$B,wtd!$B:$B),FALSE)</f>
        <v>0</v>
      </c>
      <c r="AY436" t="s">
        <v>1103</v>
      </c>
      <c r="AZ436">
        <v>2</v>
      </c>
      <c r="BA436">
        <v>0</v>
      </c>
      <c r="BC436" t="b">
        <v>0</v>
      </c>
      <c r="BD436" t="b">
        <v>0</v>
      </c>
      <c r="BE436" t="b">
        <v>0</v>
      </c>
      <c r="BF436" t="s">
        <v>5193</v>
      </c>
      <c r="BG436" t="s">
        <v>1267</v>
      </c>
      <c r="BH436" t="s">
        <v>1267</v>
      </c>
      <c r="BI436" t="s">
        <v>1268</v>
      </c>
      <c r="BJ436" t="s">
        <v>1268</v>
      </c>
      <c r="BK436" t="s">
        <v>1269</v>
      </c>
      <c r="BL436" t="s">
        <v>5458</v>
      </c>
      <c r="BN436" s="229">
        <v>155</v>
      </c>
      <c r="BP436" t="s">
        <v>1155</v>
      </c>
      <c r="BQ436" t="s">
        <v>1119</v>
      </c>
      <c r="BR436" t="s">
        <v>1266</v>
      </c>
      <c r="BS436" t="s">
        <v>411</v>
      </c>
    </row>
    <row r="437" spans="1:72">
      <c r="A437">
        <v>436</v>
      </c>
      <c r="B437" s="161" t="str">
        <f>IFERROR(TEXT(AM437,"00"),"99")&amp;IFERROR(TEXT(X437,"00"),"99")&amp;IFERROR(TEXT(T437,"00"),"99")&amp;IFERROR(TEXT(BN437,"000"),"999")</f>
        <v>033708156</v>
      </c>
      <c r="C437" s="161" t="str">
        <f>IFERROR(TEXT(AM437,"00"),"99")&amp;IFERROR(TEXT(W437,"00"),"99")&amp;IFERROR(TEXT(S437,"000"),"999")</f>
        <v>0337104</v>
      </c>
      <c r="D437" s="29">
        <v>1</v>
      </c>
      <c r="E437" s="29">
        <v>1</v>
      </c>
      <c r="F437" s="29">
        <v>0</v>
      </c>
      <c r="G437" s="29"/>
      <c r="H437" t="s">
        <v>1291</v>
      </c>
      <c r="I437" s="379" t="str">
        <f>IF(ISBLANK(H437), IF(OR(NOT(ISBLANK(M437)),NOT(ISBLANK(J437)), NOT(ISBLANK(O437))),"no oldname but should be",""),IF(H437=J437,"api",IF(H437=O437,"csv","no match or acsbgname")))</f>
        <v>api</v>
      </c>
      <c r="J437" t="s">
        <v>1291</v>
      </c>
      <c r="K437" t="s">
        <v>1291</v>
      </c>
      <c r="N437" t="s">
        <v>1292</v>
      </c>
      <c r="O437" t="s">
        <v>1292</v>
      </c>
      <c r="P437" t="s">
        <v>1292</v>
      </c>
      <c r="Q437" s="64" t="s">
        <v>1290</v>
      </c>
      <c r="R437" t="s">
        <v>1290</v>
      </c>
      <c r="S437" s="150">
        <f>IFERROR(_xlfn.XLOOKUP(U437,sortorder!$E$62:$E$134,sortorder!$F$62:$F$134),999)</f>
        <v>104</v>
      </c>
      <c r="T437" s="150">
        <f>IFERROR(_xlfn.XLOOKUP(U437,sortorder!$E$62:$E$134,sortorder!$D$62:$D$134),99)</f>
        <v>8</v>
      </c>
      <c r="U437" s="129" t="s">
        <v>255</v>
      </c>
      <c r="V437" s="59" t="s">
        <v>255</v>
      </c>
      <c r="W437" s="155">
        <f>IFERROR(_xlfn.XLOOKUP(Y437,sortorder!$E$4:$E$55,sortorder!$D$4:$D$55),99)</f>
        <v>37</v>
      </c>
      <c r="X437" s="155">
        <f>IFERROR(_xlfn.XLOOKUP(Y437,sortorder!$E$4:$E$55,sortorder!$D$4:$D$55),99)</f>
        <v>37</v>
      </c>
      <c r="Y437" s="22" t="s">
        <v>1244</v>
      </c>
      <c r="Z437" s="144">
        <f>IF(ISERROR(SEARCH(Z$1,$Q437)),0,1)</f>
        <v>0</v>
      </c>
      <c r="AA437" s="144">
        <f>IF(ISERROR(SEARCH(AA$1,$Q437)),0,1)</f>
        <v>0</v>
      </c>
      <c r="AB437" s="144">
        <f>IF(ISERROR(SEARCH(AB$1,$Q437)),0,1)</f>
        <v>1</v>
      </c>
      <c r="AC437" s="144">
        <f>IF(ISERROR(SEARCH(AC$1,$Q437)),0,1)</f>
        <v>0</v>
      </c>
      <c r="AD437" s="144">
        <f>IF(ISERROR(SEARCH(AD$1,$Q437)),0,1)</f>
        <v>0</v>
      </c>
      <c r="AE437" s="144">
        <f>IF(ISERROR(SEARCH(AE$1,$Q437)),0,1)</f>
        <v>0</v>
      </c>
      <c r="AF437" s="144">
        <f>IF(ISERROR(SEARCH(AF$1,$Q437)),0,1)</f>
        <v>0</v>
      </c>
      <c r="AG437" s="144">
        <f>IF(ISERROR(SEARCH(AG$1,$Q437)),0,1)</f>
        <v>0</v>
      </c>
      <c r="AH437" s="144">
        <f>IF(ISERROR(SEARCH(AH$1,$Q437)),0,1)</f>
        <v>0</v>
      </c>
      <c r="AI437" t="s">
        <v>1075</v>
      </c>
      <c r="AJ437" t="s">
        <v>1236</v>
      </c>
      <c r="AK437" t="s">
        <v>140</v>
      </c>
      <c r="AL437" s="41" t="s">
        <v>140</v>
      </c>
      <c r="AM437" s="216">
        <f>_xlfn.XLOOKUP(AL437,sortorder!$I$15:$I$20,sortorder!$J$15:$J$20)</f>
        <v>3</v>
      </c>
      <c r="AN437" t="s">
        <v>423</v>
      </c>
      <c r="AO437" t="s">
        <v>423</v>
      </c>
      <c r="AP437" t="s">
        <v>424</v>
      </c>
      <c r="AQ437" s="32">
        <v>1</v>
      </c>
      <c r="AR437" t="s">
        <v>1101</v>
      </c>
      <c r="AS437" t="s">
        <v>1111</v>
      </c>
      <c r="AT437" t="s">
        <v>1102</v>
      </c>
      <c r="AU437" t="s">
        <v>1111</v>
      </c>
      <c r="AW437" s="39" t="str">
        <f>IFERROR(_xlfn.XLOOKUP(Q437,wtd!$B:$B,wtd!$C:$C),"")</f>
        <v/>
      </c>
      <c r="AX437" s="144" t="b">
        <f>IFERROR(Q437=_xlfn.XLOOKUP(Q437,wtd!$B:$B,wtd!$B:$B),FALSE)</f>
        <v>0</v>
      </c>
      <c r="AY437" t="s">
        <v>1103</v>
      </c>
      <c r="AZ437">
        <v>2</v>
      </c>
      <c r="BA437">
        <v>0</v>
      </c>
      <c r="BC437" t="b">
        <v>0</v>
      </c>
      <c r="BD437" t="b">
        <v>0</v>
      </c>
      <c r="BE437" t="b">
        <v>0</v>
      </c>
      <c r="BF437" t="s">
        <v>1293</v>
      </c>
      <c r="BG437" t="s">
        <v>1294</v>
      </c>
      <c r="BH437" t="s">
        <v>1294</v>
      </c>
      <c r="BI437" t="s">
        <v>1295</v>
      </c>
      <c r="BJ437" t="s">
        <v>1295</v>
      </c>
      <c r="BK437" t="s">
        <v>1296</v>
      </c>
      <c r="BL437" t="s">
        <v>1735</v>
      </c>
      <c r="BN437" s="229">
        <v>156</v>
      </c>
      <c r="BP437" t="s">
        <v>1088</v>
      </c>
      <c r="BQ437" t="s">
        <v>1297</v>
      </c>
      <c r="BR437" t="s">
        <v>1292</v>
      </c>
      <c r="BS437" t="s">
        <v>411</v>
      </c>
    </row>
    <row r="438" spans="1:72">
      <c r="A438">
        <v>437</v>
      </c>
      <c r="B438" s="161" t="str">
        <f>IFERROR(TEXT(AM438,"00"),"99")&amp;IFERROR(TEXT(X438,"00"),"99")&amp;IFERROR(TEXT(T438,"00"),"99")&amp;IFERROR(TEXT(BN438,"000"),"999")</f>
        <v>033709157</v>
      </c>
      <c r="C438" s="161" t="str">
        <f>IFERROR(TEXT(AM438,"00"),"99")&amp;IFERROR(TEXT(W438,"00"),"99")&amp;IFERROR(TEXT(S438,"000"),"999")</f>
        <v>0337105</v>
      </c>
      <c r="D438" s="29">
        <v>1</v>
      </c>
      <c r="E438" s="29">
        <v>1</v>
      </c>
      <c r="F438" s="29">
        <v>0</v>
      </c>
      <c r="G438" s="29"/>
      <c r="H438" t="s">
        <v>1345</v>
      </c>
      <c r="I438" s="379" t="str">
        <f>IF(ISBLANK(H438), IF(OR(NOT(ISBLANK(M438)),NOT(ISBLANK(J438)), NOT(ISBLANK(O438))),"no oldname but should be",""),IF(H438=J438,"api",IF(H438=O438,"csv","no match or acsbgname")))</f>
        <v>api</v>
      </c>
      <c r="J438" t="s">
        <v>1345</v>
      </c>
      <c r="K438" t="s">
        <v>1345</v>
      </c>
      <c r="N438" t="s">
        <v>1346</v>
      </c>
      <c r="O438" t="s">
        <v>1346</v>
      </c>
      <c r="P438" t="s">
        <v>1346</v>
      </c>
      <c r="Q438" s="64" t="s">
        <v>1344</v>
      </c>
      <c r="R438" t="s">
        <v>1344</v>
      </c>
      <c r="S438" s="150">
        <f>IFERROR(_xlfn.XLOOKUP(U438,sortorder!$E$62:$E$134,sortorder!$F$62:$F$134),999)</f>
        <v>105</v>
      </c>
      <c r="T438" s="150">
        <f>IFERROR(_xlfn.XLOOKUP(U438,sortorder!$E$62:$E$134,sortorder!$D$62:$D$134),99)</f>
        <v>9</v>
      </c>
      <c r="U438" s="129" t="s">
        <v>265</v>
      </c>
      <c r="V438" s="59" t="s">
        <v>265</v>
      </c>
      <c r="W438" s="155">
        <f>IFERROR(_xlfn.XLOOKUP(Y438,sortorder!$E$4:$E$55,sortorder!$D$4:$D$55),99)</f>
        <v>37</v>
      </c>
      <c r="X438" s="155">
        <f>IFERROR(_xlfn.XLOOKUP(Y438,sortorder!$E$4:$E$55,sortorder!$D$4:$D$55),99)</f>
        <v>37</v>
      </c>
      <c r="Y438" s="22" t="s">
        <v>1244</v>
      </c>
      <c r="Z438" s="144">
        <f>IF(ISERROR(SEARCH(Z$1,$Q438)),0,1)</f>
        <v>0</v>
      </c>
      <c r="AA438" s="144">
        <f>IF(ISERROR(SEARCH(AA$1,$Q438)),0,1)</f>
        <v>0</v>
      </c>
      <c r="AB438" s="144">
        <f>IF(ISERROR(SEARCH(AB$1,$Q438)),0,1)</f>
        <v>1</v>
      </c>
      <c r="AC438" s="144">
        <f>IF(ISERROR(SEARCH(AC$1,$Q438)),0,1)</f>
        <v>0</v>
      </c>
      <c r="AD438" s="144">
        <f>IF(ISERROR(SEARCH(AD$1,$Q438)),0,1)</f>
        <v>0</v>
      </c>
      <c r="AE438" s="144">
        <f>IF(ISERROR(SEARCH(AE$1,$Q438)),0,1)</f>
        <v>0</v>
      </c>
      <c r="AF438" s="144">
        <f>IF(ISERROR(SEARCH(AF$1,$Q438)),0,1)</f>
        <v>0</v>
      </c>
      <c r="AG438" s="144">
        <f>IF(ISERROR(SEARCH(AG$1,$Q438)),0,1)</f>
        <v>0</v>
      </c>
      <c r="AH438" s="144">
        <f>IF(ISERROR(SEARCH(AH$1,$Q438)),0,1)</f>
        <v>0</v>
      </c>
      <c r="AI438" t="s">
        <v>1075</v>
      </c>
      <c r="AJ438" t="s">
        <v>1236</v>
      </c>
      <c r="AK438" t="s">
        <v>140</v>
      </c>
      <c r="AL438" s="41" t="s">
        <v>140</v>
      </c>
      <c r="AM438" s="216">
        <f>_xlfn.XLOOKUP(AL438,sortorder!$I$15:$I$20,sortorder!$J$15:$J$20)</f>
        <v>3</v>
      </c>
      <c r="AN438" t="s">
        <v>423</v>
      </c>
      <c r="AO438" t="s">
        <v>423</v>
      </c>
      <c r="AP438" t="s">
        <v>424</v>
      </c>
      <c r="AQ438" s="32">
        <v>1</v>
      </c>
      <c r="AR438" t="s">
        <v>1101</v>
      </c>
      <c r="AS438" t="s">
        <v>1111</v>
      </c>
      <c r="AT438" t="s">
        <v>1102</v>
      </c>
      <c r="AU438" t="s">
        <v>1111</v>
      </c>
      <c r="AW438" s="39" t="str">
        <f>IFERROR(_xlfn.XLOOKUP(Q438,wtd!$B:$B,wtd!$C:$C),"")</f>
        <v/>
      </c>
      <c r="AX438" s="144" t="b">
        <f>IFERROR(Q438=_xlfn.XLOOKUP(Q438,wtd!$B:$B,wtd!$B:$B),FALSE)</f>
        <v>0</v>
      </c>
      <c r="AY438" t="s">
        <v>1103</v>
      </c>
      <c r="AZ438">
        <v>2</v>
      </c>
      <c r="BA438">
        <v>0</v>
      </c>
      <c r="BC438" t="b">
        <v>0</v>
      </c>
      <c r="BD438" t="b">
        <v>0</v>
      </c>
      <c r="BE438" t="b">
        <v>0</v>
      </c>
      <c r="BF438" t="s">
        <v>1347</v>
      </c>
      <c r="BG438" t="s">
        <v>1348</v>
      </c>
      <c r="BH438" t="s">
        <v>1348</v>
      </c>
      <c r="BI438" t="s">
        <v>1349</v>
      </c>
      <c r="BJ438" t="s">
        <v>1349</v>
      </c>
      <c r="BK438" t="s">
        <v>1350</v>
      </c>
      <c r="BL438" t="s">
        <v>5460</v>
      </c>
      <c r="BN438" s="229">
        <v>157</v>
      </c>
      <c r="BP438" t="s">
        <v>1110</v>
      </c>
      <c r="BQ438" t="s">
        <v>1204</v>
      </c>
      <c r="BR438" t="s">
        <v>1346</v>
      </c>
      <c r="BS438" t="s">
        <v>411</v>
      </c>
    </row>
    <row r="439" spans="1:72">
      <c r="A439">
        <v>438</v>
      </c>
      <c r="B439" s="161" t="str">
        <f>IFERROR(TEXT(AM439,"00"),"99")&amp;IFERROR(TEXT(X439,"00"),"99")&amp;IFERROR(TEXT(T439,"00"),"99")&amp;IFERROR(TEXT(BN439,"000"),"999")</f>
        <v>033710158</v>
      </c>
      <c r="C439" s="161" t="str">
        <f>IFERROR(TEXT(AM439,"00"),"99")&amp;IFERROR(TEXT(W439,"00"),"99")&amp;IFERROR(TEXT(S439,"000"),"999")</f>
        <v>0337106</v>
      </c>
      <c r="D439" s="29">
        <v>1</v>
      </c>
      <c r="E439" s="29">
        <v>1</v>
      </c>
      <c r="F439" s="29">
        <v>0</v>
      </c>
      <c r="G439" s="29"/>
      <c r="H439" t="s">
        <v>1383</v>
      </c>
      <c r="I439" s="379" t="str">
        <f>IF(ISBLANK(H439), IF(OR(NOT(ISBLANK(M439)),NOT(ISBLANK(J439)), NOT(ISBLANK(O439))),"no oldname but should be",""),IF(H439=J439,"api",IF(H439=O439,"csv","no match or acsbgname")))</f>
        <v>api</v>
      </c>
      <c r="J439" t="s">
        <v>1383</v>
      </c>
      <c r="K439" t="s">
        <v>1383</v>
      </c>
      <c r="N439" t="s">
        <v>1384</v>
      </c>
      <c r="O439" t="s">
        <v>1384</v>
      </c>
      <c r="P439" t="s">
        <v>1384</v>
      </c>
      <c r="Q439" s="64" t="s">
        <v>1382</v>
      </c>
      <c r="R439" t="s">
        <v>1382</v>
      </c>
      <c r="S439" s="150">
        <f>IFERROR(_xlfn.XLOOKUP(U439,sortorder!$E$62:$E$134,sortorder!$F$62:$F$134),999)</f>
        <v>106</v>
      </c>
      <c r="T439" s="150">
        <f>IFERROR(_xlfn.XLOOKUP(U439,sortorder!$E$62:$E$134,sortorder!$D$62:$D$134),99)</f>
        <v>10</v>
      </c>
      <c r="U439" s="129" t="s">
        <v>95</v>
      </c>
      <c r="V439" s="59" t="s">
        <v>95</v>
      </c>
      <c r="W439" s="155">
        <f>IFERROR(_xlfn.XLOOKUP(Y439,sortorder!$E$4:$E$55,sortorder!$D$4:$D$55),99)</f>
        <v>37</v>
      </c>
      <c r="X439" s="155">
        <f>IFERROR(_xlfn.XLOOKUP(Y439,sortorder!$E$4:$E$55,sortorder!$D$4:$D$55),99)</f>
        <v>37</v>
      </c>
      <c r="Y439" s="22" t="s">
        <v>1244</v>
      </c>
      <c r="Z439" s="144">
        <f>IF(ISERROR(SEARCH(Z$1,$Q439)),0,1)</f>
        <v>0</v>
      </c>
      <c r="AA439" s="144">
        <f>IF(ISERROR(SEARCH(AA$1,$Q439)),0,1)</f>
        <v>0</v>
      </c>
      <c r="AB439" s="144">
        <f>IF(ISERROR(SEARCH(AB$1,$Q439)),0,1)</f>
        <v>1</v>
      </c>
      <c r="AC439" s="144">
        <f>IF(ISERROR(SEARCH(AC$1,$Q439)),0,1)</f>
        <v>0</v>
      </c>
      <c r="AD439" s="144">
        <f>IF(ISERROR(SEARCH(AD$1,$Q439)),0,1)</f>
        <v>0</v>
      </c>
      <c r="AE439" s="144">
        <f>IF(ISERROR(SEARCH(AE$1,$Q439)),0,1)</f>
        <v>0</v>
      </c>
      <c r="AF439" s="144">
        <f>IF(ISERROR(SEARCH(AF$1,$Q439)),0,1)</f>
        <v>0</v>
      </c>
      <c r="AG439" s="144">
        <f>IF(ISERROR(SEARCH(AG$1,$Q439)),0,1)</f>
        <v>0</v>
      </c>
      <c r="AH439" s="144">
        <f>IF(ISERROR(SEARCH(AH$1,$Q439)),0,1)</f>
        <v>0</v>
      </c>
      <c r="AI439" t="s">
        <v>1075</v>
      </c>
      <c r="AJ439" t="s">
        <v>1236</v>
      </c>
      <c r="AK439" t="s">
        <v>140</v>
      </c>
      <c r="AL439" s="41" t="s">
        <v>140</v>
      </c>
      <c r="AM439" s="216">
        <f>_xlfn.XLOOKUP(AL439,sortorder!$I$15:$I$20,sortorder!$J$15:$J$20)</f>
        <v>3</v>
      </c>
      <c r="AN439" t="s">
        <v>423</v>
      </c>
      <c r="AO439" t="s">
        <v>423</v>
      </c>
      <c r="AP439" t="s">
        <v>424</v>
      </c>
      <c r="AQ439" s="32">
        <v>1</v>
      </c>
      <c r="AR439" t="s">
        <v>1101</v>
      </c>
      <c r="AS439" t="s">
        <v>1111</v>
      </c>
      <c r="AT439" t="s">
        <v>1102</v>
      </c>
      <c r="AU439" t="s">
        <v>1111</v>
      </c>
      <c r="AW439" s="39" t="str">
        <f>IFERROR(_xlfn.XLOOKUP(Q439,wtd!$B:$B,wtd!$C:$C),"")</f>
        <v/>
      </c>
      <c r="AX439" s="144" t="b">
        <f>IFERROR(Q439=_xlfn.XLOOKUP(Q439,wtd!$B:$B,wtd!$B:$B),FALSE)</f>
        <v>0</v>
      </c>
      <c r="AY439" t="s">
        <v>1103</v>
      </c>
      <c r="AZ439">
        <v>2</v>
      </c>
      <c r="BA439">
        <v>0</v>
      </c>
      <c r="BC439" t="b">
        <v>0</v>
      </c>
      <c r="BD439" t="b">
        <v>0</v>
      </c>
      <c r="BE439" t="b">
        <v>0</v>
      </c>
      <c r="BF439" t="s">
        <v>1385</v>
      </c>
      <c r="BG439" t="s">
        <v>1386</v>
      </c>
      <c r="BH439" t="s">
        <v>1386</v>
      </c>
      <c r="BI439" t="s">
        <v>1387</v>
      </c>
      <c r="BJ439" t="s">
        <v>1387</v>
      </c>
      <c r="BK439" t="s">
        <v>1388</v>
      </c>
      <c r="BL439" t="s">
        <v>5461</v>
      </c>
      <c r="BN439" s="229">
        <v>158</v>
      </c>
      <c r="BP439" t="s">
        <v>53</v>
      </c>
      <c r="BQ439" t="s">
        <v>1389</v>
      </c>
      <c r="BR439" t="s">
        <v>1384</v>
      </c>
      <c r="BS439" t="s">
        <v>411</v>
      </c>
    </row>
    <row r="440" spans="1:72">
      <c r="A440">
        <v>439</v>
      </c>
      <c r="B440" s="161" t="str">
        <f>IFERROR(TEXT(AM440,"00"),"99")&amp;IFERROR(TEXT(X440,"00"),"99")&amp;IFERROR(TEXT(T440,"00"),"99")&amp;IFERROR(TEXT(BN440,"000"),"999")</f>
        <v>033711159</v>
      </c>
      <c r="C440" s="161" t="str">
        <f>IFERROR(TEXT(AM440,"00"),"99")&amp;IFERROR(TEXT(W440,"00"),"99")&amp;IFERROR(TEXT(S440,"000"),"999")</f>
        <v>0337107</v>
      </c>
      <c r="D440" s="29">
        <v>1</v>
      </c>
      <c r="E440" s="29">
        <v>1</v>
      </c>
      <c r="F440" s="29">
        <v>0</v>
      </c>
      <c r="G440" s="29"/>
      <c r="H440" t="s">
        <v>1397</v>
      </c>
      <c r="I440" s="379" t="str">
        <f>IF(ISBLANK(H440), IF(OR(NOT(ISBLANK(M440)),NOT(ISBLANK(J440)), NOT(ISBLANK(O440))),"no oldname but should be",""),IF(H440=J440,"api",IF(H440=O440,"csv","no match or acsbgname")))</f>
        <v>api</v>
      </c>
      <c r="J440" t="s">
        <v>1397</v>
      </c>
      <c r="K440" t="s">
        <v>1397</v>
      </c>
      <c r="N440" t="s">
        <v>1398</v>
      </c>
      <c r="O440" t="s">
        <v>1398</v>
      </c>
      <c r="P440" t="s">
        <v>1398</v>
      </c>
      <c r="Q440" s="64" t="s">
        <v>1396</v>
      </c>
      <c r="R440" t="s">
        <v>1396</v>
      </c>
      <c r="S440" s="150">
        <f>IFERROR(_xlfn.XLOOKUP(U440,sortorder!$E$62:$E$134,sortorder!$F$62:$F$134),999)</f>
        <v>107</v>
      </c>
      <c r="T440" s="150">
        <f>IFERROR(_xlfn.XLOOKUP(U440,sortorder!$E$62:$E$134,sortorder!$D$62:$D$134),99)</f>
        <v>11</v>
      </c>
      <c r="U440" s="129" t="s">
        <v>134</v>
      </c>
      <c r="V440" s="59" t="s">
        <v>134</v>
      </c>
      <c r="W440" s="155">
        <f>IFERROR(_xlfn.XLOOKUP(Y440,sortorder!$E$4:$E$55,sortorder!$D$4:$D$55),99)</f>
        <v>37</v>
      </c>
      <c r="X440" s="155">
        <f>IFERROR(_xlfn.XLOOKUP(Y440,sortorder!$E$4:$E$55,sortorder!$D$4:$D$55),99)</f>
        <v>37</v>
      </c>
      <c r="Y440" s="22" t="s">
        <v>1244</v>
      </c>
      <c r="Z440" s="144">
        <f>IF(ISERROR(SEARCH(Z$1,$Q440)),0,1)</f>
        <v>0</v>
      </c>
      <c r="AA440" s="144">
        <f>IF(ISERROR(SEARCH(AA$1,$Q440)),0,1)</f>
        <v>0</v>
      </c>
      <c r="AB440" s="144">
        <f>IF(ISERROR(SEARCH(AB$1,$Q440)),0,1)</f>
        <v>1</v>
      </c>
      <c r="AC440" s="144">
        <f>IF(ISERROR(SEARCH(AC$1,$Q440)),0,1)</f>
        <v>0</v>
      </c>
      <c r="AD440" s="144">
        <f>IF(ISERROR(SEARCH(AD$1,$Q440)),0,1)</f>
        <v>0</v>
      </c>
      <c r="AE440" s="144">
        <f>IF(ISERROR(SEARCH(AE$1,$Q440)),0,1)</f>
        <v>0</v>
      </c>
      <c r="AF440" s="144">
        <f>IF(ISERROR(SEARCH(AF$1,$Q440)),0,1)</f>
        <v>0</v>
      </c>
      <c r="AG440" s="144">
        <f>IF(ISERROR(SEARCH(AG$1,$Q440)),0,1)</f>
        <v>0</v>
      </c>
      <c r="AH440" s="144">
        <f>IF(ISERROR(SEARCH(AH$1,$Q440)),0,1)</f>
        <v>0</v>
      </c>
      <c r="AI440" t="s">
        <v>1075</v>
      </c>
      <c r="AJ440" t="s">
        <v>1236</v>
      </c>
      <c r="AK440" t="s">
        <v>140</v>
      </c>
      <c r="AL440" s="41" t="s">
        <v>140</v>
      </c>
      <c r="AM440" s="216">
        <f>_xlfn.XLOOKUP(AL440,sortorder!$I$15:$I$20,sortorder!$J$15:$J$20)</f>
        <v>3</v>
      </c>
      <c r="AN440" t="s">
        <v>423</v>
      </c>
      <c r="AO440" t="s">
        <v>423</v>
      </c>
      <c r="AP440" t="s">
        <v>424</v>
      </c>
      <c r="AQ440" s="32">
        <v>1</v>
      </c>
      <c r="AR440" t="s">
        <v>1101</v>
      </c>
      <c r="AS440" t="s">
        <v>1111</v>
      </c>
      <c r="AT440" t="s">
        <v>1102</v>
      </c>
      <c r="AU440" t="s">
        <v>1111</v>
      </c>
      <c r="AW440" s="39" t="str">
        <f>IFERROR(_xlfn.XLOOKUP(Q440,wtd!$B:$B,wtd!$C:$C),"")</f>
        <v/>
      </c>
      <c r="AX440" s="144" t="b">
        <f>IFERROR(Q440=_xlfn.XLOOKUP(Q440,wtd!$B:$B,wtd!$B:$B),FALSE)</f>
        <v>0</v>
      </c>
      <c r="AY440" t="s">
        <v>1103</v>
      </c>
      <c r="AZ440">
        <v>2</v>
      </c>
      <c r="BA440">
        <v>0</v>
      </c>
      <c r="BC440" t="b">
        <v>0</v>
      </c>
      <c r="BD440" t="b">
        <v>0</v>
      </c>
      <c r="BE440" t="b">
        <v>0</v>
      </c>
      <c r="BF440" t="s">
        <v>1399</v>
      </c>
      <c r="BG440" t="s">
        <v>1400</v>
      </c>
      <c r="BH440" t="s">
        <v>1400</v>
      </c>
      <c r="BI440" t="s">
        <v>1401</v>
      </c>
      <c r="BJ440" t="s">
        <v>1401</v>
      </c>
      <c r="BK440" t="s">
        <v>1402</v>
      </c>
      <c r="BL440" t="s">
        <v>5463</v>
      </c>
      <c r="BN440" s="229">
        <v>159</v>
      </c>
      <c r="BP440" t="s">
        <v>55</v>
      </c>
      <c r="BQ440" t="s">
        <v>1007</v>
      </c>
      <c r="BR440" t="s">
        <v>1398</v>
      </c>
      <c r="BS440" t="s">
        <v>411</v>
      </c>
    </row>
    <row r="441" spans="1:72">
      <c r="A441">
        <v>440</v>
      </c>
      <c r="B441" s="161" t="str">
        <f>IFERROR(TEXT(AM441,"00"),"99")&amp;IFERROR(TEXT(X441,"00"),"99")&amp;IFERROR(TEXT(T441,"00"),"99")&amp;IFERROR(TEXT(BN441,"000"),"999")</f>
        <v>033712160</v>
      </c>
      <c r="C441" s="161" t="str">
        <f>IFERROR(TEXT(AM441,"00"),"99")&amp;IFERROR(TEXT(W441,"00"),"99")&amp;IFERROR(TEXT(S441,"000"),"999")</f>
        <v>0337108</v>
      </c>
      <c r="D441" s="29">
        <v>1</v>
      </c>
      <c r="E441" s="29">
        <v>1</v>
      </c>
      <c r="F441" s="29">
        <v>0</v>
      </c>
      <c r="G441" s="29"/>
      <c r="H441" t="s">
        <v>1277</v>
      </c>
      <c r="I441" s="379" t="str">
        <f>IF(ISBLANK(H441), IF(OR(NOT(ISBLANK(M441)),NOT(ISBLANK(J441)), NOT(ISBLANK(O441))),"no oldname but should be",""),IF(H441=J441,"api",IF(H441=O441,"csv","no match or acsbgname")))</f>
        <v>api</v>
      </c>
      <c r="J441" t="s">
        <v>1277</v>
      </c>
      <c r="K441" t="s">
        <v>1277</v>
      </c>
      <c r="N441" t="s">
        <v>1278</v>
      </c>
      <c r="O441" t="s">
        <v>1278</v>
      </c>
      <c r="P441" t="s">
        <v>1278</v>
      </c>
      <c r="Q441" s="64" t="s">
        <v>1276</v>
      </c>
      <c r="R441" t="s">
        <v>1276</v>
      </c>
      <c r="S441" s="150">
        <f>IFERROR(_xlfn.XLOOKUP(U441,sortorder!$E$62:$E$134,sortorder!$F$62:$F$134),999)</f>
        <v>108</v>
      </c>
      <c r="T441" s="150">
        <f>IFERROR(_xlfn.XLOOKUP(U441,sortorder!$E$62:$E$134,sortorder!$D$62:$D$134),99)</f>
        <v>12</v>
      </c>
      <c r="U441" s="129" t="s">
        <v>244</v>
      </c>
      <c r="V441" s="59" t="s">
        <v>244</v>
      </c>
      <c r="W441" s="155">
        <f>IFERROR(_xlfn.XLOOKUP(Y441,sortorder!$E$4:$E$55,sortorder!$D$4:$D$55),99)</f>
        <v>37</v>
      </c>
      <c r="X441" s="155">
        <f>IFERROR(_xlfn.XLOOKUP(Y441,sortorder!$E$4:$E$55,sortorder!$D$4:$D$55),99)</f>
        <v>37</v>
      </c>
      <c r="Y441" s="22" t="s">
        <v>1244</v>
      </c>
      <c r="Z441" s="144">
        <f>IF(ISERROR(SEARCH(Z$1,$Q441)),0,1)</f>
        <v>0</v>
      </c>
      <c r="AA441" s="144">
        <f>IF(ISERROR(SEARCH(AA$1,$Q441)),0,1)</f>
        <v>0</v>
      </c>
      <c r="AB441" s="144">
        <f>IF(ISERROR(SEARCH(AB$1,$Q441)),0,1)</f>
        <v>1</v>
      </c>
      <c r="AC441" s="144">
        <f>IF(ISERROR(SEARCH(AC$1,$Q441)),0,1)</f>
        <v>0</v>
      </c>
      <c r="AD441" s="144">
        <f>IF(ISERROR(SEARCH(AD$1,$Q441)),0,1)</f>
        <v>0</v>
      </c>
      <c r="AE441" s="144">
        <f>IF(ISERROR(SEARCH(AE$1,$Q441)),0,1)</f>
        <v>0</v>
      </c>
      <c r="AF441" s="144">
        <f>IF(ISERROR(SEARCH(AF$1,$Q441)),0,1)</f>
        <v>0</v>
      </c>
      <c r="AG441" s="144">
        <f>IF(ISERROR(SEARCH(AG$1,$Q441)),0,1)</f>
        <v>0</v>
      </c>
      <c r="AH441" s="144">
        <f>IF(ISERROR(SEARCH(AH$1,$Q441)),0,1)</f>
        <v>0</v>
      </c>
      <c r="AI441" t="s">
        <v>1075</v>
      </c>
      <c r="AJ441" t="s">
        <v>1236</v>
      </c>
      <c r="AK441" t="s">
        <v>140</v>
      </c>
      <c r="AL441" s="41" t="s">
        <v>140</v>
      </c>
      <c r="AM441" s="216">
        <f>_xlfn.XLOOKUP(AL441,sortorder!$I$15:$I$20,sortorder!$J$15:$J$20)</f>
        <v>3</v>
      </c>
      <c r="AN441" t="s">
        <v>423</v>
      </c>
      <c r="AO441" t="s">
        <v>423</v>
      </c>
      <c r="AP441" t="s">
        <v>424</v>
      </c>
      <c r="AQ441" s="32">
        <v>1</v>
      </c>
      <c r="AR441" t="s">
        <v>1101</v>
      </c>
      <c r="AS441" t="s">
        <v>1111</v>
      </c>
      <c r="AT441" t="s">
        <v>1102</v>
      </c>
      <c r="AU441" t="s">
        <v>1111</v>
      </c>
      <c r="AW441" s="39" t="str">
        <f>IFERROR(_xlfn.XLOOKUP(Q441,wtd!$B:$B,wtd!$C:$C),"")</f>
        <v/>
      </c>
      <c r="AX441" s="144" t="b">
        <f>IFERROR(Q441=_xlfn.XLOOKUP(Q441,wtd!$B:$B,wtd!$B:$B),FALSE)</f>
        <v>0</v>
      </c>
      <c r="AY441" t="s">
        <v>1103</v>
      </c>
      <c r="AZ441">
        <v>2</v>
      </c>
      <c r="BA441">
        <v>0</v>
      </c>
      <c r="BC441" t="b">
        <v>0</v>
      </c>
      <c r="BD441" t="b">
        <v>0</v>
      </c>
      <c r="BE441" t="b">
        <v>0</v>
      </c>
      <c r="BF441" t="s">
        <v>1279</v>
      </c>
      <c r="BG441" t="s">
        <v>1280</v>
      </c>
      <c r="BH441" t="s">
        <v>1280</v>
      </c>
      <c r="BI441" t="s">
        <v>1281</v>
      </c>
      <c r="BJ441" t="s">
        <v>1281</v>
      </c>
      <c r="BK441" t="s">
        <v>1282</v>
      </c>
      <c r="BL441" t="s">
        <v>5462</v>
      </c>
      <c r="BN441" s="229">
        <v>160</v>
      </c>
      <c r="BP441" t="s">
        <v>1283</v>
      </c>
      <c r="BQ441" t="s">
        <v>1155</v>
      </c>
      <c r="BR441" t="s">
        <v>1278</v>
      </c>
      <c r="BS441" t="s">
        <v>411</v>
      </c>
    </row>
    <row r="442" spans="1:72">
      <c r="A442">
        <v>441</v>
      </c>
      <c r="B442" s="161" t="str">
        <f>IFERROR(TEXT(AM442,"00"),"99")&amp;IFERROR(TEXT(X442,"00"),"99")&amp;IFERROR(TEXT(T442,"00"),"99")&amp;IFERROR(TEXT(BN442,"000"),"999")</f>
        <v>033713000</v>
      </c>
      <c r="C442" s="161" t="str">
        <f>IFERROR(TEXT(AM442,"00"),"99")&amp;IFERROR(TEXT(W442,"00"),"99")&amp;IFERROR(TEXT(S442,"000"),"999")</f>
        <v>0337109</v>
      </c>
      <c r="D442" s="260">
        <v>1</v>
      </c>
      <c r="E442" s="260">
        <v>1</v>
      </c>
      <c r="F442" s="260">
        <v>0</v>
      </c>
      <c r="G442" s="261"/>
      <c r="H442" s="124" t="s">
        <v>5686</v>
      </c>
      <c r="I442" s="379" t="str">
        <f>IF(ISBLANK(H442), IF(OR(NOT(ISBLANK(M442)),NOT(ISBLANK(J442)), NOT(ISBLANK(O442))),"no oldname but should be",""),IF(H442=J442,"api",IF(H442=O442,"csv","no match or acsbgname")))</f>
        <v>csv</v>
      </c>
      <c r="J442" s="124" t="s">
        <v>5712</v>
      </c>
      <c r="K442" s="124"/>
      <c r="L442" s="124"/>
      <c r="M442" s="124"/>
      <c r="N442" s="124"/>
      <c r="O442" s="124" t="s">
        <v>5686</v>
      </c>
      <c r="P442" s="124"/>
      <c r="Q442" s="125" t="s">
        <v>5713</v>
      </c>
      <c r="R442" s="124"/>
      <c r="S442" s="150">
        <f>IFERROR(_xlfn.XLOOKUP(U442,sortorder!$E$62:$E$134,sortorder!$F$62:$F$134),999)</f>
        <v>109</v>
      </c>
      <c r="T442" s="150">
        <f>IFERROR(_xlfn.XLOOKUP(U442,sortorder!$E$62:$E$134,sortorder!$D$62:$D$134),99)</f>
        <v>13</v>
      </c>
      <c r="U442" s="201" t="s">
        <v>5689</v>
      </c>
      <c r="V442" s="202"/>
      <c r="W442" s="155">
        <f>IFERROR(_xlfn.XLOOKUP(Y442,sortorder!$E$4:$E$55,sortorder!$D$4:$D$55),99)</f>
        <v>37</v>
      </c>
      <c r="X442" s="155">
        <f>IFERROR(_xlfn.XLOOKUP(Y442,sortorder!$E$4:$E$55,sortorder!$D$4:$D$55),99)</f>
        <v>37</v>
      </c>
      <c r="Y442" s="203" t="s">
        <v>1244</v>
      </c>
      <c r="Z442" s="144">
        <f>IF(ISERROR(SEARCH(Z$1,$Q442)),0,1)</f>
        <v>0</v>
      </c>
      <c r="AA442" s="144">
        <f>IF(ISERROR(SEARCH(AA$1,$Q442)),0,1)</f>
        <v>0</v>
      </c>
      <c r="AB442" s="144">
        <f>IF(ISERROR(SEARCH(AB$1,$Q442)),0,1)</f>
        <v>1</v>
      </c>
      <c r="AC442" s="144">
        <f>IF(ISERROR(SEARCH(AC$1,$Q442)),0,1)</f>
        <v>0</v>
      </c>
      <c r="AD442" s="144">
        <f>IF(ISERROR(SEARCH(AD$1,$Q442)),0,1)</f>
        <v>0</v>
      </c>
      <c r="AE442" s="144">
        <f>IF(ISERROR(SEARCH(AE$1,$Q442)),0,1)</f>
        <v>0</v>
      </c>
      <c r="AF442" s="144">
        <f>IF(ISERROR(SEARCH(AF$1,$Q442)),0,1)</f>
        <v>0</v>
      </c>
      <c r="AG442" s="144">
        <f>IF(ISERROR(SEARCH(AG$1,$Q442)),0,1)</f>
        <v>0</v>
      </c>
      <c r="AH442" s="144">
        <f>IF(ISERROR(SEARCH(AH$1,$Q442)),0,1)</f>
        <v>0</v>
      </c>
      <c r="AI442" s="124" t="s">
        <v>1075</v>
      </c>
      <c r="AJ442" s="124" t="s">
        <v>1236</v>
      </c>
      <c r="AK442" s="124" t="s">
        <v>140</v>
      </c>
      <c r="AL442" s="218" t="s">
        <v>140</v>
      </c>
      <c r="AM442" s="216">
        <f>_xlfn.XLOOKUP(AL442,sortorder!$I$15:$I$20,sortorder!$J$15:$J$20)</f>
        <v>3</v>
      </c>
      <c r="AN442" s="124" t="s">
        <v>423</v>
      </c>
      <c r="AO442" s="124" t="s">
        <v>423</v>
      </c>
      <c r="AP442" s="124" t="s">
        <v>424</v>
      </c>
      <c r="AQ442" s="113">
        <v>1</v>
      </c>
      <c r="AR442" s="124" t="s">
        <v>1101</v>
      </c>
      <c r="AS442" s="124" t="s">
        <v>1111</v>
      </c>
      <c r="AT442" s="124" t="s">
        <v>1102</v>
      </c>
      <c r="AU442" s="124" t="s">
        <v>1111</v>
      </c>
      <c r="AV442" s="124"/>
      <c r="AW442" s="259" t="s">
        <v>2921</v>
      </c>
      <c r="AX442" s="266" t="b">
        <v>0</v>
      </c>
      <c r="AY442" s="245" t="s">
        <v>1103</v>
      </c>
      <c r="AZ442" s="124">
        <v>2</v>
      </c>
      <c r="BA442" s="124">
        <v>0</v>
      </c>
      <c r="BB442" s="124"/>
      <c r="BC442" s="124" t="b">
        <v>0</v>
      </c>
      <c r="BD442" s="124" t="b">
        <v>0</v>
      </c>
      <c r="BE442" s="124" t="b">
        <v>0</v>
      </c>
      <c r="BF442" s="268" t="s">
        <v>5714</v>
      </c>
      <c r="BG442" s="268" t="s">
        <v>5715</v>
      </c>
      <c r="BH442" s="268" t="s">
        <v>5715</v>
      </c>
      <c r="BI442" s="124"/>
      <c r="BJ442" s="124"/>
      <c r="BK442" s="124"/>
      <c r="BL442" s="124"/>
      <c r="BM442" s="124"/>
      <c r="BN442" s="269"/>
      <c r="BO442" s="124"/>
      <c r="BP442" s="124"/>
      <c r="BQ442" s="124"/>
      <c r="BR442" s="124"/>
      <c r="BS442" s="124"/>
      <c r="BT442" s="124"/>
    </row>
    <row r="443" spans="1:72">
      <c r="A443">
        <v>442</v>
      </c>
      <c r="B443" s="161" t="str">
        <f>IFERROR(TEXT(AM443,"00"),"99")&amp;IFERROR(TEXT(X443,"00"),"99")&amp;IFERROR(TEXT(T443,"00"),"99")&amp;IFERROR(TEXT(BN443,"000"),"999")</f>
        <v>033801122</v>
      </c>
      <c r="C443" s="161" t="str">
        <f>IFERROR(TEXT(AM443,"00"),"99")&amp;IFERROR(TEXT(W443,"00"),"99")&amp;IFERROR(TEXT(S443,"000"),"999")</f>
        <v>0338096</v>
      </c>
      <c r="D443" s="29">
        <v>1</v>
      </c>
      <c r="E443" s="29">
        <v>1</v>
      </c>
      <c r="F443" s="29">
        <v>0</v>
      </c>
      <c r="G443" s="29"/>
      <c r="H443" t="s">
        <v>1970</v>
      </c>
      <c r="I443" s="379" t="str">
        <f>IF(ISBLANK(H443), IF(OR(NOT(ISBLANK(M443)),NOT(ISBLANK(J443)), NOT(ISBLANK(O443))),"no oldname but should be",""),IF(H443=J443,"api",IF(H443=O443,"csv","no match or acsbgname")))</f>
        <v>api</v>
      </c>
      <c r="J443" t="s">
        <v>1970</v>
      </c>
      <c r="K443" t="s">
        <v>1970</v>
      </c>
      <c r="N443" t="s">
        <v>1971</v>
      </c>
      <c r="O443" t="s">
        <v>1971</v>
      </c>
      <c r="P443" t="s">
        <v>1971</v>
      </c>
      <c r="Q443" s="64" t="s">
        <v>1969</v>
      </c>
      <c r="R443" t="s">
        <v>1969</v>
      </c>
      <c r="S443" s="150">
        <f>IFERROR(_xlfn.XLOOKUP(U443,sortorder!$E$62:$E$134,sortorder!$F$62:$F$134),999)</f>
        <v>96</v>
      </c>
      <c r="T443" s="150">
        <f>IFERROR(_xlfn.XLOOKUP(U443,sortorder!$E$62:$E$134,sortorder!$D$62:$D$134),99)</f>
        <v>1</v>
      </c>
      <c r="U443" s="129" t="s">
        <v>181</v>
      </c>
      <c r="V443" s="59" t="s">
        <v>181</v>
      </c>
      <c r="W443" s="155">
        <f>IFERROR(_xlfn.XLOOKUP(Y443,sortorder!$E$4:$E$55,sortorder!$D$4:$D$55),99)</f>
        <v>38</v>
      </c>
      <c r="X443" s="155">
        <f>IFERROR(_xlfn.XLOOKUP(Y443,sortorder!$E$4:$E$55,sortorder!$D$4:$D$55),99)</f>
        <v>38</v>
      </c>
      <c r="Y443" s="22" t="s">
        <v>1900</v>
      </c>
      <c r="Z443" s="144">
        <f>IF(ISERROR(SEARCH(Z$1,$Q443)),0,1)</f>
        <v>0</v>
      </c>
      <c r="AA443" s="144">
        <f>IF(ISERROR(SEARCH(AA$1,$Q443)),0,1)</f>
        <v>1</v>
      </c>
      <c r="AB443" s="144">
        <f>IF(ISERROR(SEARCH(AB$1,$Q443)),0,1)</f>
        <v>1</v>
      </c>
      <c r="AC443" s="144">
        <f>IF(ISERROR(SEARCH(AC$1,$Q443)),0,1)</f>
        <v>0</v>
      </c>
      <c r="AD443" s="144">
        <f>IF(ISERROR(SEARCH(AD$1,$Q443)),0,1)</f>
        <v>0</v>
      </c>
      <c r="AE443" s="144">
        <f>IF(ISERROR(SEARCH(AE$1,$Q443)),0,1)</f>
        <v>0</v>
      </c>
      <c r="AF443" s="144">
        <f>IF(ISERROR(SEARCH(AF$1,$Q443)),0,1)</f>
        <v>0</v>
      </c>
      <c r="AG443" s="144">
        <f>IF(ISERROR(SEARCH(AG$1,$Q443)),0,1)</f>
        <v>0</v>
      </c>
      <c r="AH443" s="144">
        <f>IF(ISERROR(SEARCH(AH$1,$Q443)),0,1)</f>
        <v>0</v>
      </c>
      <c r="AI443" t="s">
        <v>1075</v>
      </c>
      <c r="AJ443" t="s">
        <v>1236</v>
      </c>
      <c r="AK443" t="s">
        <v>140</v>
      </c>
      <c r="AL443" s="41" t="s">
        <v>140</v>
      </c>
      <c r="AM443" s="216">
        <f>_xlfn.XLOOKUP(AL443,sortorder!$I$15:$I$20,sortorder!$J$15:$J$20)</f>
        <v>3</v>
      </c>
      <c r="AN443" t="s">
        <v>1804</v>
      </c>
      <c r="AO443" t="s">
        <v>1804</v>
      </c>
      <c r="AP443" t="s">
        <v>1805</v>
      </c>
      <c r="AQ443" s="32">
        <v>3</v>
      </c>
      <c r="AR443" t="s">
        <v>1799</v>
      </c>
      <c r="AS443" t="s">
        <v>1111</v>
      </c>
      <c r="AT443" t="s">
        <v>1102</v>
      </c>
      <c r="AU443" t="s">
        <v>1111</v>
      </c>
      <c r="AW443" s="39" t="str">
        <f>IFERROR(_xlfn.XLOOKUP(Q443,wtd!$B:$B,wtd!$C:$C),"")</f>
        <v/>
      </c>
      <c r="AX443" s="144" t="b">
        <f>IFERROR(Q443=_xlfn.XLOOKUP(Q443,wtd!$B:$B,wtd!$B:$B),FALSE)</f>
        <v>0</v>
      </c>
      <c r="AY443" t="s">
        <v>1103</v>
      </c>
      <c r="AZ443">
        <v>2</v>
      </c>
      <c r="BA443">
        <v>0</v>
      </c>
      <c r="BC443" t="b">
        <v>0</v>
      </c>
      <c r="BD443" t="b">
        <v>0</v>
      </c>
      <c r="BE443" t="b">
        <v>0</v>
      </c>
      <c r="BF443" t="s">
        <v>1972</v>
      </c>
      <c r="BG443" t="s">
        <v>1973</v>
      </c>
      <c r="BH443" t="s">
        <v>1973</v>
      </c>
      <c r="BI443" t="s">
        <v>1974</v>
      </c>
      <c r="BK443" t="s">
        <v>1975</v>
      </c>
      <c r="BL443" t="s">
        <v>5456</v>
      </c>
      <c r="BN443" s="229">
        <v>122</v>
      </c>
      <c r="BP443" t="s">
        <v>55</v>
      </c>
      <c r="BQ443" t="s">
        <v>1325</v>
      </c>
      <c r="BR443" t="s">
        <v>1971</v>
      </c>
      <c r="BS443" t="s">
        <v>411</v>
      </c>
    </row>
    <row r="444" spans="1:72">
      <c r="A444">
        <v>443</v>
      </c>
      <c r="B444" s="161" t="str">
        <f>IFERROR(TEXT(AM444,"00"),"99")&amp;IFERROR(TEXT(X444,"00"),"99")&amp;IFERROR(TEXT(T444,"00"),"99")&amp;IFERROR(TEXT(BN444,"000"),"999")</f>
        <v>033802123</v>
      </c>
      <c r="C444" s="161" t="str">
        <f>IFERROR(TEXT(AM444,"00"),"99")&amp;IFERROR(TEXT(W444,"00"),"99")&amp;IFERROR(TEXT(S444,"000"),"999")</f>
        <v>0338097</v>
      </c>
      <c r="D444" s="29">
        <v>1</v>
      </c>
      <c r="E444" s="29">
        <v>1</v>
      </c>
      <c r="F444" s="29">
        <v>0</v>
      </c>
      <c r="G444" s="29"/>
      <c r="H444" t="s">
        <v>1957</v>
      </c>
      <c r="I444" s="379" t="str">
        <f>IF(ISBLANK(H444), IF(OR(NOT(ISBLANK(M444)),NOT(ISBLANK(J444)), NOT(ISBLANK(O444))),"no oldname but should be",""),IF(H444=J444,"api",IF(H444=O444,"csv","no match or acsbgname")))</f>
        <v>api</v>
      </c>
      <c r="J444" t="s">
        <v>1957</v>
      </c>
      <c r="K444" t="s">
        <v>1957</v>
      </c>
      <c r="N444" t="s">
        <v>1958</v>
      </c>
      <c r="O444" t="s">
        <v>1958</v>
      </c>
      <c r="P444" t="s">
        <v>1958</v>
      </c>
      <c r="Q444" s="64" t="s">
        <v>1956</v>
      </c>
      <c r="R444" t="s">
        <v>1956</v>
      </c>
      <c r="S444" s="150">
        <f>IFERROR(_xlfn.XLOOKUP(U444,sortorder!$E$62:$E$134,sortorder!$F$62:$F$134),999)</f>
        <v>97</v>
      </c>
      <c r="T444" s="150">
        <f>IFERROR(_xlfn.XLOOKUP(U444,sortorder!$E$62:$E$134,sortorder!$D$62:$D$134),99)</f>
        <v>2</v>
      </c>
      <c r="U444" s="129" t="s">
        <v>144</v>
      </c>
      <c r="V444" s="59" t="s">
        <v>144</v>
      </c>
      <c r="W444" s="155">
        <f>IFERROR(_xlfn.XLOOKUP(Y444,sortorder!$E$4:$E$55,sortorder!$D$4:$D$55),99)</f>
        <v>38</v>
      </c>
      <c r="X444" s="155">
        <f>IFERROR(_xlfn.XLOOKUP(Y444,sortorder!$E$4:$E$55,sortorder!$D$4:$D$55),99)</f>
        <v>38</v>
      </c>
      <c r="Y444" s="22" t="s">
        <v>1900</v>
      </c>
      <c r="Z444" s="144">
        <f>IF(ISERROR(SEARCH(Z$1,$Q444)),0,1)</f>
        <v>0</v>
      </c>
      <c r="AA444" s="144">
        <f>IF(ISERROR(SEARCH(AA$1,$Q444)),0,1)</f>
        <v>1</v>
      </c>
      <c r="AB444" s="144">
        <f>IF(ISERROR(SEARCH(AB$1,$Q444)),0,1)</f>
        <v>1</v>
      </c>
      <c r="AC444" s="144">
        <f>IF(ISERROR(SEARCH(AC$1,$Q444)),0,1)</f>
        <v>0</v>
      </c>
      <c r="AD444" s="144">
        <f>IF(ISERROR(SEARCH(AD$1,$Q444)),0,1)</f>
        <v>0</v>
      </c>
      <c r="AE444" s="144">
        <f>IF(ISERROR(SEARCH(AE$1,$Q444)),0,1)</f>
        <v>0</v>
      </c>
      <c r="AF444" s="144">
        <f>IF(ISERROR(SEARCH(AF$1,$Q444)),0,1)</f>
        <v>0</v>
      </c>
      <c r="AG444" s="144">
        <f>IF(ISERROR(SEARCH(AG$1,$Q444)),0,1)</f>
        <v>0</v>
      </c>
      <c r="AH444" s="144">
        <f>IF(ISERROR(SEARCH(AH$1,$Q444)),0,1)</f>
        <v>0</v>
      </c>
      <c r="AI444" t="s">
        <v>1075</v>
      </c>
      <c r="AJ444" t="s">
        <v>1236</v>
      </c>
      <c r="AK444" t="s">
        <v>140</v>
      </c>
      <c r="AL444" s="41" t="s">
        <v>140</v>
      </c>
      <c r="AM444" s="216">
        <f>_xlfn.XLOOKUP(AL444,sortorder!$I$15:$I$20,sortorder!$J$15:$J$20)</f>
        <v>3</v>
      </c>
      <c r="AN444" t="s">
        <v>1804</v>
      </c>
      <c r="AO444" t="s">
        <v>1804</v>
      </c>
      <c r="AP444" t="s">
        <v>1805</v>
      </c>
      <c r="AQ444" s="32">
        <v>3</v>
      </c>
      <c r="AR444" t="s">
        <v>1799</v>
      </c>
      <c r="AS444" t="s">
        <v>1111</v>
      </c>
      <c r="AT444" t="s">
        <v>1102</v>
      </c>
      <c r="AU444" t="s">
        <v>1111</v>
      </c>
      <c r="AW444" s="39" t="str">
        <f>IFERROR(_xlfn.XLOOKUP(Q444,wtd!$B:$B,wtd!$C:$C),"")</f>
        <v/>
      </c>
      <c r="AX444" s="144" t="b">
        <f>IFERROR(Q444=_xlfn.XLOOKUP(Q444,wtd!$B:$B,wtd!$B:$B),FALSE)</f>
        <v>0</v>
      </c>
      <c r="AY444" t="s">
        <v>1103</v>
      </c>
      <c r="AZ444">
        <v>2</v>
      </c>
      <c r="BA444">
        <v>0</v>
      </c>
      <c r="BC444" t="b">
        <v>0</v>
      </c>
      <c r="BD444" t="b">
        <v>0</v>
      </c>
      <c r="BE444" t="b">
        <v>0</v>
      </c>
      <c r="BF444" t="s">
        <v>1959</v>
      </c>
      <c r="BG444" t="s">
        <v>1960</v>
      </c>
      <c r="BH444" t="s">
        <v>1960</v>
      </c>
      <c r="BI444" t="s">
        <v>1961</v>
      </c>
      <c r="BK444" t="s">
        <v>1962</v>
      </c>
      <c r="BL444" t="s">
        <v>1742</v>
      </c>
      <c r="BN444" s="229">
        <v>123</v>
      </c>
      <c r="BP444" t="s">
        <v>86</v>
      </c>
      <c r="BQ444" t="s">
        <v>1224</v>
      </c>
      <c r="BR444" t="s">
        <v>1958</v>
      </c>
      <c r="BS444" t="s">
        <v>411</v>
      </c>
      <c r="BT444" t="s">
        <v>55</v>
      </c>
    </row>
    <row r="445" spans="1:72">
      <c r="A445">
        <v>444</v>
      </c>
      <c r="B445" s="161" t="str">
        <f>IFERROR(TEXT(AM445,"00"),"99")&amp;IFERROR(TEXT(X445,"00"),"99")&amp;IFERROR(TEXT(T445,"00"),"99")&amp;IFERROR(TEXT(BN445,"000"),"999")</f>
        <v>033803000</v>
      </c>
      <c r="C445" s="161" t="str">
        <f>IFERROR(TEXT(AM445,"00"),"99")&amp;IFERROR(TEXT(W445,"00"),"99")&amp;IFERROR(TEXT(S445,"000"),"999")</f>
        <v>0338098</v>
      </c>
      <c r="D445" s="260">
        <v>1</v>
      </c>
      <c r="E445" s="260">
        <v>1</v>
      </c>
      <c r="F445" s="260">
        <v>0</v>
      </c>
      <c r="G445" s="261"/>
      <c r="H445" s="124" t="s">
        <v>5794</v>
      </c>
      <c r="I445" s="379" t="str">
        <f>IF(ISBLANK(H445), IF(OR(NOT(ISBLANK(M445)),NOT(ISBLANK(J445)), NOT(ISBLANK(O445))),"no oldname but should be",""),IF(H445=J445,"api",IF(H445=O445,"csv","no match or acsbgname")))</f>
        <v>csv</v>
      </c>
      <c r="J445" s="124" t="s">
        <v>5793</v>
      </c>
      <c r="K445" s="124"/>
      <c r="L445" s="124"/>
      <c r="M445" s="124"/>
      <c r="N445" s="124"/>
      <c r="O445" s="124" t="s">
        <v>5794</v>
      </c>
      <c r="P445" s="124"/>
      <c r="Q445" s="125" t="s">
        <v>5795</v>
      </c>
      <c r="R445" s="124"/>
      <c r="S445" s="150">
        <f>IFERROR(_xlfn.XLOOKUP(U445,sortorder!$E$62:$E$134,sortorder!$F$62:$F$134),999)</f>
        <v>97.5</v>
      </c>
      <c r="T445" s="150">
        <f>IFERROR(_xlfn.XLOOKUP(U445,sortorder!$E$62:$E$134,sortorder!$D$62:$D$134),99)</f>
        <v>3</v>
      </c>
      <c r="U445" s="201" t="s">
        <v>5693</v>
      </c>
      <c r="V445" s="202"/>
      <c r="W445" s="155">
        <f>IFERROR(_xlfn.XLOOKUP(Y445,sortorder!$E$4:$E$55,sortorder!$D$4:$D$55),99)</f>
        <v>38</v>
      </c>
      <c r="X445" s="155">
        <f>IFERROR(_xlfn.XLOOKUP(Y445,sortorder!$E$4:$E$55,sortorder!$D$4:$D$55),99)</f>
        <v>38</v>
      </c>
      <c r="Y445" s="203" t="s">
        <v>1900</v>
      </c>
      <c r="Z445" s="144">
        <f>IF(ISERROR(SEARCH(Z$1,$Q445)),0,1)</f>
        <v>0</v>
      </c>
      <c r="AA445" s="144">
        <f>IF(ISERROR(SEARCH(AA$1,$Q445)),0,1)</f>
        <v>1</v>
      </c>
      <c r="AB445" s="144">
        <f>IF(ISERROR(SEARCH(AB$1,$Q445)),0,1)</f>
        <v>1</v>
      </c>
      <c r="AC445" s="144">
        <f>IF(ISERROR(SEARCH(AC$1,$Q445)),0,1)</f>
        <v>0</v>
      </c>
      <c r="AD445" s="144">
        <f>IF(ISERROR(SEARCH(AD$1,$Q445)),0,1)</f>
        <v>0</v>
      </c>
      <c r="AE445" s="144">
        <f>IF(ISERROR(SEARCH(AE$1,$Q445)),0,1)</f>
        <v>0</v>
      </c>
      <c r="AF445" s="144">
        <f>IF(ISERROR(SEARCH(AF$1,$Q445)),0,1)</f>
        <v>0</v>
      </c>
      <c r="AG445" s="144">
        <f>IF(ISERROR(SEARCH(AG$1,$Q445)),0,1)</f>
        <v>0</v>
      </c>
      <c r="AH445" s="144">
        <f>IF(ISERROR(SEARCH(AH$1,$Q445)),0,1)</f>
        <v>0</v>
      </c>
      <c r="AI445" s="124" t="s">
        <v>1075</v>
      </c>
      <c r="AJ445" s="124" t="s">
        <v>1236</v>
      </c>
      <c r="AK445" s="124" t="s">
        <v>140</v>
      </c>
      <c r="AL445" s="218" t="s">
        <v>140</v>
      </c>
      <c r="AM445" s="216">
        <f>_xlfn.XLOOKUP(AL445,sortorder!$I$15:$I$20,sortorder!$J$15:$J$20)</f>
        <v>3</v>
      </c>
      <c r="AN445" s="124" t="s">
        <v>1804</v>
      </c>
      <c r="AO445" s="124" t="s">
        <v>1804</v>
      </c>
      <c r="AP445" s="124" t="s">
        <v>1805</v>
      </c>
      <c r="AQ445" s="113">
        <v>3</v>
      </c>
      <c r="AR445" s="124" t="s">
        <v>1799</v>
      </c>
      <c r="AS445" s="124" t="s">
        <v>1111</v>
      </c>
      <c r="AT445" s="124" t="s">
        <v>1102</v>
      </c>
      <c r="AU445" s="124" t="s">
        <v>1111</v>
      </c>
      <c r="AV445" s="124"/>
      <c r="AW445" s="259" t="s">
        <v>2921</v>
      </c>
      <c r="AX445" s="266" t="b">
        <v>0</v>
      </c>
      <c r="AY445" s="245" t="s">
        <v>1103</v>
      </c>
      <c r="AZ445" s="124">
        <v>2</v>
      </c>
      <c r="BA445" s="124">
        <v>0</v>
      </c>
      <c r="BB445" s="124"/>
      <c r="BC445" s="124" t="b">
        <v>0</v>
      </c>
      <c r="BD445" s="124" t="b">
        <v>0</v>
      </c>
      <c r="BE445" s="124" t="b">
        <v>0</v>
      </c>
      <c r="BF445" s="124" t="s">
        <v>5796</v>
      </c>
      <c r="BG445" s="124" t="s">
        <v>5797</v>
      </c>
      <c r="BH445" s="124" t="s">
        <v>5797</v>
      </c>
      <c r="BI445" s="124"/>
      <c r="BJ445" s="124"/>
      <c r="BK445" s="124"/>
      <c r="BL445" s="124"/>
      <c r="BM445" s="124"/>
      <c r="BN445" s="269"/>
      <c r="BO445" s="124"/>
      <c r="BP445" s="124"/>
      <c r="BQ445" s="124"/>
      <c r="BR445" s="124"/>
      <c r="BS445" s="124"/>
      <c r="BT445" s="124"/>
    </row>
    <row r="446" spans="1:72">
      <c r="A446">
        <v>445</v>
      </c>
      <c r="B446" s="161" t="str">
        <f>IFERROR(TEXT(AM446,"00"),"99")&amp;IFERROR(TEXT(X446,"00"),"99")&amp;IFERROR(TEXT(T446,"00"),"99")&amp;IFERROR(TEXT(BN446,"000"),"999")</f>
        <v>033804124</v>
      </c>
      <c r="C446" s="161" t="str">
        <f>IFERROR(TEXT(AM446,"00"),"99")&amp;IFERROR(TEXT(W446,"00"),"99")&amp;IFERROR(TEXT(S446,"000"),"999")</f>
        <v>0338098</v>
      </c>
      <c r="D446" s="29">
        <v>1</v>
      </c>
      <c r="E446" s="29">
        <v>1</v>
      </c>
      <c r="F446" s="29">
        <v>0</v>
      </c>
      <c r="G446" s="29"/>
      <c r="H446" t="s">
        <v>1909</v>
      </c>
      <c r="I446" s="379" t="str">
        <f>IF(ISBLANK(H446), IF(OR(NOT(ISBLANK(M446)),NOT(ISBLANK(J446)), NOT(ISBLANK(O446))),"no oldname but should be",""),IF(H446=J446,"api",IF(H446=O446,"csv","no match or acsbgname")))</f>
        <v>api</v>
      </c>
      <c r="J446" t="s">
        <v>1909</v>
      </c>
      <c r="K446" t="s">
        <v>1909</v>
      </c>
      <c r="N446" t="s">
        <v>1910</v>
      </c>
      <c r="O446" t="s">
        <v>1910</v>
      </c>
      <c r="P446" t="s">
        <v>1910</v>
      </c>
      <c r="Q446" s="64" t="s">
        <v>1908</v>
      </c>
      <c r="R446" t="s">
        <v>1908</v>
      </c>
      <c r="S446" s="150">
        <f>IFERROR(_xlfn.XLOOKUP(U446,sortorder!$E$62:$E$134,sortorder!$F$62:$F$134),999)</f>
        <v>98</v>
      </c>
      <c r="T446" s="150">
        <f>IFERROR(_xlfn.XLOOKUP(U446,sortorder!$E$62:$E$134,sortorder!$D$62:$D$134),99)</f>
        <v>4</v>
      </c>
      <c r="U446" s="129" t="s">
        <v>196</v>
      </c>
      <c r="V446" s="59" t="s">
        <v>196</v>
      </c>
      <c r="W446" s="155">
        <f>IFERROR(_xlfn.XLOOKUP(Y446,sortorder!$E$4:$E$55,sortorder!$D$4:$D$55),99)</f>
        <v>38</v>
      </c>
      <c r="X446" s="155">
        <f>IFERROR(_xlfn.XLOOKUP(Y446,sortorder!$E$4:$E$55,sortorder!$D$4:$D$55),99)</f>
        <v>38</v>
      </c>
      <c r="Y446" s="22" t="s">
        <v>1900</v>
      </c>
      <c r="Z446" s="144">
        <f>IF(ISERROR(SEARCH(Z$1,$Q446)),0,1)</f>
        <v>0</v>
      </c>
      <c r="AA446" s="144">
        <f>IF(ISERROR(SEARCH(AA$1,$Q446)),0,1)</f>
        <v>1</v>
      </c>
      <c r="AB446" s="144">
        <f>IF(ISERROR(SEARCH(AB$1,$Q446)),0,1)</f>
        <v>1</v>
      </c>
      <c r="AC446" s="144">
        <f>IF(ISERROR(SEARCH(AC$1,$Q446)),0,1)</f>
        <v>0</v>
      </c>
      <c r="AD446" s="144">
        <f>IF(ISERROR(SEARCH(AD$1,$Q446)),0,1)</f>
        <v>0</v>
      </c>
      <c r="AE446" s="144">
        <f>IF(ISERROR(SEARCH(AE$1,$Q446)),0,1)</f>
        <v>0</v>
      </c>
      <c r="AF446" s="144">
        <f>IF(ISERROR(SEARCH(AF$1,$Q446)),0,1)</f>
        <v>0</v>
      </c>
      <c r="AG446" s="144">
        <f>IF(ISERROR(SEARCH(AG$1,$Q446)),0,1)</f>
        <v>0</v>
      </c>
      <c r="AH446" s="144">
        <f>IF(ISERROR(SEARCH(AH$1,$Q446)),0,1)</f>
        <v>0</v>
      </c>
      <c r="AI446" t="s">
        <v>1075</v>
      </c>
      <c r="AJ446" t="s">
        <v>1236</v>
      </c>
      <c r="AK446" t="s">
        <v>140</v>
      </c>
      <c r="AL446" s="41" t="s">
        <v>140</v>
      </c>
      <c r="AM446" s="216">
        <f>_xlfn.XLOOKUP(AL446,sortorder!$I$15:$I$20,sortorder!$J$15:$J$20)</f>
        <v>3</v>
      </c>
      <c r="AN446" t="s">
        <v>1804</v>
      </c>
      <c r="AO446" t="s">
        <v>1804</v>
      </c>
      <c r="AP446" t="s">
        <v>1805</v>
      </c>
      <c r="AQ446" s="32">
        <v>3</v>
      </c>
      <c r="AR446" t="s">
        <v>1799</v>
      </c>
      <c r="AS446" t="s">
        <v>1111</v>
      </c>
      <c r="AT446" t="s">
        <v>1102</v>
      </c>
      <c r="AU446" t="s">
        <v>1111</v>
      </c>
      <c r="AW446" s="39" t="str">
        <f>IFERROR(_xlfn.XLOOKUP(Q446,wtd!$B:$B,wtd!$C:$C),"")</f>
        <v/>
      </c>
      <c r="AX446" s="144" t="b">
        <f>IFERROR(Q446=_xlfn.XLOOKUP(Q446,wtd!$B:$B,wtd!$B:$B),FALSE)</f>
        <v>0</v>
      </c>
      <c r="AY446" t="s">
        <v>1103</v>
      </c>
      <c r="AZ446">
        <v>2</v>
      </c>
      <c r="BA446">
        <v>0</v>
      </c>
      <c r="BC446" t="b">
        <v>0</v>
      </c>
      <c r="BD446" t="b">
        <v>0</v>
      </c>
      <c r="BE446" t="b">
        <v>0</v>
      </c>
      <c r="BF446" t="s">
        <v>1911</v>
      </c>
      <c r="BG446" t="s">
        <v>5470</v>
      </c>
      <c r="BH446" t="s">
        <v>5470</v>
      </c>
      <c r="BI446" t="s">
        <v>5471</v>
      </c>
      <c r="BK446" t="s">
        <v>1912</v>
      </c>
      <c r="BL446" t="s">
        <v>5457</v>
      </c>
      <c r="BN446" s="229">
        <v>124</v>
      </c>
      <c r="BP446" t="s">
        <v>55</v>
      </c>
      <c r="BQ446" t="s">
        <v>1258</v>
      </c>
      <c r="BR446" t="s">
        <v>1910</v>
      </c>
      <c r="BS446" t="s">
        <v>411</v>
      </c>
    </row>
    <row r="447" spans="1:72">
      <c r="A447">
        <v>446</v>
      </c>
      <c r="B447" s="161" t="str">
        <f>IFERROR(TEXT(AM447,"00"),"99")&amp;IFERROR(TEXT(X447,"00"),"99")&amp;IFERROR(TEXT(T447,"00"),"99")&amp;IFERROR(TEXT(BN447,"000"),"999")</f>
        <v>033805127</v>
      </c>
      <c r="C447" s="161" t="str">
        <f>IFERROR(TEXT(AM447,"00"),"99")&amp;IFERROR(TEXT(W447,"00"),"99")&amp;IFERROR(TEXT(S447,"000"),"999")</f>
        <v>0338101</v>
      </c>
      <c r="D447" s="29">
        <v>1</v>
      </c>
      <c r="E447" s="29">
        <v>1</v>
      </c>
      <c r="F447" s="29">
        <v>0</v>
      </c>
      <c r="G447" s="29"/>
      <c r="H447" t="s">
        <v>2003</v>
      </c>
      <c r="I447" s="379" t="str">
        <f>IF(ISBLANK(H447), IF(OR(NOT(ISBLANK(M447)),NOT(ISBLANK(J447)), NOT(ISBLANK(O447))),"no oldname but should be",""),IF(H447=J447,"api",IF(H447=O447,"csv","no match or acsbgname")))</f>
        <v>api</v>
      </c>
      <c r="J447" t="s">
        <v>2003</v>
      </c>
      <c r="K447" t="s">
        <v>2003</v>
      </c>
      <c r="N447" t="s">
        <v>2004</v>
      </c>
      <c r="O447" t="s">
        <v>2004</v>
      </c>
      <c r="P447" t="s">
        <v>2004</v>
      </c>
      <c r="Q447" s="64" t="s">
        <v>2002</v>
      </c>
      <c r="R447" t="s">
        <v>2002</v>
      </c>
      <c r="S447" s="150">
        <f>IFERROR(_xlfn.XLOOKUP(U447,sortorder!$E$62:$E$134,sortorder!$F$62:$F$134),999)</f>
        <v>101</v>
      </c>
      <c r="T447" s="150">
        <f>IFERROR(_xlfn.XLOOKUP(U447,sortorder!$E$62:$E$134,sortorder!$D$62:$D$134),99)</f>
        <v>5</v>
      </c>
      <c r="U447" s="129" t="s">
        <v>1769</v>
      </c>
      <c r="V447" s="59" t="s">
        <v>1769</v>
      </c>
      <c r="W447" s="155">
        <f>IFERROR(_xlfn.XLOOKUP(Y447,sortorder!$E$4:$E$55,sortorder!$D$4:$D$55),99)</f>
        <v>38</v>
      </c>
      <c r="X447" s="155">
        <f>IFERROR(_xlfn.XLOOKUP(Y447,sortorder!$E$4:$E$55,sortorder!$D$4:$D$55),99)</f>
        <v>38</v>
      </c>
      <c r="Y447" s="22" t="s">
        <v>1900</v>
      </c>
      <c r="Z447" s="144">
        <f>IF(ISERROR(SEARCH(Z$1,$Q447)),0,1)</f>
        <v>0</v>
      </c>
      <c r="AA447" s="144">
        <f>IF(ISERROR(SEARCH(AA$1,$Q447)),0,1)</f>
        <v>1</v>
      </c>
      <c r="AB447" s="144">
        <f>IF(ISERROR(SEARCH(AB$1,$Q447)),0,1)</f>
        <v>1</v>
      </c>
      <c r="AC447" s="144">
        <f>IF(ISERROR(SEARCH(AC$1,$Q447)),0,1)</f>
        <v>0</v>
      </c>
      <c r="AD447" s="144">
        <f>IF(ISERROR(SEARCH(AD$1,$Q447)),0,1)</f>
        <v>0</v>
      </c>
      <c r="AE447" s="144">
        <f>IF(ISERROR(SEARCH(AE$1,$Q447)),0,1)</f>
        <v>0</v>
      </c>
      <c r="AF447" s="144">
        <f>IF(ISERROR(SEARCH(AF$1,$Q447)),0,1)</f>
        <v>0</v>
      </c>
      <c r="AG447" s="144">
        <f>IF(ISERROR(SEARCH(AG$1,$Q447)),0,1)</f>
        <v>0</v>
      </c>
      <c r="AH447" s="144">
        <f>IF(ISERROR(SEARCH(AH$1,$Q447)),0,1)</f>
        <v>0</v>
      </c>
      <c r="AI447" t="s">
        <v>1075</v>
      </c>
      <c r="AJ447" t="s">
        <v>1236</v>
      </c>
      <c r="AK447" t="s">
        <v>140</v>
      </c>
      <c r="AL447" s="41" t="s">
        <v>140</v>
      </c>
      <c r="AM447" s="216">
        <f>_xlfn.XLOOKUP(AL447,sortorder!$I$15:$I$20,sortorder!$J$15:$J$20)</f>
        <v>3</v>
      </c>
      <c r="AN447" t="s">
        <v>1804</v>
      </c>
      <c r="AO447" t="s">
        <v>1804</v>
      </c>
      <c r="AP447" t="s">
        <v>1805</v>
      </c>
      <c r="AQ447" s="32">
        <v>3</v>
      </c>
      <c r="AR447" t="s">
        <v>1799</v>
      </c>
      <c r="AS447" t="s">
        <v>1111</v>
      </c>
      <c r="AT447" t="s">
        <v>1102</v>
      </c>
      <c r="AU447" t="s">
        <v>1111</v>
      </c>
      <c r="AW447" s="39" t="str">
        <f>IFERROR(_xlfn.XLOOKUP(Q447,wtd!$B:$B,wtd!$C:$C),"")</f>
        <v/>
      </c>
      <c r="AX447" s="144" t="b">
        <f>IFERROR(Q447=_xlfn.XLOOKUP(Q447,wtd!$B:$B,wtd!$B:$B),FALSE)</f>
        <v>0</v>
      </c>
      <c r="AY447" t="s">
        <v>1103</v>
      </c>
      <c r="AZ447">
        <v>2</v>
      </c>
      <c r="BA447">
        <v>0</v>
      </c>
      <c r="BC447" t="b">
        <v>0</v>
      </c>
      <c r="BD447" t="b">
        <v>0</v>
      </c>
      <c r="BE447" t="b">
        <v>0</v>
      </c>
      <c r="BF447" t="s">
        <v>4895</v>
      </c>
      <c r="BG447" t="s">
        <v>5532</v>
      </c>
      <c r="BH447" t="s">
        <v>5532</v>
      </c>
      <c r="BI447" t="s">
        <v>2005</v>
      </c>
      <c r="BK447" t="s">
        <v>2006</v>
      </c>
      <c r="BL447" t="s">
        <v>1354</v>
      </c>
      <c r="BN447" s="229">
        <v>127</v>
      </c>
      <c r="BP447" t="s">
        <v>109</v>
      </c>
      <c r="BQ447" t="s">
        <v>1361</v>
      </c>
      <c r="BR447" t="s">
        <v>2004</v>
      </c>
    </row>
    <row r="448" spans="1:72">
      <c r="A448">
        <v>447</v>
      </c>
      <c r="B448" s="161" t="str">
        <f>IFERROR(TEXT(AM448,"00"),"99")&amp;IFERROR(TEXT(X448,"00"),"99")&amp;IFERROR(TEXT(T448,"00"),"99")&amp;IFERROR(TEXT(BN448,"000"),"999")</f>
        <v>033806128</v>
      </c>
      <c r="C448" s="161" t="str">
        <f>IFERROR(TEXT(AM448,"00"),"99")&amp;IFERROR(TEXT(W448,"00"),"99")&amp;IFERROR(TEXT(S448,"000"),"999")</f>
        <v>0338102</v>
      </c>
      <c r="D448" s="29">
        <v>1</v>
      </c>
      <c r="E448" s="29">
        <v>1</v>
      </c>
      <c r="F448" s="29">
        <v>0</v>
      </c>
      <c r="G448" s="29"/>
      <c r="H448" t="s">
        <v>2013</v>
      </c>
      <c r="I448" s="379" t="str">
        <f>IF(ISBLANK(H448), IF(OR(NOT(ISBLANK(M448)),NOT(ISBLANK(J448)), NOT(ISBLANK(O448))),"no oldname but should be",""),IF(H448=J448,"api",IF(H448=O448,"csv","no match or acsbgname")))</f>
        <v>api</v>
      </c>
      <c r="J448" t="s">
        <v>2013</v>
      </c>
      <c r="K448" t="s">
        <v>2013</v>
      </c>
      <c r="N448" t="s">
        <v>2014</v>
      </c>
      <c r="O448" t="s">
        <v>2014</v>
      </c>
      <c r="P448" t="s">
        <v>2014</v>
      </c>
      <c r="Q448" s="64" t="s">
        <v>2012</v>
      </c>
      <c r="R448" t="s">
        <v>2012</v>
      </c>
      <c r="S448" s="150">
        <f>IFERROR(_xlfn.XLOOKUP(U448,sortorder!$E$62:$E$134,sortorder!$F$62:$F$134),999)</f>
        <v>102</v>
      </c>
      <c r="T448" s="150">
        <f>IFERROR(_xlfn.XLOOKUP(U448,sortorder!$E$62:$E$134,sortorder!$D$62:$D$134),99)</f>
        <v>6</v>
      </c>
      <c r="U448" s="129" t="s">
        <v>307</v>
      </c>
      <c r="V448" s="59" t="s">
        <v>307</v>
      </c>
      <c r="W448" s="155">
        <f>IFERROR(_xlfn.XLOOKUP(Y448,sortorder!$E$4:$E$55,sortorder!$D$4:$D$55),99)</f>
        <v>38</v>
      </c>
      <c r="X448" s="155">
        <f>IFERROR(_xlfn.XLOOKUP(Y448,sortorder!$E$4:$E$55,sortorder!$D$4:$D$55),99)</f>
        <v>38</v>
      </c>
      <c r="Y448" s="22" t="s">
        <v>1900</v>
      </c>
      <c r="Z448" s="144">
        <f>IF(ISERROR(SEARCH(Z$1,$Q448)),0,1)</f>
        <v>0</v>
      </c>
      <c r="AA448" s="144">
        <f>IF(ISERROR(SEARCH(AA$1,$Q448)),0,1)</f>
        <v>1</v>
      </c>
      <c r="AB448" s="144">
        <f>IF(ISERROR(SEARCH(AB$1,$Q448)),0,1)</f>
        <v>1</v>
      </c>
      <c r="AC448" s="144">
        <f>IF(ISERROR(SEARCH(AC$1,$Q448)),0,1)</f>
        <v>0</v>
      </c>
      <c r="AD448" s="144">
        <f>IF(ISERROR(SEARCH(AD$1,$Q448)),0,1)</f>
        <v>0</v>
      </c>
      <c r="AE448" s="144">
        <f>IF(ISERROR(SEARCH(AE$1,$Q448)),0,1)</f>
        <v>0</v>
      </c>
      <c r="AF448" s="144">
        <f>IF(ISERROR(SEARCH(AF$1,$Q448)),0,1)</f>
        <v>0</v>
      </c>
      <c r="AG448" s="144">
        <f>IF(ISERROR(SEARCH(AG$1,$Q448)),0,1)</f>
        <v>0</v>
      </c>
      <c r="AH448" s="144">
        <f>IF(ISERROR(SEARCH(AH$1,$Q448)),0,1)</f>
        <v>0</v>
      </c>
      <c r="AI448" t="s">
        <v>1075</v>
      </c>
      <c r="AJ448" t="s">
        <v>1236</v>
      </c>
      <c r="AK448" t="s">
        <v>140</v>
      </c>
      <c r="AL448" s="41" t="s">
        <v>140</v>
      </c>
      <c r="AM448" s="216">
        <f>_xlfn.XLOOKUP(AL448,sortorder!$I$15:$I$20,sortorder!$J$15:$J$20)</f>
        <v>3</v>
      </c>
      <c r="AN448" t="s">
        <v>1804</v>
      </c>
      <c r="AO448" t="s">
        <v>1804</v>
      </c>
      <c r="AP448" t="s">
        <v>1805</v>
      </c>
      <c r="AQ448" s="32">
        <v>3</v>
      </c>
      <c r="AR448" t="s">
        <v>1799</v>
      </c>
      <c r="AS448" t="s">
        <v>1111</v>
      </c>
      <c r="AT448" t="s">
        <v>1102</v>
      </c>
      <c r="AU448" t="s">
        <v>1111</v>
      </c>
      <c r="AW448" s="39" t="str">
        <f>IFERROR(_xlfn.XLOOKUP(Q448,wtd!$B:$B,wtd!$C:$C),"")</f>
        <v/>
      </c>
      <c r="AX448" s="144" t="b">
        <f>IFERROR(Q448=_xlfn.XLOOKUP(Q448,wtd!$B:$B,wtd!$B:$B),FALSE)</f>
        <v>0</v>
      </c>
      <c r="AY448" t="s">
        <v>1103</v>
      </c>
      <c r="AZ448">
        <v>2</v>
      </c>
      <c r="BA448">
        <v>0</v>
      </c>
      <c r="BC448" t="b">
        <v>0</v>
      </c>
      <c r="BD448" t="b">
        <v>0</v>
      </c>
      <c r="BE448" t="b">
        <v>0</v>
      </c>
      <c r="BF448" t="s">
        <v>2015</v>
      </c>
      <c r="BG448" t="s">
        <v>2016</v>
      </c>
      <c r="BH448" t="s">
        <v>2016</v>
      </c>
      <c r="BI448" t="s">
        <v>2017</v>
      </c>
      <c r="BK448" t="s">
        <v>2018</v>
      </c>
      <c r="BL448" t="s">
        <v>5459</v>
      </c>
      <c r="BN448" s="229">
        <v>128</v>
      </c>
      <c r="BP448" t="s">
        <v>143</v>
      </c>
      <c r="BQ448" t="s">
        <v>1375</v>
      </c>
      <c r="BR448" t="s">
        <v>2014</v>
      </c>
      <c r="BS448" t="s">
        <v>411</v>
      </c>
      <c r="BT448" t="s">
        <v>55</v>
      </c>
    </row>
    <row r="449" spans="1:72">
      <c r="A449">
        <v>448</v>
      </c>
      <c r="B449" s="161" t="str">
        <f>IFERROR(TEXT(AM449,"00"),"99")&amp;IFERROR(TEXT(X449,"00"),"99")&amp;IFERROR(TEXT(T449,"00"),"99")&amp;IFERROR(TEXT(BN449,"000"),"999")</f>
        <v>033807129</v>
      </c>
      <c r="C449" s="161" t="str">
        <f>IFERROR(TEXT(AM449,"00"),"99")&amp;IFERROR(TEXT(W449,"00"),"99")&amp;IFERROR(TEXT(S449,"000"),"999")</f>
        <v>0338103</v>
      </c>
      <c r="D449" s="29">
        <v>1</v>
      </c>
      <c r="E449" s="29">
        <v>1</v>
      </c>
      <c r="F449" s="29">
        <v>0</v>
      </c>
      <c r="G449" s="29"/>
      <c r="H449" t="s">
        <v>1919</v>
      </c>
      <c r="I449" s="379" t="str">
        <f>IF(ISBLANK(H449), IF(OR(NOT(ISBLANK(M449)),NOT(ISBLANK(J449)), NOT(ISBLANK(O449))),"no oldname but should be",""),IF(H449=J449,"api",IF(H449=O449,"csv","no match or acsbgname")))</f>
        <v>api</v>
      </c>
      <c r="J449" t="s">
        <v>1919</v>
      </c>
      <c r="K449" t="s">
        <v>1919</v>
      </c>
      <c r="N449" t="s">
        <v>1920</v>
      </c>
      <c r="O449" t="s">
        <v>1920</v>
      </c>
      <c r="P449" t="s">
        <v>1920</v>
      </c>
      <c r="Q449" s="64" t="s">
        <v>1918</v>
      </c>
      <c r="R449" t="s">
        <v>1918</v>
      </c>
      <c r="S449" s="150">
        <f>IFERROR(_xlfn.XLOOKUP(U449,sortorder!$E$62:$E$134,sortorder!$F$62:$F$134),999)</f>
        <v>103</v>
      </c>
      <c r="T449" s="150">
        <f>IFERROR(_xlfn.XLOOKUP(U449,sortorder!$E$62:$E$134,sortorder!$D$62:$D$134),99)</f>
        <v>7</v>
      </c>
      <c r="U449" s="129" t="s">
        <v>80</v>
      </c>
      <c r="V449" s="59" t="s">
        <v>80</v>
      </c>
      <c r="W449" s="155">
        <f>IFERROR(_xlfn.XLOOKUP(Y449,sortorder!$E$4:$E$55,sortorder!$D$4:$D$55),99)</f>
        <v>38</v>
      </c>
      <c r="X449" s="155">
        <f>IFERROR(_xlfn.XLOOKUP(Y449,sortorder!$E$4:$E$55,sortorder!$D$4:$D$55),99)</f>
        <v>38</v>
      </c>
      <c r="Y449" s="22" t="s">
        <v>1900</v>
      </c>
      <c r="Z449" s="144">
        <f>IF(ISERROR(SEARCH(Z$1,$Q449)),0,1)</f>
        <v>0</v>
      </c>
      <c r="AA449" s="144">
        <f>IF(ISERROR(SEARCH(AA$1,$Q449)),0,1)</f>
        <v>1</v>
      </c>
      <c r="AB449" s="144">
        <f>IF(ISERROR(SEARCH(AB$1,$Q449)),0,1)</f>
        <v>1</v>
      </c>
      <c r="AC449" s="144">
        <f>IF(ISERROR(SEARCH(AC$1,$Q449)),0,1)</f>
        <v>0</v>
      </c>
      <c r="AD449" s="144">
        <f>IF(ISERROR(SEARCH(AD$1,$Q449)),0,1)</f>
        <v>0</v>
      </c>
      <c r="AE449" s="144">
        <f>IF(ISERROR(SEARCH(AE$1,$Q449)),0,1)</f>
        <v>0</v>
      </c>
      <c r="AF449" s="144">
        <f>IF(ISERROR(SEARCH(AF$1,$Q449)),0,1)</f>
        <v>0</v>
      </c>
      <c r="AG449" s="144">
        <f>IF(ISERROR(SEARCH(AG$1,$Q449)),0,1)</f>
        <v>0</v>
      </c>
      <c r="AH449" s="144">
        <f>IF(ISERROR(SEARCH(AH$1,$Q449)),0,1)</f>
        <v>0</v>
      </c>
      <c r="AI449" t="s">
        <v>1075</v>
      </c>
      <c r="AJ449" t="s">
        <v>1236</v>
      </c>
      <c r="AK449" t="s">
        <v>140</v>
      </c>
      <c r="AL449" s="41" t="s">
        <v>140</v>
      </c>
      <c r="AM449" s="216">
        <f>_xlfn.XLOOKUP(AL449,sortorder!$I$15:$I$20,sortorder!$J$15:$J$20)</f>
        <v>3</v>
      </c>
      <c r="AN449" t="s">
        <v>1804</v>
      </c>
      <c r="AO449" t="s">
        <v>1804</v>
      </c>
      <c r="AP449" t="s">
        <v>1805</v>
      </c>
      <c r="AQ449" s="32">
        <v>3</v>
      </c>
      <c r="AR449" t="s">
        <v>1799</v>
      </c>
      <c r="AS449" t="s">
        <v>1111</v>
      </c>
      <c r="AT449" t="s">
        <v>1102</v>
      </c>
      <c r="AU449" t="s">
        <v>1111</v>
      </c>
      <c r="AW449" s="39" t="str">
        <f>IFERROR(_xlfn.XLOOKUP(Q449,wtd!$B:$B,wtd!$C:$C),"")</f>
        <v/>
      </c>
      <c r="AX449" s="144" t="b">
        <f>IFERROR(Q449=_xlfn.XLOOKUP(Q449,wtd!$B:$B,wtd!$B:$B),FALSE)</f>
        <v>0</v>
      </c>
      <c r="AY449" t="s">
        <v>1103</v>
      </c>
      <c r="AZ449">
        <v>2</v>
      </c>
      <c r="BA449">
        <v>0</v>
      </c>
      <c r="BC449" t="b">
        <v>0</v>
      </c>
      <c r="BD449" t="b">
        <v>0</v>
      </c>
      <c r="BE449" t="b">
        <v>0</v>
      </c>
      <c r="BF449" t="s">
        <v>5194</v>
      </c>
      <c r="BG449" t="s">
        <v>1921</v>
      </c>
      <c r="BH449" t="s">
        <v>1921</v>
      </c>
      <c r="BI449" t="s">
        <v>1922</v>
      </c>
      <c r="BK449" t="s">
        <v>1923</v>
      </c>
      <c r="BL449" t="s">
        <v>5458</v>
      </c>
      <c r="BN449" s="229">
        <v>129</v>
      </c>
      <c r="BP449" t="s">
        <v>1596</v>
      </c>
      <c r="BQ449" t="s">
        <v>1119</v>
      </c>
      <c r="BR449" t="s">
        <v>1920</v>
      </c>
      <c r="BS449" t="s">
        <v>411</v>
      </c>
    </row>
    <row r="450" spans="1:72">
      <c r="A450">
        <v>449</v>
      </c>
      <c r="B450" s="161" t="str">
        <f>IFERROR(TEXT(AM450,"00"),"99")&amp;IFERROR(TEXT(X450,"00"),"99")&amp;IFERROR(TEXT(T450,"00"),"99")&amp;IFERROR(TEXT(BN450,"000"),"999")</f>
        <v>033808130</v>
      </c>
      <c r="C450" s="161" t="str">
        <f>IFERROR(TEXT(AM450,"00"),"99")&amp;IFERROR(TEXT(W450,"00"),"99")&amp;IFERROR(TEXT(S450,"000"),"999")</f>
        <v>0338104</v>
      </c>
      <c r="D450" s="29">
        <v>1</v>
      </c>
      <c r="E450" s="29">
        <v>1</v>
      </c>
      <c r="F450" s="29">
        <v>0</v>
      </c>
      <c r="G450" s="29"/>
      <c r="H450" t="s">
        <v>1944</v>
      </c>
      <c r="I450" s="379" t="str">
        <f>IF(ISBLANK(H450), IF(OR(NOT(ISBLANK(M450)),NOT(ISBLANK(J450)), NOT(ISBLANK(O450))),"no oldname but should be",""),IF(H450=J450,"api",IF(H450=O450,"csv","no match or acsbgname")))</f>
        <v>api</v>
      </c>
      <c r="J450" t="s">
        <v>1944</v>
      </c>
      <c r="K450" t="s">
        <v>1944</v>
      </c>
      <c r="N450" t="s">
        <v>1945</v>
      </c>
      <c r="O450" t="s">
        <v>1945</v>
      </c>
      <c r="P450" t="s">
        <v>1945</v>
      </c>
      <c r="Q450" s="64" t="s">
        <v>1943</v>
      </c>
      <c r="R450" t="s">
        <v>1943</v>
      </c>
      <c r="S450" s="150">
        <f>IFERROR(_xlfn.XLOOKUP(U450,sortorder!$E$62:$E$134,sortorder!$F$62:$F$134),999)</f>
        <v>104</v>
      </c>
      <c r="T450" s="150">
        <f>IFERROR(_xlfn.XLOOKUP(U450,sortorder!$E$62:$E$134,sortorder!$D$62:$D$134),99)</f>
        <v>8</v>
      </c>
      <c r="U450" s="129" t="s">
        <v>255</v>
      </c>
      <c r="V450" s="59" t="s">
        <v>255</v>
      </c>
      <c r="W450" s="155">
        <f>IFERROR(_xlfn.XLOOKUP(Y450,sortorder!$E$4:$E$55,sortorder!$D$4:$D$55),99)</f>
        <v>38</v>
      </c>
      <c r="X450" s="155">
        <f>IFERROR(_xlfn.XLOOKUP(Y450,sortorder!$E$4:$E$55,sortorder!$D$4:$D$55),99)</f>
        <v>38</v>
      </c>
      <c r="Y450" s="22" t="s">
        <v>1900</v>
      </c>
      <c r="Z450" s="144">
        <f>IF(ISERROR(SEARCH(Z$1,$Q450)),0,1)</f>
        <v>0</v>
      </c>
      <c r="AA450" s="144">
        <f>IF(ISERROR(SEARCH(AA$1,$Q450)),0,1)</f>
        <v>1</v>
      </c>
      <c r="AB450" s="144">
        <f>IF(ISERROR(SEARCH(AB$1,$Q450)),0,1)</f>
        <v>1</v>
      </c>
      <c r="AC450" s="144">
        <f>IF(ISERROR(SEARCH(AC$1,$Q450)),0,1)</f>
        <v>0</v>
      </c>
      <c r="AD450" s="144">
        <f>IF(ISERROR(SEARCH(AD$1,$Q450)),0,1)</f>
        <v>0</v>
      </c>
      <c r="AE450" s="144">
        <f>IF(ISERROR(SEARCH(AE$1,$Q450)),0,1)</f>
        <v>0</v>
      </c>
      <c r="AF450" s="144">
        <f>IF(ISERROR(SEARCH(AF$1,$Q450)),0,1)</f>
        <v>0</v>
      </c>
      <c r="AG450" s="144">
        <f>IF(ISERROR(SEARCH(AG$1,$Q450)),0,1)</f>
        <v>0</v>
      </c>
      <c r="AH450" s="144">
        <f>IF(ISERROR(SEARCH(AH$1,$Q450)),0,1)</f>
        <v>0</v>
      </c>
      <c r="AI450" t="s">
        <v>1075</v>
      </c>
      <c r="AJ450" t="s">
        <v>1236</v>
      </c>
      <c r="AK450" t="s">
        <v>140</v>
      </c>
      <c r="AL450" s="41" t="s">
        <v>140</v>
      </c>
      <c r="AM450" s="216">
        <f>_xlfn.XLOOKUP(AL450,sortorder!$I$15:$I$20,sortorder!$J$15:$J$20)</f>
        <v>3</v>
      </c>
      <c r="AN450" t="s">
        <v>1804</v>
      </c>
      <c r="AO450" t="s">
        <v>1804</v>
      </c>
      <c r="AP450" t="s">
        <v>1805</v>
      </c>
      <c r="AQ450" s="32">
        <v>3</v>
      </c>
      <c r="AR450" t="s">
        <v>1799</v>
      </c>
      <c r="AS450" t="s">
        <v>1111</v>
      </c>
      <c r="AT450" t="s">
        <v>1102</v>
      </c>
      <c r="AU450" t="s">
        <v>1111</v>
      </c>
      <c r="AW450" s="39" t="str">
        <f>IFERROR(_xlfn.XLOOKUP(Q450,wtd!$B:$B,wtd!$C:$C),"")</f>
        <v/>
      </c>
      <c r="AX450" s="144" t="b">
        <f>IFERROR(Q450=_xlfn.XLOOKUP(Q450,wtd!$B:$B,wtd!$B:$B),FALSE)</f>
        <v>0</v>
      </c>
      <c r="AY450" t="s">
        <v>1103</v>
      </c>
      <c r="AZ450">
        <v>2</v>
      </c>
      <c r="BA450">
        <v>0</v>
      </c>
      <c r="BC450" t="b">
        <v>0</v>
      </c>
      <c r="BD450" t="b">
        <v>0</v>
      </c>
      <c r="BE450" t="b">
        <v>0</v>
      </c>
      <c r="BF450" t="s">
        <v>1946</v>
      </c>
      <c r="BG450" t="s">
        <v>1947</v>
      </c>
      <c r="BH450" t="s">
        <v>1947</v>
      </c>
      <c r="BI450" t="s">
        <v>1948</v>
      </c>
      <c r="BK450" t="s">
        <v>1949</v>
      </c>
      <c r="BL450" t="s">
        <v>1735</v>
      </c>
      <c r="BN450" s="229">
        <v>130</v>
      </c>
      <c r="BP450" t="s">
        <v>1258</v>
      </c>
      <c r="BQ450" t="s">
        <v>1297</v>
      </c>
      <c r="BR450" t="s">
        <v>1945</v>
      </c>
      <c r="BS450" t="s">
        <v>411</v>
      </c>
    </row>
    <row r="451" spans="1:72">
      <c r="A451">
        <v>450</v>
      </c>
      <c r="B451" s="161" t="str">
        <f>IFERROR(TEXT(AM451,"00"),"99")&amp;IFERROR(TEXT(X451,"00"),"99")&amp;IFERROR(TEXT(T451,"00"),"99")&amp;IFERROR(TEXT(BN451,"000"),"999")</f>
        <v>033809131</v>
      </c>
      <c r="C451" s="161" t="str">
        <f>IFERROR(TEXT(AM451,"00"),"99")&amp;IFERROR(TEXT(W451,"00"),"99")&amp;IFERROR(TEXT(S451,"000"),"999")</f>
        <v>0338105</v>
      </c>
      <c r="D451" s="29">
        <v>1</v>
      </c>
      <c r="E451" s="29">
        <v>1</v>
      </c>
      <c r="F451" s="29">
        <v>0</v>
      </c>
      <c r="G451" s="29"/>
      <c r="H451" t="s">
        <v>1992</v>
      </c>
      <c r="I451" s="379" t="str">
        <f>IF(ISBLANK(H451), IF(OR(NOT(ISBLANK(M451)),NOT(ISBLANK(J451)), NOT(ISBLANK(O451))),"no oldname but should be",""),IF(H451=J451,"api",IF(H451=O451,"csv","no match or acsbgname")))</f>
        <v>api</v>
      </c>
      <c r="J451" t="s">
        <v>1992</v>
      </c>
      <c r="K451" t="s">
        <v>1992</v>
      </c>
      <c r="N451" t="s">
        <v>1993</v>
      </c>
      <c r="O451" t="s">
        <v>1993</v>
      </c>
      <c r="P451" t="s">
        <v>1993</v>
      </c>
      <c r="Q451" s="64" t="s">
        <v>1991</v>
      </c>
      <c r="R451" t="s">
        <v>1991</v>
      </c>
      <c r="S451" s="150">
        <f>IFERROR(_xlfn.XLOOKUP(U451,sortorder!$E$62:$E$134,sortorder!$F$62:$F$134),999)</f>
        <v>105</v>
      </c>
      <c r="T451" s="150">
        <f>IFERROR(_xlfn.XLOOKUP(U451,sortorder!$E$62:$E$134,sortorder!$D$62:$D$134),99)</f>
        <v>9</v>
      </c>
      <c r="U451" s="129" t="s">
        <v>265</v>
      </c>
      <c r="V451" s="59" t="s">
        <v>265</v>
      </c>
      <c r="W451" s="155">
        <f>IFERROR(_xlfn.XLOOKUP(Y451,sortorder!$E$4:$E$55,sortorder!$D$4:$D$55),99)</f>
        <v>38</v>
      </c>
      <c r="X451" s="155">
        <f>IFERROR(_xlfn.XLOOKUP(Y451,sortorder!$E$4:$E$55,sortorder!$D$4:$D$55),99)</f>
        <v>38</v>
      </c>
      <c r="Y451" s="22" t="s">
        <v>1900</v>
      </c>
      <c r="Z451" s="144">
        <f>IF(ISERROR(SEARCH(Z$1,$Q451)),0,1)</f>
        <v>0</v>
      </c>
      <c r="AA451" s="144">
        <f>IF(ISERROR(SEARCH(AA$1,$Q451)),0,1)</f>
        <v>1</v>
      </c>
      <c r="AB451" s="144">
        <f>IF(ISERROR(SEARCH(AB$1,$Q451)),0,1)</f>
        <v>1</v>
      </c>
      <c r="AC451" s="144">
        <f>IF(ISERROR(SEARCH(AC$1,$Q451)),0,1)</f>
        <v>0</v>
      </c>
      <c r="AD451" s="144">
        <f>IF(ISERROR(SEARCH(AD$1,$Q451)),0,1)</f>
        <v>0</v>
      </c>
      <c r="AE451" s="144">
        <f>IF(ISERROR(SEARCH(AE$1,$Q451)),0,1)</f>
        <v>0</v>
      </c>
      <c r="AF451" s="144">
        <f>IF(ISERROR(SEARCH(AF$1,$Q451)),0,1)</f>
        <v>0</v>
      </c>
      <c r="AG451" s="144">
        <f>IF(ISERROR(SEARCH(AG$1,$Q451)),0,1)</f>
        <v>0</v>
      </c>
      <c r="AH451" s="144">
        <f>IF(ISERROR(SEARCH(AH$1,$Q451)),0,1)</f>
        <v>0</v>
      </c>
      <c r="AI451" t="s">
        <v>1075</v>
      </c>
      <c r="AJ451" t="s">
        <v>1236</v>
      </c>
      <c r="AK451" t="s">
        <v>140</v>
      </c>
      <c r="AL451" s="41" t="s">
        <v>140</v>
      </c>
      <c r="AM451" s="216">
        <f>_xlfn.XLOOKUP(AL451,sortorder!$I$15:$I$20,sortorder!$J$15:$J$20)</f>
        <v>3</v>
      </c>
      <c r="AN451" t="s">
        <v>1804</v>
      </c>
      <c r="AO451" t="s">
        <v>1804</v>
      </c>
      <c r="AP451" t="s">
        <v>1805</v>
      </c>
      <c r="AQ451" s="32">
        <v>3</v>
      </c>
      <c r="AR451" t="s">
        <v>1799</v>
      </c>
      <c r="AS451" t="s">
        <v>1111</v>
      </c>
      <c r="AT451" t="s">
        <v>1102</v>
      </c>
      <c r="AU451" t="s">
        <v>1111</v>
      </c>
      <c r="AW451" s="39" t="str">
        <f>IFERROR(_xlfn.XLOOKUP(Q451,wtd!$B:$B,wtd!$C:$C),"")</f>
        <v/>
      </c>
      <c r="AX451" s="144" t="b">
        <f>IFERROR(Q451=_xlfn.XLOOKUP(Q451,wtd!$B:$B,wtd!$B:$B),FALSE)</f>
        <v>0</v>
      </c>
      <c r="AY451" t="s">
        <v>1103</v>
      </c>
      <c r="AZ451">
        <v>2</v>
      </c>
      <c r="BA451">
        <v>0</v>
      </c>
      <c r="BC451" t="b">
        <v>0</v>
      </c>
      <c r="BD451" t="b">
        <v>0</v>
      </c>
      <c r="BE451" t="b">
        <v>0</v>
      </c>
      <c r="BF451" t="s">
        <v>1994</v>
      </c>
      <c r="BG451" t="s">
        <v>1995</v>
      </c>
      <c r="BH451" t="s">
        <v>1995</v>
      </c>
      <c r="BI451" t="s">
        <v>1996</v>
      </c>
      <c r="BK451" t="s">
        <v>1997</v>
      </c>
      <c r="BL451" t="s">
        <v>5460</v>
      </c>
      <c r="BN451" s="229">
        <v>131</v>
      </c>
      <c r="BP451" t="s">
        <v>1653</v>
      </c>
      <c r="BQ451" t="s">
        <v>1204</v>
      </c>
      <c r="BR451" t="s">
        <v>1993</v>
      </c>
      <c r="BS451" t="s">
        <v>411</v>
      </c>
    </row>
    <row r="452" spans="1:72">
      <c r="A452">
        <v>451</v>
      </c>
      <c r="B452" s="161" t="str">
        <f>IFERROR(TEXT(AM452,"00"),"99")&amp;IFERROR(TEXT(X452,"00"),"99")&amp;IFERROR(TEXT(T452,"00"),"99")&amp;IFERROR(TEXT(BN452,"000"),"999")</f>
        <v>033810132</v>
      </c>
      <c r="C452" s="161" t="str">
        <f>IFERROR(TEXT(AM452,"00"),"99")&amp;IFERROR(TEXT(W452,"00"),"99")&amp;IFERROR(TEXT(S452,"000"),"999")</f>
        <v>0338106</v>
      </c>
      <c r="D452" s="29">
        <v>1</v>
      </c>
      <c r="E452" s="29">
        <v>1</v>
      </c>
      <c r="F452" s="29">
        <v>0</v>
      </c>
      <c r="G452" s="29"/>
      <c r="H452" t="s">
        <v>2025</v>
      </c>
      <c r="I452" s="379" t="str">
        <f>IF(ISBLANK(H452), IF(OR(NOT(ISBLANK(M452)),NOT(ISBLANK(J452)), NOT(ISBLANK(O452))),"no oldname but should be",""),IF(H452=J452,"api",IF(H452=O452,"csv","no match or acsbgname")))</f>
        <v>api</v>
      </c>
      <c r="J452" t="s">
        <v>2025</v>
      </c>
      <c r="K452" t="s">
        <v>2025</v>
      </c>
      <c r="N452" t="s">
        <v>2026</v>
      </c>
      <c r="O452" t="s">
        <v>2026</v>
      </c>
      <c r="P452" t="s">
        <v>2026</v>
      </c>
      <c r="Q452" s="64" t="s">
        <v>2024</v>
      </c>
      <c r="R452" t="s">
        <v>2024</v>
      </c>
      <c r="S452" s="150">
        <f>IFERROR(_xlfn.XLOOKUP(U452,sortorder!$E$62:$E$134,sortorder!$F$62:$F$134),999)</f>
        <v>106</v>
      </c>
      <c r="T452" s="150">
        <f>IFERROR(_xlfn.XLOOKUP(U452,sortorder!$E$62:$E$134,sortorder!$D$62:$D$134),99)</f>
        <v>10</v>
      </c>
      <c r="U452" s="129" t="s">
        <v>95</v>
      </c>
      <c r="V452" s="59" t="s">
        <v>95</v>
      </c>
      <c r="W452" s="155">
        <f>IFERROR(_xlfn.XLOOKUP(Y452,sortorder!$E$4:$E$55,sortorder!$D$4:$D$55),99)</f>
        <v>38</v>
      </c>
      <c r="X452" s="155">
        <f>IFERROR(_xlfn.XLOOKUP(Y452,sortorder!$E$4:$E$55,sortorder!$D$4:$D$55),99)</f>
        <v>38</v>
      </c>
      <c r="Y452" s="22" t="s">
        <v>1900</v>
      </c>
      <c r="Z452" s="144">
        <f>IF(ISERROR(SEARCH(Z$1,$Q452)),0,1)</f>
        <v>0</v>
      </c>
      <c r="AA452" s="144">
        <f>IF(ISERROR(SEARCH(AA$1,$Q452)),0,1)</f>
        <v>1</v>
      </c>
      <c r="AB452" s="144">
        <f>IF(ISERROR(SEARCH(AB$1,$Q452)),0,1)</f>
        <v>1</v>
      </c>
      <c r="AC452" s="144">
        <f>IF(ISERROR(SEARCH(AC$1,$Q452)),0,1)</f>
        <v>0</v>
      </c>
      <c r="AD452" s="144">
        <f>IF(ISERROR(SEARCH(AD$1,$Q452)),0,1)</f>
        <v>0</v>
      </c>
      <c r="AE452" s="144">
        <f>IF(ISERROR(SEARCH(AE$1,$Q452)),0,1)</f>
        <v>0</v>
      </c>
      <c r="AF452" s="144">
        <f>IF(ISERROR(SEARCH(AF$1,$Q452)),0,1)</f>
        <v>0</v>
      </c>
      <c r="AG452" s="144">
        <f>IF(ISERROR(SEARCH(AG$1,$Q452)),0,1)</f>
        <v>0</v>
      </c>
      <c r="AH452" s="144">
        <f>IF(ISERROR(SEARCH(AH$1,$Q452)),0,1)</f>
        <v>0</v>
      </c>
      <c r="AI452" t="s">
        <v>1075</v>
      </c>
      <c r="AJ452" t="s">
        <v>1236</v>
      </c>
      <c r="AK452" t="s">
        <v>140</v>
      </c>
      <c r="AL452" s="41" t="s">
        <v>140</v>
      </c>
      <c r="AM452" s="216">
        <f>_xlfn.XLOOKUP(AL452,sortorder!$I$15:$I$20,sortorder!$J$15:$J$20)</f>
        <v>3</v>
      </c>
      <c r="AN452" t="s">
        <v>1804</v>
      </c>
      <c r="AO452" t="s">
        <v>1804</v>
      </c>
      <c r="AP452" t="s">
        <v>1805</v>
      </c>
      <c r="AQ452" s="32">
        <v>3</v>
      </c>
      <c r="AR452" t="s">
        <v>1799</v>
      </c>
      <c r="AS452" t="s">
        <v>1111</v>
      </c>
      <c r="AT452" t="s">
        <v>1102</v>
      </c>
      <c r="AU452" t="s">
        <v>1111</v>
      </c>
      <c r="AW452" s="39" t="str">
        <f>IFERROR(_xlfn.XLOOKUP(Q452,wtd!$B:$B,wtd!$C:$C),"")</f>
        <v/>
      </c>
      <c r="AX452" s="144" t="b">
        <f>IFERROR(Q452=_xlfn.XLOOKUP(Q452,wtd!$B:$B,wtd!$B:$B),FALSE)</f>
        <v>0</v>
      </c>
      <c r="AY452" t="s">
        <v>1103</v>
      </c>
      <c r="AZ452">
        <v>2</v>
      </c>
      <c r="BA452">
        <v>0</v>
      </c>
      <c r="BC452" t="b">
        <v>0</v>
      </c>
      <c r="BD452" t="b">
        <v>0</v>
      </c>
      <c r="BE452" t="b">
        <v>0</v>
      </c>
      <c r="BF452" t="s">
        <v>2027</v>
      </c>
      <c r="BG452" t="s">
        <v>2028</v>
      </c>
      <c r="BH452" t="s">
        <v>2028</v>
      </c>
      <c r="BI452" t="s">
        <v>2029</v>
      </c>
      <c r="BK452" t="s">
        <v>2030</v>
      </c>
      <c r="BL452" t="s">
        <v>5461</v>
      </c>
      <c r="BN452" s="229">
        <v>132</v>
      </c>
      <c r="BP452" t="s">
        <v>53</v>
      </c>
      <c r="BQ452" t="s">
        <v>1389</v>
      </c>
      <c r="BR452" t="s">
        <v>2026</v>
      </c>
      <c r="BS452" t="s">
        <v>411</v>
      </c>
    </row>
    <row r="453" spans="1:72">
      <c r="A453">
        <v>452</v>
      </c>
      <c r="B453" s="161" t="str">
        <f>IFERROR(TEXT(AM453,"00"),"99")&amp;IFERROR(TEXT(X453,"00"),"99")&amp;IFERROR(TEXT(T453,"00"),"99")&amp;IFERROR(TEXT(BN453,"000"),"999")</f>
        <v>033811133</v>
      </c>
      <c r="C453" s="161" t="str">
        <f>IFERROR(TEXT(AM453,"00"),"99")&amp;IFERROR(TEXT(W453,"00"),"99")&amp;IFERROR(TEXT(S453,"000"),"999")</f>
        <v>0338107</v>
      </c>
      <c r="D453" s="29">
        <v>1</v>
      </c>
      <c r="E453" s="29">
        <v>1</v>
      </c>
      <c r="F453" s="29">
        <v>0</v>
      </c>
      <c r="G453" s="29"/>
      <c r="H453" t="s">
        <v>2038</v>
      </c>
      <c r="I453" s="379" t="str">
        <f>IF(ISBLANK(H453), IF(OR(NOT(ISBLANK(M453)),NOT(ISBLANK(J453)), NOT(ISBLANK(O453))),"no oldname but should be",""),IF(H453=J453,"api",IF(H453=O453,"csv","no match or acsbgname")))</f>
        <v>api</v>
      </c>
      <c r="J453" t="s">
        <v>2038</v>
      </c>
      <c r="K453" t="s">
        <v>2038</v>
      </c>
      <c r="N453" t="s">
        <v>2039</v>
      </c>
      <c r="O453" t="s">
        <v>2039</v>
      </c>
      <c r="P453" t="s">
        <v>2039</v>
      </c>
      <c r="Q453" s="64" t="s">
        <v>2037</v>
      </c>
      <c r="R453" t="s">
        <v>2037</v>
      </c>
      <c r="S453" s="150">
        <f>IFERROR(_xlfn.XLOOKUP(U453,sortorder!$E$62:$E$134,sortorder!$F$62:$F$134),999)</f>
        <v>107</v>
      </c>
      <c r="T453" s="150">
        <f>IFERROR(_xlfn.XLOOKUP(U453,sortorder!$E$62:$E$134,sortorder!$D$62:$D$134),99)</f>
        <v>11</v>
      </c>
      <c r="U453" s="129" t="s">
        <v>134</v>
      </c>
      <c r="V453" s="59" t="s">
        <v>134</v>
      </c>
      <c r="W453" s="155">
        <f>IFERROR(_xlfn.XLOOKUP(Y453,sortorder!$E$4:$E$55,sortorder!$D$4:$D$55),99)</f>
        <v>38</v>
      </c>
      <c r="X453" s="155">
        <f>IFERROR(_xlfn.XLOOKUP(Y453,sortorder!$E$4:$E$55,sortorder!$D$4:$D$55),99)</f>
        <v>38</v>
      </c>
      <c r="Y453" s="22" t="s">
        <v>1900</v>
      </c>
      <c r="Z453" s="144">
        <f>IF(ISERROR(SEARCH(Z$1,$Q453)),0,1)</f>
        <v>0</v>
      </c>
      <c r="AA453" s="144">
        <f>IF(ISERROR(SEARCH(AA$1,$Q453)),0,1)</f>
        <v>1</v>
      </c>
      <c r="AB453" s="144">
        <f>IF(ISERROR(SEARCH(AB$1,$Q453)),0,1)</f>
        <v>1</v>
      </c>
      <c r="AC453" s="144">
        <f>IF(ISERROR(SEARCH(AC$1,$Q453)),0,1)</f>
        <v>0</v>
      </c>
      <c r="AD453" s="144">
        <f>IF(ISERROR(SEARCH(AD$1,$Q453)),0,1)</f>
        <v>0</v>
      </c>
      <c r="AE453" s="144">
        <f>IF(ISERROR(SEARCH(AE$1,$Q453)),0,1)</f>
        <v>0</v>
      </c>
      <c r="AF453" s="144">
        <f>IF(ISERROR(SEARCH(AF$1,$Q453)),0,1)</f>
        <v>0</v>
      </c>
      <c r="AG453" s="144">
        <f>IF(ISERROR(SEARCH(AG$1,$Q453)),0,1)</f>
        <v>0</v>
      </c>
      <c r="AH453" s="144">
        <f>IF(ISERROR(SEARCH(AH$1,$Q453)),0,1)</f>
        <v>0</v>
      </c>
      <c r="AI453" t="s">
        <v>1075</v>
      </c>
      <c r="AJ453" t="s">
        <v>1236</v>
      </c>
      <c r="AK453" t="s">
        <v>140</v>
      </c>
      <c r="AL453" s="41" t="s">
        <v>140</v>
      </c>
      <c r="AM453" s="216">
        <f>_xlfn.XLOOKUP(AL453,sortorder!$I$15:$I$20,sortorder!$J$15:$J$20)</f>
        <v>3</v>
      </c>
      <c r="AN453" t="s">
        <v>1804</v>
      </c>
      <c r="AO453" t="s">
        <v>1804</v>
      </c>
      <c r="AP453" t="s">
        <v>1805</v>
      </c>
      <c r="AQ453" s="32">
        <v>3</v>
      </c>
      <c r="AR453" t="s">
        <v>1799</v>
      </c>
      <c r="AS453" t="s">
        <v>1111</v>
      </c>
      <c r="AT453" t="s">
        <v>1102</v>
      </c>
      <c r="AU453" t="s">
        <v>1111</v>
      </c>
      <c r="AW453" s="39" t="str">
        <f>IFERROR(_xlfn.XLOOKUP(Q453,wtd!$B:$B,wtd!$C:$C),"")</f>
        <v/>
      </c>
      <c r="AX453" s="144" t="b">
        <f>IFERROR(Q453=_xlfn.XLOOKUP(Q453,wtd!$B:$B,wtd!$B:$B),FALSE)</f>
        <v>0</v>
      </c>
      <c r="AY453" t="s">
        <v>1103</v>
      </c>
      <c r="AZ453">
        <v>2</v>
      </c>
      <c r="BA453">
        <v>0</v>
      </c>
      <c r="BC453" t="b">
        <v>0</v>
      </c>
      <c r="BD453" t="b">
        <v>0</v>
      </c>
      <c r="BE453" t="b">
        <v>0</v>
      </c>
      <c r="BF453" t="s">
        <v>2040</v>
      </c>
      <c r="BG453" t="s">
        <v>2041</v>
      </c>
      <c r="BH453" t="s">
        <v>2041</v>
      </c>
      <c r="BI453" t="s">
        <v>2042</v>
      </c>
      <c r="BK453" t="s">
        <v>2043</v>
      </c>
      <c r="BL453" t="s">
        <v>5463</v>
      </c>
      <c r="BN453" s="229">
        <v>133</v>
      </c>
      <c r="BP453" t="s">
        <v>55</v>
      </c>
      <c r="BQ453" t="s">
        <v>1007</v>
      </c>
      <c r="BR453" t="s">
        <v>2039</v>
      </c>
      <c r="BS453" t="s">
        <v>411</v>
      </c>
    </row>
    <row r="454" spans="1:72">
      <c r="A454">
        <v>453</v>
      </c>
      <c r="B454" s="161" t="str">
        <f>IFERROR(TEXT(AM454,"00"),"99")&amp;IFERROR(TEXT(X454,"00"),"99")&amp;IFERROR(TEXT(T454,"00"),"99")&amp;IFERROR(TEXT(BN454,"000"),"999")</f>
        <v>033812134</v>
      </c>
      <c r="C454" s="161" t="str">
        <f>IFERROR(TEXT(AM454,"00"),"99")&amp;IFERROR(TEXT(W454,"00"),"99")&amp;IFERROR(TEXT(S454,"000"),"999")</f>
        <v>0338108</v>
      </c>
      <c r="D454" s="29">
        <v>1</v>
      </c>
      <c r="E454" s="29">
        <v>1</v>
      </c>
      <c r="F454" s="29">
        <v>0</v>
      </c>
      <c r="G454" s="29"/>
      <c r="H454" t="s">
        <v>1931</v>
      </c>
      <c r="I454" s="379" t="str">
        <f>IF(ISBLANK(H454), IF(OR(NOT(ISBLANK(M454)),NOT(ISBLANK(J454)), NOT(ISBLANK(O454))),"no oldname but should be",""),IF(H454=J454,"api",IF(H454=O454,"csv","no match or acsbgname")))</f>
        <v>api</v>
      </c>
      <c r="J454" t="s">
        <v>1931</v>
      </c>
      <c r="K454" t="s">
        <v>1931</v>
      </c>
      <c r="N454" t="s">
        <v>1932</v>
      </c>
      <c r="O454" t="s">
        <v>1932</v>
      </c>
      <c r="P454" t="s">
        <v>1932</v>
      </c>
      <c r="Q454" s="64" t="s">
        <v>1930</v>
      </c>
      <c r="R454" t="s">
        <v>1930</v>
      </c>
      <c r="S454" s="150">
        <f>IFERROR(_xlfn.XLOOKUP(U454,sortorder!$E$62:$E$134,sortorder!$F$62:$F$134),999)</f>
        <v>108</v>
      </c>
      <c r="T454" s="150">
        <f>IFERROR(_xlfn.XLOOKUP(U454,sortorder!$E$62:$E$134,sortorder!$D$62:$D$134),99)</f>
        <v>12</v>
      </c>
      <c r="U454" s="129" t="s">
        <v>244</v>
      </c>
      <c r="V454" s="59" t="s">
        <v>244</v>
      </c>
      <c r="W454" s="155">
        <f>IFERROR(_xlfn.XLOOKUP(Y454,sortorder!$E$4:$E$55,sortorder!$D$4:$D$55),99)</f>
        <v>38</v>
      </c>
      <c r="X454" s="155">
        <f>IFERROR(_xlfn.XLOOKUP(Y454,sortorder!$E$4:$E$55,sortorder!$D$4:$D$55),99)</f>
        <v>38</v>
      </c>
      <c r="Y454" s="22" t="s">
        <v>1900</v>
      </c>
      <c r="Z454" s="144">
        <f>IF(ISERROR(SEARCH(Z$1,$Q454)),0,1)</f>
        <v>0</v>
      </c>
      <c r="AA454" s="144">
        <f>IF(ISERROR(SEARCH(AA$1,$Q454)),0,1)</f>
        <v>1</v>
      </c>
      <c r="AB454" s="144">
        <f>IF(ISERROR(SEARCH(AB$1,$Q454)),0,1)</f>
        <v>1</v>
      </c>
      <c r="AC454" s="144">
        <f>IF(ISERROR(SEARCH(AC$1,$Q454)),0,1)</f>
        <v>0</v>
      </c>
      <c r="AD454" s="144">
        <f>IF(ISERROR(SEARCH(AD$1,$Q454)),0,1)</f>
        <v>0</v>
      </c>
      <c r="AE454" s="144">
        <f>IF(ISERROR(SEARCH(AE$1,$Q454)),0,1)</f>
        <v>0</v>
      </c>
      <c r="AF454" s="144">
        <f>IF(ISERROR(SEARCH(AF$1,$Q454)),0,1)</f>
        <v>0</v>
      </c>
      <c r="AG454" s="144">
        <f>IF(ISERROR(SEARCH(AG$1,$Q454)),0,1)</f>
        <v>0</v>
      </c>
      <c r="AH454" s="144">
        <f>IF(ISERROR(SEARCH(AH$1,$Q454)),0,1)</f>
        <v>0</v>
      </c>
      <c r="AI454" t="s">
        <v>1075</v>
      </c>
      <c r="AJ454" t="s">
        <v>1236</v>
      </c>
      <c r="AK454" t="s">
        <v>140</v>
      </c>
      <c r="AL454" s="41" t="s">
        <v>140</v>
      </c>
      <c r="AM454" s="216">
        <f>_xlfn.XLOOKUP(AL454,sortorder!$I$15:$I$20,sortorder!$J$15:$J$20)</f>
        <v>3</v>
      </c>
      <c r="AN454" t="s">
        <v>1804</v>
      </c>
      <c r="AO454" t="s">
        <v>1804</v>
      </c>
      <c r="AP454" t="s">
        <v>1805</v>
      </c>
      <c r="AQ454" s="32">
        <v>3</v>
      </c>
      <c r="AR454" t="s">
        <v>1799</v>
      </c>
      <c r="AS454" t="s">
        <v>1111</v>
      </c>
      <c r="AT454" t="s">
        <v>1102</v>
      </c>
      <c r="AU454" t="s">
        <v>1111</v>
      </c>
      <c r="AW454" s="39" t="str">
        <f>IFERROR(_xlfn.XLOOKUP(Q454,wtd!$B:$B,wtd!$C:$C),"")</f>
        <v/>
      </c>
      <c r="AX454" s="144" t="b">
        <f>IFERROR(Q454=_xlfn.XLOOKUP(Q454,wtd!$B:$B,wtd!$B:$B),FALSE)</f>
        <v>0</v>
      </c>
      <c r="AY454" t="s">
        <v>1103</v>
      </c>
      <c r="AZ454">
        <v>2</v>
      </c>
      <c r="BA454">
        <v>0</v>
      </c>
      <c r="BC454" t="b">
        <v>0</v>
      </c>
      <c r="BD454" t="b">
        <v>0</v>
      </c>
      <c r="BE454" t="b">
        <v>0</v>
      </c>
      <c r="BF454" t="s">
        <v>1933</v>
      </c>
      <c r="BG454" t="s">
        <v>1934</v>
      </c>
      <c r="BH454" t="s">
        <v>1934</v>
      </c>
      <c r="BI454" t="s">
        <v>1935</v>
      </c>
      <c r="BK454" t="s">
        <v>1936</v>
      </c>
      <c r="BL454" t="s">
        <v>5462</v>
      </c>
      <c r="BN454" s="229">
        <v>134</v>
      </c>
      <c r="BP454" t="s">
        <v>1147</v>
      </c>
      <c r="BQ454" t="s">
        <v>1155</v>
      </c>
      <c r="BR454" t="s">
        <v>1932</v>
      </c>
      <c r="BS454" t="s">
        <v>411</v>
      </c>
    </row>
    <row r="455" spans="1:72">
      <c r="A455">
        <v>454</v>
      </c>
      <c r="B455" s="161" t="str">
        <f>IFERROR(TEXT(AM455,"00"),"99")&amp;IFERROR(TEXT(X455,"00"),"99")&amp;IFERROR(TEXT(T455,"00"),"99")&amp;IFERROR(TEXT(BN455,"000"),"999")</f>
        <v>033813000</v>
      </c>
      <c r="C455" s="161" t="str">
        <f>IFERROR(TEXT(AM455,"00"),"99")&amp;IFERROR(TEXT(W455,"00"),"99")&amp;IFERROR(TEXT(S455,"000"),"999")</f>
        <v>0338109</v>
      </c>
      <c r="D455" s="260">
        <v>1</v>
      </c>
      <c r="E455" s="260">
        <v>1</v>
      </c>
      <c r="F455" s="260">
        <v>0</v>
      </c>
      <c r="G455" s="261"/>
      <c r="H455" s="124" t="s">
        <v>5719</v>
      </c>
      <c r="I455" s="379" t="str">
        <f>IF(ISBLANK(H455), IF(OR(NOT(ISBLANK(M455)),NOT(ISBLANK(J455)), NOT(ISBLANK(O455))),"no oldname but should be",""),IF(H455=J455,"api",IF(H455=O455,"csv","no match or acsbgname")))</f>
        <v>csv</v>
      </c>
      <c r="J455" s="124" t="s">
        <v>5718</v>
      </c>
      <c r="K455" s="124"/>
      <c r="L455" s="124"/>
      <c r="M455" s="124"/>
      <c r="N455" s="124"/>
      <c r="O455" s="124" t="s">
        <v>5719</v>
      </c>
      <c r="P455" s="124"/>
      <c r="Q455" s="125" t="s">
        <v>5720</v>
      </c>
      <c r="R455" s="124"/>
      <c r="S455" s="150">
        <f>IFERROR(_xlfn.XLOOKUP(U455,sortorder!$E$62:$E$134,sortorder!$F$62:$F$134),999)</f>
        <v>109</v>
      </c>
      <c r="T455" s="150">
        <f>IFERROR(_xlfn.XLOOKUP(U455,sortorder!$E$62:$E$134,sortorder!$D$62:$D$134),99)</f>
        <v>13</v>
      </c>
      <c r="U455" s="201" t="s">
        <v>5689</v>
      </c>
      <c r="V455" s="202"/>
      <c r="W455" s="155">
        <f>IFERROR(_xlfn.XLOOKUP(Y455,sortorder!$E$4:$E$55,sortorder!$D$4:$D$55),99)</f>
        <v>38</v>
      </c>
      <c r="X455" s="155">
        <f>IFERROR(_xlfn.XLOOKUP(Y455,sortorder!$E$4:$E$55,sortorder!$D$4:$D$55),99)</f>
        <v>38</v>
      </c>
      <c r="Y455" s="203" t="s">
        <v>1900</v>
      </c>
      <c r="Z455" s="144">
        <f>IF(ISERROR(SEARCH(Z$1,$Q455)),0,1)</f>
        <v>0</v>
      </c>
      <c r="AA455" s="144">
        <f>IF(ISERROR(SEARCH(AA$1,$Q455)),0,1)</f>
        <v>1</v>
      </c>
      <c r="AB455" s="144">
        <f>IF(ISERROR(SEARCH(AB$1,$Q455)),0,1)</f>
        <v>1</v>
      </c>
      <c r="AC455" s="144">
        <f>IF(ISERROR(SEARCH(AC$1,$Q455)),0,1)</f>
        <v>0</v>
      </c>
      <c r="AD455" s="144">
        <f>IF(ISERROR(SEARCH(AD$1,$Q455)),0,1)</f>
        <v>0</v>
      </c>
      <c r="AE455" s="144">
        <f>IF(ISERROR(SEARCH(AE$1,$Q455)),0,1)</f>
        <v>0</v>
      </c>
      <c r="AF455" s="144">
        <f>IF(ISERROR(SEARCH(AF$1,$Q455)),0,1)</f>
        <v>0</v>
      </c>
      <c r="AG455" s="144">
        <f>IF(ISERROR(SEARCH(AG$1,$Q455)),0,1)</f>
        <v>0</v>
      </c>
      <c r="AH455" s="144">
        <f>IF(ISERROR(SEARCH(AH$1,$Q455)),0,1)</f>
        <v>0</v>
      </c>
      <c r="AI455" s="124" t="s">
        <v>1075</v>
      </c>
      <c r="AJ455" s="124" t="s">
        <v>1236</v>
      </c>
      <c r="AK455" s="124" t="s">
        <v>140</v>
      </c>
      <c r="AL455" s="218" t="s">
        <v>140</v>
      </c>
      <c r="AM455" s="216">
        <f>_xlfn.XLOOKUP(AL455,sortorder!$I$15:$I$20,sortorder!$J$15:$J$20)</f>
        <v>3</v>
      </c>
      <c r="AN455" s="124" t="s">
        <v>1804</v>
      </c>
      <c r="AO455" s="124" t="s">
        <v>1804</v>
      </c>
      <c r="AP455" s="124" t="s">
        <v>1805</v>
      </c>
      <c r="AQ455" s="113">
        <v>3</v>
      </c>
      <c r="AR455" s="124" t="s">
        <v>1799</v>
      </c>
      <c r="AS455" s="124" t="s">
        <v>1111</v>
      </c>
      <c r="AT455" s="124" t="s">
        <v>1102</v>
      </c>
      <c r="AU455" s="124" t="s">
        <v>1111</v>
      </c>
      <c r="AV455" s="124"/>
      <c r="AW455" s="259" t="s">
        <v>2921</v>
      </c>
      <c r="AX455" s="266" t="b">
        <v>0</v>
      </c>
      <c r="AY455" s="245" t="s">
        <v>1103</v>
      </c>
      <c r="AZ455" s="124">
        <v>2</v>
      </c>
      <c r="BA455" s="124">
        <v>0</v>
      </c>
      <c r="BB455" s="124"/>
      <c r="BC455" s="124" t="b">
        <v>0</v>
      </c>
      <c r="BD455" s="124" t="b">
        <v>0</v>
      </c>
      <c r="BE455" s="124" t="b">
        <v>0</v>
      </c>
      <c r="BF455" s="268" t="s">
        <v>5721</v>
      </c>
      <c r="BG455" s="268" t="s">
        <v>5722</v>
      </c>
      <c r="BH455" s="268" t="s">
        <v>5722</v>
      </c>
      <c r="BI455" s="124"/>
      <c r="BJ455" s="124"/>
      <c r="BK455" s="124"/>
      <c r="BL455" s="124"/>
      <c r="BM455" s="124"/>
      <c r="BN455" s="269"/>
      <c r="BO455" s="124"/>
      <c r="BP455" s="124"/>
      <c r="BQ455" s="124"/>
      <c r="BR455" s="124"/>
      <c r="BS455" s="124"/>
      <c r="BT455" s="124"/>
    </row>
    <row r="456" spans="1:72">
      <c r="A456">
        <v>455</v>
      </c>
      <c r="B456" s="161" t="str">
        <f>IFERROR(TEXT(AM456,"00"),"99")&amp;IFERROR(TEXT(X456,"00"),"99")&amp;IFERROR(TEXT(T456,"00"),"99")&amp;IFERROR(TEXT(BN456,"000"),"999")</f>
        <v>033901135</v>
      </c>
      <c r="C456" s="161" t="str">
        <f>IFERROR(TEXT(AM456,"00"),"99")&amp;IFERROR(TEXT(W456,"00"),"99")&amp;IFERROR(TEXT(S456,"000"),"999")</f>
        <v>0339096</v>
      </c>
      <c r="D456" s="29">
        <v>1</v>
      </c>
      <c r="E456" s="29">
        <v>0</v>
      </c>
      <c r="F456" s="29">
        <v>0</v>
      </c>
      <c r="G456" s="29"/>
      <c r="H456" t="s">
        <v>1313</v>
      </c>
      <c r="I456" s="379" t="str">
        <f>IF(ISBLANK(H456), IF(OR(NOT(ISBLANK(M456)),NOT(ISBLANK(J456)), NOT(ISBLANK(O456))),"no oldname but should be",""),IF(H456=J456,"api",IF(H456=O456,"csv","no match or acsbgname")))</f>
        <v>api</v>
      </c>
      <c r="J456" t="s">
        <v>1313</v>
      </c>
      <c r="K456" t="s">
        <v>1313</v>
      </c>
      <c r="Q456" s="64" t="s">
        <v>1312</v>
      </c>
      <c r="R456" t="s">
        <v>1312</v>
      </c>
      <c r="S456" s="150">
        <f>IFERROR(_xlfn.XLOOKUP(U456,sortorder!$E$62:$E$134,sortorder!$F$62:$F$134),999)</f>
        <v>96</v>
      </c>
      <c r="T456" s="150">
        <f>IFERROR(_xlfn.XLOOKUP(U456,sortorder!$E$62:$E$134,sortorder!$D$62:$D$134),99)</f>
        <v>1</v>
      </c>
      <c r="U456" s="129" t="s">
        <v>181</v>
      </c>
      <c r="V456" s="59" t="s">
        <v>181</v>
      </c>
      <c r="W456" s="155">
        <f>IFERROR(_xlfn.XLOOKUP(Y456,sortorder!$E$4:$E$55,sortorder!$D$4:$D$55),99)</f>
        <v>39</v>
      </c>
      <c r="X456" s="155">
        <f>IFERROR(_xlfn.XLOOKUP(Y456,sortorder!$E$4:$E$55,sortorder!$D$4:$D$55),99)</f>
        <v>39</v>
      </c>
      <c r="Y456" s="22" t="s">
        <v>1235</v>
      </c>
      <c r="Z456" s="144">
        <f>IF(ISERROR(SEARCH(Z$1,$Q456)),0,1)</f>
        <v>0</v>
      </c>
      <c r="AA456" s="144">
        <f>IF(ISERROR(SEARCH(AA$1,$Q456)),0,1)</f>
        <v>0</v>
      </c>
      <c r="AB456" s="144">
        <f>IF(ISERROR(SEARCH(AB$1,$Q456)),0,1)</f>
        <v>0</v>
      </c>
      <c r="AC456" s="144">
        <f>IF(ISERROR(SEARCH(AC$1,$Q456)),0,1)</f>
        <v>0</v>
      </c>
      <c r="AD456" s="144">
        <f>IF(ISERROR(SEARCH(AD$1,$Q456)),0,1)</f>
        <v>1</v>
      </c>
      <c r="AE456" s="144">
        <f>IF(ISERROR(SEARCH(AE$1,$Q456)),0,1)</f>
        <v>0</v>
      </c>
      <c r="AF456" s="144">
        <f>IF(ISERROR(SEARCH(AF$1,$Q456)),0,1)</f>
        <v>0</v>
      </c>
      <c r="AG456" s="144">
        <f>IF(ISERROR(SEARCH(AG$1,$Q456)),0,1)</f>
        <v>0</v>
      </c>
      <c r="AH456" s="144">
        <f>IF(ISERROR(SEARCH(AH$1,$Q456)),0,1)</f>
        <v>0</v>
      </c>
      <c r="AI456" t="s">
        <v>1075</v>
      </c>
      <c r="AJ456" t="s">
        <v>1236</v>
      </c>
      <c r="AK456" t="s">
        <v>140</v>
      </c>
      <c r="AL456" s="41" t="s">
        <v>140</v>
      </c>
      <c r="AM456" s="216">
        <f>_xlfn.XLOOKUP(AL456,sortorder!$I$15:$I$20,sortorder!$J$15:$J$20)</f>
        <v>3</v>
      </c>
      <c r="AN456" t="s">
        <v>423</v>
      </c>
      <c r="AO456" t="s">
        <v>423</v>
      </c>
      <c r="AP456" t="s">
        <v>424</v>
      </c>
      <c r="AQ456" s="32">
        <v>1</v>
      </c>
      <c r="AR456" t="s">
        <v>1125</v>
      </c>
      <c r="AS456" t="s">
        <v>1132</v>
      </c>
      <c r="AT456" t="s">
        <v>1126</v>
      </c>
      <c r="AU456" t="s">
        <v>1132</v>
      </c>
      <c r="AW456" s="39" t="str">
        <f>IFERROR(_xlfn.XLOOKUP(Q456,wtd!$B:$B,wtd!$C:$C),"")</f>
        <v/>
      </c>
      <c r="AX456" s="144" t="b">
        <f>IFERROR(Q456=_xlfn.XLOOKUP(Q456,wtd!$B:$B,wtd!$B:$B),FALSE)</f>
        <v>0</v>
      </c>
      <c r="AY456" t="s">
        <v>2830</v>
      </c>
      <c r="AZ456" s="11">
        <v>3</v>
      </c>
      <c r="BA456">
        <v>2</v>
      </c>
      <c r="BC456" t="b">
        <v>0</v>
      </c>
      <c r="BD456" t="b">
        <v>0</v>
      </c>
      <c r="BE456" t="b">
        <v>0</v>
      </c>
      <c r="BF456" t="s">
        <v>1314</v>
      </c>
      <c r="BG456" t="s">
        <v>1315</v>
      </c>
      <c r="BH456" t="s">
        <v>1315</v>
      </c>
      <c r="BK456" t="s">
        <v>1316</v>
      </c>
      <c r="BL456" t="s">
        <v>5456</v>
      </c>
      <c r="BN456" s="229">
        <v>135</v>
      </c>
      <c r="BP456" t="s">
        <v>1317</v>
      </c>
      <c r="BS456" t="s">
        <v>411</v>
      </c>
    </row>
    <row r="457" spans="1:72">
      <c r="A457">
        <v>456</v>
      </c>
      <c r="B457" s="161" t="str">
        <f>IFERROR(TEXT(AM457,"00"),"99")&amp;IFERROR(TEXT(X457,"00"),"99")&amp;IFERROR(TEXT(T457,"00"),"99")&amp;IFERROR(TEXT(BN457,"000"),"999")</f>
        <v>033902136</v>
      </c>
      <c r="C457" s="161" t="str">
        <f>IFERROR(TEXT(AM457,"00"),"99")&amp;IFERROR(TEXT(W457,"00"),"99")&amp;IFERROR(TEXT(S457,"000"),"999")</f>
        <v>0339097</v>
      </c>
      <c r="D457" s="29">
        <v>1</v>
      </c>
      <c r="E457" s="29">
        <v>0</v>
      </c>
      <c r="F457" s="29">
        <v>0</v>
      </c>
      <c r="G457" s="29"/>
      <c r="H457" t="s">
        <v>1299</v>
      </c>
      <c r="I457" s="379" t="str">
        <f>IF(ISBLANK(H457), IF(OR(NOT(ISBLANK(M457)),NOT(ISBLANK(J457)), NOT(ISBLANK(O457))),"no oldname but should be",""),IF(H457=J457,"api",IF(H457=O457,"csv","no match or acsbgname")))</f>
        <v>api</v>
      </c>
      <c r="J457" t="s">
        <v>1299</v>
      </c>
      <c r="K457" t="s">
        <v>1299</v>
      </c>
      <c r="Q457" s="64" t="s">
        <v>1298</v>
      </c>
      <c r="R457" t="s">
        <v>1298</v>
      </c>
      <c r="S457" s="150">
        <f>IFERROR(_xlfn.XLOOKUP(U457,sortorder!$E$62:$E$134,sortorder!$F$62:$F$134),999)</f>
        <v>97</v>
      </c>
      <c r="T457" s="150">
        <f>IFERROR(_xlfn.XLOOKUP(U457,sortorder!$E$62:$E$134,sortorder!$D$62:$D$134),99)</f>
        <v>2</v>
      </c>
      <c r="U457" s="129" t="s">
        <v>144</v>
      </c>
      <c r="V457" s="59" t="s">
        <v>144</v>
      </c>
      <c r="W457" s="155">
        <f>IFERROR(_xlfn.XLOOKUP(Y457,sortorder!$E$4:$E$55,sortorder!$D$4:$D$55),99)</f>
        <v>39</v>
      </c>
      <c r="X457" s="155">
        <f>IFERROR(_xlfn.XLOOKUP(Y457,sortorder!$E$4:$E$55,sortorder!$D$4:$D$55),99)</f>
        <v>39</v>
      </c>
      <c r="Y457" s="22" t="s">
        <v>1235</v>
      </c>
      <c r="Z457" s="144">
        <f>IF(ISERROR(SEARCH(Z$1,$Q457)),0,1)</f>
        <v>0</v>
      </c>
      <c r="AA457" s="144">
        <f>IF(ISERROR(SEARCH(AA$1,$Q457)),0,1)</f>
        <v>0</v>
      </c>
      <c r="AB457" s="144">
        <f>IF(ISERROR(SEARCH(AB$1,$Q457)),0,1)</f>
        <v>0</v>
      </c>
      <c r="AC457" s="144">
        <f>IF(ISERROR(SEARCH(AC$1,$Q457)),0,1)</f>
        <v>0</v>
      </c>
      <c r="AD457" s="144">
        <f>IF(ISERROR(SEARCH(AD$1,$Q457)),0,1)</f>
        <v>1</v>
      </c>
      <c r="AE457" s="144">
        <f>IF(ISERROR(SEARCH(AE$1,$Q457)),0,1)</f>
        <v>0</v>
      </c>
      <c r="AF457" s="144">
        <f>IF(ISERROR(SEARCH(AF$1,$Q457)),0,1)</f>
        <v>0</v>
      </c>
      <c r="AG457" s="144">
        <f>IF(ISERROR(SEARCH(AG$1,$Q457)),0,1)</f>
        <v>0</v>
      </c>
      <c r="AH457" s="144">
        <f>IF(ISERROR(SEARCH(AH$1,$Q457)),0,1)</f>
        <v>0</v>
      </c>
      <c r="AI457" t="s">
        <v>1075</v>
      </c>
      <c r="AJ457" t="s">
        <v>1236</v>
      </c>
      <c r="AK457" t="s">
        <v>140</v>
      </c>
      <c r="AL457" s="41" t="s">
        <v>140</v>
      </c>
      <c r="AM457" s="216">
        <f>_xlfn.XLOOKUP(AL457,sortorder!$I$15:$I$20,sortorder!$J$15:$J$20)</f>
        <v>3</v>
      </c>
      <c r="AN457" t="s">
        <v>423</v>
      </c>
      <c r="AO457" t="s">
        <v>423</v>
      </c>
      <c r="AP457" t="s">
        <v>424</v>
      </c>
      <c r="AQ457" s="32">
        <v>1</v>
      </c>
      <c r="AR457" t="s">
        <v>1125</v>
      </c>
      <c r="AS457" t="s">
        <v>1132</v>
      </c>
      <c r="AT457" t="s">
        <v>1126</v>
      </c>
      <c r="AU457" t="s">
        <v>1132</v>
      </c>
      <c r="AW457" s="39" t="str">
        <f>IFERROR(_xlfn.XLOOKUP(Q457,wtd!$B:$B,wtd!$C:$C),"")</f>
        <v/>
      </c>
      <c r="AX457" s="144" t="b">
        <f>IFERROR(Q457=_xlfn.XLOOKUP(Q457,wtd!$B:$B,wtd!$B:$B),FALSE)</f>
        <v>0</v>
      </c>
      <c r="AY457" t="s">
        <v>2830</v>
      </c>
      <c r="AZ457" s="11">
        <v>3</v>
      </c>
      <c r="BA457">
        <v>1</v>
      </c>
      <c r="BC457" t="b">
        <v>0</v>
      </c>
      <c r="BD457" t="b">
        <v>0</v>
      </c>
      <c r="BE457" t="b">
        <v>0</v>
      </c>
      <c r="BF457" t="s">
        <v>1300</v>
      </c>
      <c r="BG457" t="s">
        <v>1301</v>
      </c>
      <c r="BH457" t="s">
        <v>1301</v>
      </c>
      <c r="BK457" t="s">
        <v>1302</v>
      </c>
      <c r="BL457" t="s">
        <v>1742</v>
      </c>
      <c r="BN457" s="229">
        <v>136</v>
      </c>
      <c r="BP457" t="s">
        <v>1303</v>
      </c>
      <c r="BS457" t="s">
        <v>411</v>
      </c>
      <c r="BT457" t="s">
        <v>55</v>
      </c>
    </row>
    <row r="458" spans="1:72">
      <c r="A458">
        <v>457</v>
      </c>
      <c r="B458" s="161" t="str">
        <f>IFERROR(TEXT(AM458,"00"),"99")&amp;IFERROR(TEXT(X458,"00"),"99")&amp;IFERROR(TEXT(T458,"00"),"99")&amp;IFERROR(TEXT(BN458,"000"),"999")</f>
        <v>033903000</v>
      </c>
      <c r="C458" s="161" t="str">
        <f>IFERROR(TEXT(AM458,"00"),"99")&amp;IFERROR(TEXT(W458,"00"),"99")&amp;IFERROR(TEXT(S458,"000"),"999")</f>
        <v>0339098</v>
      </c>
      <c r="D458" s="260">
        <v>1</v>
      </c>
      <c r="E458" s="260">
        <v>0</v>
      </c>
      <c r="F458" s="260">
        <v>0</v>
      </c>
      <c r="G458" s="261"/>
      <c r="H458" s="124" t="s">
        <v>5798</v>
      </c>
      <c r="I458" s="379" t="str">
        <f>IF(ISBLANK(H458), IF(OR(NOT(ISBLANK(M458)),NOT(ISBLANK(J458)), NOT(ISBLANK(O458))),"no oldname but should be",""),IF(H458=J458,"api",IF(H458=O458,"csv","no match or acsbgname")))</f>
        <v>api</v>
      </c>
      <c r="J458" s="124" t="s">
        <v>5798</v>
      </c>
      <c r="K458" s="124"/>
      <c r="L458" s="124"/>
      <c r="M458" s="124"/>
      <c r="N458" s="124"/>
      <c r="O458" s="124"/>
      <c r="P458" s="124"/>
      <c r="Q458" s="125" t="s">
        <v>5799</v>
      </c>
      <c r="R458" s="124"/>
      <c r="S458" s="150">
        <f>IFERROR(_xlfn.XLOOKUP(U458,sortorder!$E$62:$E$134,sortorder!$F$62:$F$134),999)</f>
        <v>97.5</v>
      </c>
      <c r="T458" s="150">
        <f>IFERROR(_xlfn.XLOOKUP(U458,sortorder!$E$62:$E$134,sortorder!$D$62:$D$134),99)</f>
        <v>3</v>
      </c>
      <c r="U458" s="201" t="s">
        <v>5693</v>
      </c>
      <c r="V458" s="202"/>
      <c r="W458" s="155">
        <f>IFERROR(_xlfn.XLOOKUP(Y458,sortorder!$E$4:$E$55,sortorder!$D$4:$D$55),99)</f>
        <v>39</v>
      </c>
      <c r="X458" s="155">
        <f>IFERROR(_xlfn.XLOOKUP(Y458,sortorder!$E$4:$E$55,sortorder!$D$4:$D$55),99)</f>
        <v>39</v>
      </c>
      <c r="Y458" s="203" t="s">
        <v>1235</v>
      </c>
      <c r="Z458" s="144">
        <f>IF(ISERROR(SEARCH(Z$1,$Q458)),0,1)</f>
        <v>0</v>
      </c>
      <c r="AA458" s="144">
        <f>IF(ISERROR(SEARCH(AA$1,$Q458)),0,1)</f>
        <v>0</v>
      </c>
      <c r="AB458" s="144">
        <f>IF(ISERROR(SEARCH(AB$1,$Q458)),0,1)</f>
        <v>0</v>
      </c>
      <c r="AC458" s="144">
        <f>IF(ISERROR(SEARCH(AC$1,$Q458)),0,1)</f>
        <v>0</v>
      </c>
      <c r="AD458" s="144">
        <f>IF(ISERROR(SEARCH(AD$1,$Q458)),0,1)</f>
        <v>1</v>
      </c>
      <c r="AE458" s="144">
        <f>IF(ISERROR(SEARCH(AE$1,$Q458)),0,1)</f>
        <v>0</v>
      </c>
      <c r="AF458" s="144">
        <f>IF(ISERROR(SEARCH(AF$1,$Q458)),0,1)</f>
        <v>0</v>
      </c>
      <c r="AG458" s="144">
        <f>IF(ISERROR(SEARCH(AG$1,$Q458)),0,1)</f>
        <v>0</v>
      </c>
      <c r="AH458" s="144">
        <f>IF(ISERROR(SEARCH(AH$1,$Q458)),0,1)</f>
        <v>0</v>
      </c>
      <c r="AI458" s="124" t="s">
        <v>1075</v>
      </c>
      <c r="AJ458" s="124" t="s">
        <v>1236</v>
      </c>
      <c r="AK458" s="124" t="s">
        <v>140</v>
      </c>
      <c r="AL458" s="218" t="s">
        <v>140</v>
      </c>
      <c r="AM458" s="216">
        <f>_xlfn.XLOOKUP(AL458,sortorder!$I$15:$I$20,sortorder!$J$15:$J$20)</f>
        <v>3</v>
      </c>
      <c r="AN458" s="124" t="s">
        <v>423</v>
      </c>
      <c r="AO458" s="124" t="s">
        <v>423</v>
      </c>
      <c r="AP458" s="124" t="s">
        <v>424</v>
      </c>
      <c r="AQ458" s="113">
        <v>1</v>
      </c>
      <c r="AR458" s="124" t="s">
        <v>1125</v>
      </c>
      <c r="AS458" s="124" t="s">
        <v>1132</v>
      </c>
      <c r="AT458" s="124" t="s">
        <v>1126</v>
      </c>
      <c r="AU458" s="124" t="s">
        <v>1132</v>
      </c>
      <c r="AV458" s="124"/>
      <c r="AW458" s="259" t="s">
        <v>2921</v>
      </c>
      <c r="AX458" s="266" t="b">
        <v>0</v>
      </c>
      <c r="AY458" s="245" t="s">
        <v>2830</v>
      </c>
      <c r="AZ458" s="124">
        <v>3</v>
      </c>
      <c r="BA458" s="124">
        <v>1</v>
      </c>
      <c r="BB458" s="124"/>
      <c r="BC458" s="124" t="b">
        <v>0</v>
      </c>
      <c r="BD458" s="124" t="b">
        <v>0</v>
      </c>
      <c r="BE458" s="124" t="b">
        <v>0</v>
      </c>
      <c r="BF458" s="124" t="s">
        <v>5800</v>
      </c>
      <c r="BG458" s="124" t="s">
        <v>5801</v>
      </c>
      <c r="BH458" s="124" t="s">
        <v>5801</v>
      </c>
      <c r="BI458" s="124"/>
      <c r="BJ458" s="124"/>
      <c r="BK458" s="124"/>
      <c r="BL458" s="124"/>
      <c r="BM458" s="124"/>
      <c r="BN458" s="269"/>
      <c r="BO458" s="124"/>
      <c r="BP458" s="124"/>
      <c r="BQ458" s="124"/>
      <c r="BR458" s="124"/>
      <c r="BS458" s="124"/>
      <c r="BT458" s="124"/>
    </row>
    <row r="459" spans="1:72">
      <c r="A459">
        <v>458</v>
      </c>
      <c r="B459" s="161" t="str">
        <f>IFERROR(TEXT(AM459,"00"),"99")&amp;IFERROR(TEXT(X459,"00"),"99")&amp;IFERROR(TEXT(T459,"00"),"99")&amp;IFERROR(TEXT(BN459,"000"),"999")</f>
        <v>033904137</v>
      </c>
      <c r="C459" s="161" t="str">
        <f>IFERROR(TEXT(AM459,"00"),"99")&amp;IFERROR(TEXT(W459,"00"),"99")&amp;IFERROR(TEXT(S459,"000"),"999")</f>
        <v>0339098</v>
      </c>
      <c r="D459" s="29">
        <v>1</v>
      </c>
      <c r="E459" s="29">
        <v>0</v>
      </c>
      <c r="F459" s="29">
        <v>0</v>
      </c>
      <c r="G459" s="29"/>
      <c r="H459" t="s">
        <v>1249</v>
      </c>
      <c r="I459" s="379" t="str">
        <f>IF(ISBLANK(H459), IF(OR(NOT(ISBLANK(M459)),NOT(ISBLANK(J459)), NOT(ISBLANK(O459))),"no oldname but should be",""),IF(H459=J459,"api",IF(H459=O459,"csv","no match or acsbgname")))</f>
        <v>api</v>
      </c>
      <c r="J459" t="s">
        <v>1249</v>
      </c>
      <c r="K459" t="s">
        <v>1249</v>
      </c>
      <c r="Q459" s="64" t="s">
        <v>1248</v>
      </c>
      <c r="R459" t="s">
        <v>1248</v>
      </c>
      <c r="S459" s="150">
        <f>IFERROR(_xlfn.XLOOKUP(U459,sortorder!$E$62:$E$134,sortorder!$F$62:$F$134),999)</f>
        <v>98</v>
      </c>
      <c r="T459" s="150">
        <f>IFERROR(_xlfn.XLOOKUP(U459,sortorder!$E$62:$E$134,sortorder!$D$62:$D$134),99)</f>
        <v>4</v>
      </c>
      <c r="U459" s="129" t="s">
        <v>196</v>
      </c>
      <c r="V459" s="59" t="s">
        <v>196</v>
      </c>
      <c r="W459" s="155">
        <f>IFERROR(_xlfn.XLOOKUP(Y459,sortorder!$E$4:$E$55,sortorder!$D$4:$D$55),99)</f>
        <v>39</v>
      </c>
      <c r="X459" s="155">
        <f>IFERROR(_xlfn.XLOOKUP(Y459,sortorder!$E$4:$E$55,sortorder!$D$4:$D$55),99)</f>
        <v>39</v>
      </c>
      <c r="Y459" s="22" t="s">
        <v>1235</v>
      </c>
      <c r="Z459" s="144">
        <f>IF(ISERROR(SEARCH(Z$1,$Q459)),0,1)</f>
        <v>0</v>
      </c>
      <c r="AA459" s="144">
        <f>IF(ISERROR(SEARCH(AA$1,$Q459)),0,1)</f>
        <v>0</v>
      </c>
      <c r="AB459" s="144">
        <f>IF(ISERROR(SEARCH(AB$1,$Q459)),0,1)</f>
        <v>0</v>
      </c>
      <c r="AC459" s="144">
        <f>IF(ISERROR(SEARCH(AC$1,$Q459)),0,1)</f>
        <v>0</v>
      </c>
      <c r="AD459" s="144">
        <f>IF(ISERROR(SEARCH(AD$1,$Q459)),0,1)</f>
        <v>1</v>
      </c>
      <c r="AE459" s="144">
        <f>IF(ISERROR(SEARCH(AE$1,$Q459)),0,1)</f>
        <v>0</v>
      </c>
      <c r="AF459" s="144">
        <f>IF(ISERROR(SEARCH(AF$1,$Q459)),0,1)</f>
        <v>0</v>
      </c>
      <c r="AG459" s="144">
        <f>IF(ISERROR(SEARCH(AG$1,$Q459)),0,1)</f>
        <v>0</v>
      </c>
      <c r="AH459" s="144">
        <f>IF(ISERROR(SEARCH(AH$1,$Q459)),0,1)</f>
        <v>0</v>
      </c>
      <c r="AI459" t="s">
        <v>1075</v>
      </c>
      <c r="AJ459" t="s">
        <v>1236</v>
      </c>
      <c r="AK459" t="s">
        <v>140</v>
      </c>
      <c r="AL459" s="41" t="s">
        <v>140</v>
      </c>
      <c r="AM459" s="216">
        <f>_xlfn.XLOOKUP(AL459,sortorder!$I$15:$I$20,sortorder!$J$15:$J$20)</f>
        <v>3</v>
      </c>
      <c r="AN459" t="s">
        <v>423</v>
      </c>
      <c r="AO459" t="s">
        <v>423</v>
      </c>
      <c r="AP459" t="s">
        <v>424</v>
      </c>
      <c r="AQ459" s="32">
        <v>1</v>
      </c>
      <c r="AR459" t="s">
        <v>1125</v>
      </c>
      <c r="AS459" t="s">
        <v>1132</v>
      </c>
      <c r="AT459" t="s">
        <v>1126</v>
      </c>
      <c r="AU459" t="s">
        <v>1132</v>
      </c>
      <c r="AW459" s="39" t="str">
        <f>IFERROR(_xlfn.XLOOKUP(Q459,wtd!$B:$B,wtd!$C:$C),"")</f>
        <v/>
      </c>
      <c r="AX459" s="144" t="b">
        <f>IFERROR(Q459=_xlfn.XLOOKUP(Q459,wtd!$B:$B,wtd!$B:$B),FALSE)</f>
        <v>0</v>
      </c>
      <c r="AY459" t="s">
        <v>2830</v>
      </c>
      <c r="AZ459" s="11">
        <v>3</v>
      </c>
      <c r="BA459">
        <v>2</v>
      </c>
      <c r="BC459" t="b">
        <v>0</v>
      </c>
      <c r="BD459" t="b">
        <v>0</v>
      </c>
      <c r="BE459" t="b">
        <v>0</v>
      </c>
      <c r="BF459" t="s">
        <v>1250</v>
      </c>
      <c r="BG459" t="s">
        <v>5472</v>
      </c>
      <c r="BH459" t="s">
        <v>5472</v>
      </c>
      <c r="BK459" t="s">
        <v>1251</v>
      </c>
      <c r="BL459" t="s">
        <v>5457</v>
      </c>
      <c r="BN459" s="229">
        <v>137</v>
      </c>
      <c r="BP459" t="s">
        <v>1252</v>
      </c>
      <c r="BS459" t="s">
        <v>411</v>
      </c>
    </row>
    <row r="460" spans="1:72">
      <c r="A460">
        <v>459</v>
      </c>
      <c r="B460" s="161" t="str">
        <f>IFERROR(TEXT(AM460,"00"),"99")&amp;IFERROR(TEXT(X460,"00"),"99")&amp;IFERROR(TEXT(T460,"00"),"99")&amp;IFERROR(TEXT(BN460,"000"),"999")</f>
        <v>033905140</v>
      </c>
      <c r="C460" s="161" t="str">
        <f>IFERROR(TEXT(AM460,"00"),"99")&amp;IFERROR(TEXT(W460,"00"),"99")&amp;IFERROR(TEXT(S460,"000"),"999")</f>
        <v>0339101</v>
      </c>
      <c r="D460" s="29">
        <v>1</v>
      </c>
      <c r="E460" s="29">
        <v>0</v>
      </c>
      <c r="F460" s="29">
        <v>0</v>
      </c>
      <c r="G460" s="29"/>
      <c r="H460" t="s">
        <v>1352</v>
      </c>
      <c r="I460" s="379" t="str">
        <f>IF(ISBLANK(H460), IF(OR(NOT(ISBLANK(M460)),NOT(ISBLANK(J460)), NOT(ISBLANK(O460))),"no oldname but should be",""),IF(H460=J460,"api",IF(H460=O460,"csv","no match or acsbgname")))</f>
        <v>api</v>
      </c>
      <c r="J460" t="s">
        <v>1352</v>
      </c>
      <c r="K460" t="s">
        <v>1352</v>
      </c>
      <c r="Q460" s="64" t="s">
        <v>1351</v>
      </c>
      <c r="R460" t="s">
        <v>1351</v>
      </c>
      <c r="S460" s="150">
        <f>IFERROR(_xlfn.XLOOKUP(U460,sortorder!$E$62:$E$134,sortorder!$F$62:$F$134),999)</f>
        <v>101</v>
      </c>
      <c r="T460" s="150">
        <f>IFERROR(_xlfn.XLOOKUP(U460,sortorder!$E$62:$E$134,sortorder!$D$62:$D$134),99)</f>
        <v>5</v>
      </c>
      <c r="U460" s="129" t="s">
        <v>1769</v>
      </c>
      <c r="V460" s="59" t="s">
        <v>1769</v>
      </c>
      <c r="W460" s="155">
        <f>IFERROR(_xlfn.XLOOKUP(Y460,sortorder!$E$4:$E$55,sortorder!$D$4:$D$55),99)</f>
        <v>39</v>
      </c>
      <c r="X460" s="155">
        <f>IFERROR(_xlfn.XLOOKUP(Y460,sortorder!$E$4:$E$55,sortorder!$D$4:$D$55),99)</f>
        <v>39</v>
      </c>
      <c r="Y460" s="22" t="s">
        <v>1235</v>
      </c>
      <c r="Z460" s="144">
        <f>IF(ISERROR(SEARCH(Z$1,$Q460)),0,1)</f>
        <v>0</v>
      </c>
      <c r="AA460" s="144">
        <f>IF(ISERROR(SEARCH(AA$1,$Q460)),0,1)</f>
        <v>0</v>
      </c>
      <c r="AB460" s="144">
        <f>IF(ISERROR(SEARCH(AB$1,$Q460)),0,1)</f>
        <v>0</v>
      </c>
      <c r="AC460" s="144">
        <f>IF(ISERROR(SEARCH(AC$1,$Q460)),0,1)</f>
        <v>0</v>
      </c>
      <c r="AD460" s="144">
        <f>IF(ISERROR(SEARCH(AD$1,$Q460)),0,1)</f>
        <v>1</v>
      </c>
      <c r="AE460" s="144">
        <f>IF(ISERROR(SEARCH(AE$1,$Q460)),0,1)</f>
        <v>0</v>
      </c>
      <c r="AF460" s="144">
        <f>IF(ISERROR(SEARCH(AF$1,$Q460)),0,1)</f>
        <v>0</v>
      </c>
      <c r="AG460" s="144">
        <f>IF(ISERROR(SEARCH(AG$1,$Q460)),0,1)</f>
        <v>0</v>
      </c>
      <c r="AH460" s="144">
        <f>IF(ISERROR(SEARCH(AH$1,$Q460)),0,1)</f>
        <v>0</v>
      </c>
      <c r="AI460" t="s">
        <v>1075</v>
      </c>
      <c r="AJ460" t="s">
        <v>1236</v>
      </c>
      <c r="AK460" t="s">
        <v>140</v>
      </c>
      <c r="AL460" s="41" t="s">
        <v>140</v>
      </c>
      <c r="AM460" s="216">
        <f>_xlfn.XLOOKUP(AL460,sortorder!$I$15:$I$20,sortorder!$J$15:$J$20)</f>
        <v>3</v>
      </c>
      <c r="AN460" t="s">
        <v>423</v>
      </c>
      <c r="AO460" t="s">
        <v>423</v>
      </c>
      <c r="AP460" t="s">
        <v>424</v>
      </c>
      <c r="AQ460" s="32">
        <v>1</v>
      </c>
      <c r="AR460" t="s">
        <v>1125</v>
      </c>
      <c r="AS460" t="s">
        <v>1132</v>
      </c>
      <c r="AT460" t="s">
        <v>1126</v>
      </c>
      <c r="AU460" t="s">
        <v>1132</v>
      </c>
      <c r="AW460" s="39" t="str">
        <f>IFERROR(_xlfn.XLOOKUP(Q460,wtd!$B:$B,wtd!$C:$C),"")</f>
        <v/>
      </c>
      <c r="AX460" s="144" t="b">
        <f>IFERROR(Q460=_xlfn.XLOOKUP(Q460,wtd!$B:$B,wtd!$B:$B),FALSE)</f>
        <v>0</v>
      </c>
      <c r="AY460" t="s">
        <v>2830</v>
      </c>
      <c r="AZ460">
        <v>2</v>
      </c>
      <c r="BA460">
        <v>0</v>
      </c>
      <c r="BC460" t="b">
        <v>0</v>
      </c>
      <c r="BD460" t="b">
        <v>0</v>
      </c>
      <c r="BE460" t="b">
        <v>0</v>
      </c>
      <c r="BF460" t="s">
        <v>4888</v>
      </c>
      <c r="BG460" t="s">
        <v>4888</v>
      </c>
      <c r="BH460" t="s">
        <v>4888</v>
      </c>
      <c r="BK460" t="s">
        <v>1353</v>
      </c>
      <c r="BL460" t="s">
        <v>1354</v>
      </c>
      <c r="BN460" s="229">
        <v>140</v>
      </c>
      <c r="BP460" t="s">
        <v>1355</v>
      </c>
    </row>
    <row r="461" spans="1:72">
      <c r="A461">
        <v>460</v>
      </c>
      <c r="B461" s="161" t="str">
        <f>IFERROR(TEXT(AM461,"00"),"99")&amp;IFERROR(TEXT(X461,"00"),"99")&amp;IFERROR(TEXT(T461,"00"),"99")&amp;IFERROR(TEXT(BN461,"000"),"999")</f>
        <v>033906141</v>
      </c>
      <c r="C461" s="161" t="str">
        <f>IFERROR(TEXT(AM461,"00"),"99")&amp;IFERROR(TEXT(W461,"00"),"99")&amp;IFERROR(TEXT(S461,"000"),"999")</f>
        <v>0339102</v>
      </c>
      <c r="D461" s="29">
        <v>1</v>
      </c>
      <c r="E461" s="29">
        <v>0</v>
      </c>
      <c r="F461" s="29">
        <v>0</v>
      </c>
      <c r="G461" s="29"/>
      <c r="H461" t="s">
        <v>1363</v>
      </c>
      <c r="I461" s="379" t="str">
        <f>IF(ISBLANK(H461), IF(OR(NOT(ISBLANK(M461)),NOT(ISBLANK(J461)), NOT(ISBLANK(O461))),"no oldname but should be",""),IF(H461=J461,"api",IF(H461=O461,"csv","no match or acsbgname")))</f>
        <v>api</v>
      </c>
      <c r="J461" t="s">
        <v>1363</v>
      </c>
      <c r="K461" t="s">
        <v>1363</v>
      </c>
      <c r="Q461" s="64" t="s">
        <v>1362</v>
      </c>
      <c r="R461" t="s">
        <v>1362</v>
      </c>
      <c r="S461" s="150">
        <f>IFERROR(_xlfn.XLOOKUP(U461,sortorder!$E$62:$E$134,sortorder!$F$62:$F$134),999)</f>
        <v>102</v>
      </c>
      <c r="T461" s="150">
        <f>IFERROR(_xlfn.XLOOKUP(U461,sortorder!$E$62:$E$134,sortorder!$D$62:$D$134),99)</f>
        <v>6</v>
      </c>
      <c r="U461" s="129" t="s">
        <v>307</v>
      </c>
      <c r="V461" s="59" t="s">
        <v>307</v>
      </c>
      <c r="W461" s="155">
        <f>IFERROR(_xlfn.XLOOKUP(Y461,sortorder!$E$4:$E$55,sortorder!$D$4:$D$55),99)</f>
        <v>39</v>
      </c>
      <c r="X461" s="155">
        <f>IFERROR(_xlfn.XLOOKUP(Y461,sortorder!$E$4:$E$55,sortorder!$D$4:$D$55),99)</f>
        <v>39</v>
      </c>
      <c r="Y461" s="22" t="s">
        <v>1235</v>
      </c>
      <c r="Z461" s="144">
        <f>IF(ISERROR(SEARCH(Z$1,$Q461)),0,1)</f>
        <v>0</v>
      </c>
      <c r="AA461" s="144">
        <f>IF(ISERROR(SEARCH(AA$1,$Q461)),0,1)</f>
        <v>0</v>
      </c>
      <c r="AB461" s="144">
        <f>IF(ISERROR(SEARCH(AB$1,$Q461)),0,1)</f>
        <v>0</v>
      </c>
      <c r="AC461" s="144">
        <f>IF(ISERROR(SEARCH(AC$1,$Q461)),0,1)</f>
        <v>0</v>
      </c>
      <c r="AD461" s="144">
        <f>IF(ISERROR(SEARCH(AD$1,$Q461)),0,1)</f>
        <v>1</v>
      </c>
      <c r="AE461" s="144">
        <f>IF(ISERROR(SEARCH(AE$1,$Q461)),0,1)</f>
        <v>0</v>
      </c>
      <c r="AF461" s="144">
        <f>IF(ISERROR(SEARCH(AF$1,$Q461)),0,1)</f>
        <v>0</v>
      </c>
      <c r="AG461" s="144">
        <f>IF(ISERROR(SEARCH(AG$1,$Q461)),0,1)</f>
        <v>0</v>
      </c>
      <c r="AH461" s="144">
        <f>IF(ISERROR(SEARCH(AH$1,$Q461)),0,1)</f>
        <v>0</v>
      </c>
      <c r="AI461" t="s">
        <v>1075</v>
      </c>
      <c r="AJ461" t="s">
        <v>1236</v>
      </c>
      <c r="AK461" t="s">
        <v>140</v>
      </c>
      <c r="AL461" s="41" t="s">
        <v>140</v>
      </c>
      <c r="AM461" s="216">
        <f>_xlfn.XLOOKUP(AL461,sortorder!$I$15:$I$20,sortorder!$J$15:$J$20)</f>
        <v>3</v>
      </c>
      <c r="AN461" t="s">
        <v>423</v>
      </c>
      <c r="AO461" t="s">
        <v>423</v>
      </c>
      <c r="AP461" t="s">
        <v>424</v>
      </c>
      <c r="AQ461" s="32">
        <v>1</v>
      </c>
      <c r="AR461" t="s">
        <v>1125</v>
      </c>
      <c r="AS461" t="s">
        <v>1132</v>
      </c>
      <c r="AT461" t="s">
        <v>1126</v>
      </c>
      <c r="AU461" t="s">
        <v>1132</v>
      </c>
      <c r="AW461" s="39" t="str">
        <f>IFERROR(_xlfn.XLOOKUP(Q461,wtd!$B:$B,wtd!$C:$C),"")</f>
        <v/>
      </c>
      <c r="AX461" s="144" t="b">
        <f>IFERROR(Q461=_xlfn.XLOOKUP(Q461,wtd!$B:$B,wtd!$B:$B),FALSE)</f>
        <v>0</v>
      </c>
      <c r="AY461" t="s">
        <v>2830</v>
      </c>
      <c r="AZ461" s="11">
        <v>2</v>
      </c>
      <c r="BA461">
        <v>0</v>
      </c>
      <c r="BC461" t="b">
        <v>0</v>
      </c>
      <c r="BD461" t="b">
        <v>0</v>
      </c>
      <c r="BE461" t="b">
        <v>0</v>
      </c>
      <c r="BF461" t="s">
        <v>1364</v>
      </c>
      <c r="BG461" t="s">
        <v>1365</v>
      </c>
      <c r="BH461" t="s">
        <v>1365</v>
      </c>
      <c r="BK461" t="s">
        <v>1366</v>
      </c>
      <c r="BL461" t="s">
        <v>5459</v>
      </c>
      <c r="BN461" s="229">
        <v>141</v>
      </c>
      <c r="BP461" t="s">
        <v>1367</v>
      </c>
      <c r="BS461" t="s">
        <v>411</v>
      </c>
      <c r="BT461" t="s">
        <v>55</v>
      </c>
    </row>
    <row r="462" spans="1:72">
      <c r="A462">
        <v>461</v>
      </c>
      <c r="B462" s="161" t="str">
        <f>IFERROR(TEXT(AM462,"00"),"99")&amp;IFERROR(TEXT(X462,"00"),"99")&amp;IFERROR(TEXT(T462,"00"),"99")&amp;IFERROR(TEXT(BN462,"000"),"999")</f>
        <v>033907142</v>
      </c>
      <c r="C462" s="161" t="str">
        <f>IFERROR(TEXT(AM462,"00"),"99")&amp;IFERROR(TEXT(W462,"00"),"99")&amp;IFERROR(TEXT(S462,"000"),"999")</f>
        <v>0339103</v>
      </c>
      <c r="D462" s="29">
        <v>1</v>
      </c>
      <c r="E462" s="29">
        <v>0</v>
      </c>
      <c r="F462" s="29">
        <v>0</v>
      </c>
      <c r="G462" s="29"/>
      <c r="H462" t="s">
        <v>1260</v>
      </c>
      <c r="I462" s="379" t="str">
        <f>IF(ISBLANK(H462), IF(OR(NOT(ISBLANK(M462)),NOT(ISBLANK(J462)), NOT(ISBLANK(O462))),"no oldname but should be",""),IF(H462=J462,"api",IF(H462=O462,"csv","no match or acsbgname")))</f>
        <v>api</v>
      </c>
      <c r="J462" t="s">
        <v>1260</v>
      </c>
      <c r="K462" t="s">
        <v>1260</v>
      </c>
      <c r="Q462" s="64" t="s">
        <v>1259</v>
      </c>
      <c r="R462" t="s">
        <v>1259</v>
      </c>
      <c r="S462" s="150">
        <f>IFERROR(_xlfn.XLOOKUP(U462,sortorder!$E$62:$E$134,sortorder!$F$62:$F$134),999)</f>
        <v>103</v>
      </c>
      <c r="T462" s="150">
        <f>IFERROR(_xlfn.XLOOKUP(U462,sortorder!$E$62:$E$134,sortorder!$D$62:$D$134),99)</f>
        <v>7</v>
      </c>
      <c r="U462" s="129" t="s">
        <v>80</v>
      </c>
      <c r="V462" s="59" t="s">
        <v>80</v>
      </c>
      <c r="W462" s="155">
        <f>IFERROR(_xlfn.XLOOKUP(Y462,sortorder!$E$4:$E$55,sortorder!$D$4:$D$55),99)</f>
        <v>39</v>
      </c>
      <c r="X462" s="155">
        <f>IFERROR(_xlfn.XLOOKUP(Y462,sortorder!$E$4:$E$55,sortorder!$D$4:$D$55),99)</f>
        <v>39</v>
      </c>
      <c r="Y462" s="22" t="s">
        <v>1235</v>
      </c>
      <c r="Z462" s="144">
        <f>IF(ISERROR(SEARCH(Z$1,$Q462)),0,1)</f>
        <v>0</v>
      </c>
      <c r="AA462" s="144">
        <f>IF(ISERROR(SEARCH(AA$1,$Q462)),0,1)</f>
        <v>0</v>
      </c>
      <c r="AB462" s="144">
        <f>IF(ISERROR(SEARCH(AB$1,$Q462)),0,1)</f>
        <v>0</v>
      </c>
      <c r="AC462" s="144">
        <f>IF(ISERROR(SEARCH(AC$1,$Q462)),0,1)</f>
        <v>0</v>
      </c>
      <c r="AD462" s="144">
        <f>IF(ISERROR(SEARCH(AD$1,$Q462)),0,1)</f>
        <v>1</v>
      </c>
      <c r="AE462" s="144">
        <f>IF(ISERROR(SEARCH(AE$1,$Q462)),0,1)</f>
        <v>0</v>
      </c>
      <c r="AF462" s="144">
        <f>IF(ISERROR(SEARCH(AF$1,$Q462)),0,1)</f>
        <v>0</v>
      </c>
      <c r="AG462" s="144">
        <f>IF(ISERROR(SEARCH(AG$1,$Q462)),0,1)</f>
        <v>0</v>
      </c>
      <c r="AH462" s="144">
        <f>IF(ISERROR(SEARCH(AH$1,$Q462)),0,1)</f>
        <v>0</v>
      </c>
      <c r="AI462" t="s">
        <v>1075</v>
      </c>
      <c r="AJ462" t="s">
        <v>1236</v>
      </c>
      <c r="AK462" t="s">
        <v>140</v>
      </c>
      <c r="AL462" s="41" t="s">
        <v>140</v>
      </c>
      <c r="AM462" s="216">
        <f>_xlfn.XLOOKUP(AL462,sortorder!$I$15:$I$20,sortorder!$J$15:$J$20)</f>
        <v>3</v>
      </c>
      <c r="AN462" t="s">
        <v>423</v>
      </c>
      <c r="AO462" t="s">
        <v>423</v>
      </c>
      <c r="AP462" t="s">
        <v>424</v>
      </c>
      <c r="AQ462" s="32">
        <v>1</v>
      </c>
      <c r="AR462" t="s">
        <v>1125</v>
      </c>
      <c r="AS462" t="s">
        <v>1132</v>
      </c>
      <c r="AT462" t="s">
        <v>1126</v>
      </c>
      <c r="AU462" t="s">
        <v>1132</v>
      </c>
      <c r="AV462">
        <v>1</v>
      </c>
      <c r="AW462" s="39" t="str">
        <f>IFERROR(_xlfn.XLOOKUP(Q462,wtd!$B:$B,wtd!$C:$C),"")</f>
        <v/>
      </c>
      <c r="AX462" s="144" t="b">
        <f>IFERROR(Q462=_xlfn.XLOOKUP(Q462,wtd!$B:$B,wtd!$B:$B),FALSE)</f>
        <v>0</v>
      </c>
      <c r="AY462" t="s">
        <v>2830</v>
      </c>
      <c r="AZ462" s="11">
        <v>3</v>
      </c>
      <c r="BA462">
        <v>1</v>
      </c>
      <c r="BC462" t="b">
        <v>1</v>
      </c>
      <c r="BD462" t="b">
        <v>0</v>
      </c>
      <c r="BE462" t="b">
        <v>0</v>
      </c>
      <c r="BF462" t="s">
        <v>5195</v>
      </c>
      <c r="BG462" t="s">
        <v>1261</v>
      </c>
      <c r="BH462" t="s">
        <v>1261</v>
      </c>
      <c r="BK462" t="s">
        <v>1262</v>
      </c>
      <c r="BL462" t="s">
        <v>5458</v>
      </c>
      <c r="BN462" s="229">
        <v>142</v>
      </c>
      <c r="BP462" t="s">
        <v>1263</v>
      </c>
      <c r="BS462" t="s">
        <v>411</v>
      </c>
    </row>
    <row r="463" spans="1:72">
      <c r="A463">
        <v>462</v>
      </c>
      <c r="B463" s="161" t="str">
        <f>IFERROR(TEXT(AM463,"00"),"99")&amp;IFERROR(TEXT(X463,"00"),"99")&amp;IFERROR(TEXT(T463,"00"),"99")&amp;IFERROR(TEXT(BN463,"000"),"999")</f>
        <v>033908143</v>
      </c>
      <c r="C463" s="161" t="str">
        <f>IFERROR(TEXT(AM463,"00"),"99")&amp;IFERROR(TEXT(W463,"00"),"99")&amp;IFERROR(TEXT(S463,"000"),"999")</f>
        <v>0339104</v>
      </c>
      <c r="D463" s="29">
        <v>1</v>
      </c>
      <c r="E463" s="29">
        <v>0</v>
      </c>
      <c r="F463" s="29">
        <v>0</v>
      </c>
      <c r="G463" s="29"/>
      <c r="H463" t="s">
        <v>1285</v>
      </c>
      <c r="I463" s="379" t="str">
        <f>IF(ISBLANK(H463), IF(OR(NOT(ISBLANK(M463)),NOT(ISBLANK(J463)), NOT(ISBLANK(O463))),"no oldname but should be",""),IF(H463=J463,"api",IF(H463=O463,"csv","no match or acsbgname")))</f>
        <v>api</v>
      </c>
      <c r="J463" t="s">
        <v>1285</v>
      </c>
      <c r="K463" t="s">
        <v>1285</v>
      </c>
      <c r="Q463" s="64" t="s">
        <v>1284</v>
      </c>
      <c r="R463" t="s">
        <v>1284</v>
      </c>
      <c r="S463" s="150">
        <f>IFERROR(_xlfn.XLOOKUP(U463,sortorder!$E$62:$E$134,sortorder!$F$62:$F$134),999)</f>
        <v>104</v>
      </c>
      <c r="T463" s="150">
        <f>IFERROR(_xlfn.XLOOKUP(U463,sortorder!$E$62:$E$134,sortorder!$D$62:$D$134),99)</f>
        <v>8</v>
      </c>
      <c r="U463" s="129" t="s">
        <v>255</v>
      </c>
      <c r="V463" s="59" t="s">
        <v>255</v>
      </c>
      <c r="W463" s="155">
        <f>IFERROR(_xlfn.XLOOKUP(Y463,sortorder!$E$4:$E$55,sortorder!$D$4:$D$55),99)</f>
        <v>39</v>
      </c>
      <c r="X463" s="155">
        <f>IFERROR(_xlfn.XLOOKUP(Y463,sortorder!$E$4:$E$55,sortorder!$D$4:$D$55),99)</f>
        <v>39</v>
      </c>
      <c r="Y463" s="22" t="s">
        <v>1235</v>
      </c>
      <c r="Z463" s="144">
        <f>IF(ISERROR(SEARCH(Z$1,$Q463)),0,1)</f>
        <v>0</v>
      </c>
      <c r="AA463" s="144">
        <f>IF(ISERROR(SEARCH(AA$1,$Q463)),0,1)</f>
        <v>0</v>
      </c>
      <c r="AB463" s="144">
        <f>IF(ISERROR(SEARCH(AB$1,$Q463)),0,1)</f>
        <v>0</v>
      </c>
      <c r="AC463" s="144">
        <f>IF(ISERROR(SEARCH(AC$1,$Q463)),0,1)</f>
        <v>0</v>
      </c>
      <c r="AD463" s="144">
        <f>IF(ISERROR(SEARCH(AD$1,$Q463)),0,1)</f>
        <v>1</v>
      </c>
      <c r="AE463" s="144">
        <f>IF(ISERROR(SEARCH(AE$1,$Q463)),0,1)</f>
        <v>0</v>
      </c>
      <c r="AF463" s="144">
        <f>IF(ISERROR(SEARCH(AF$1,$Q463)),0,1)</f>
        <v>0</v>
      </c>
      <c r="AG463" s="144">
        <f>IF(ISERROR(SEARCH(AG$1,$Q463)),0,1)</f>
        <v>0</v>
      </c>
      <c r="AH463" s="144">
        <f>IF(ISERROR(SEARCH(AH$1,$Q463)),0,1)</f>
        <v>0</v>
      </c>
      <c r="AI463" t="s">
        <v>1075</v>
      </c>
      <c r="AJ463" t="s">
        <v>1236</v>
      </c>
      <c r="AK463" t="s">
        <v>140</v>
      </c>
      <c r="AL463" s="41" t="s">
        <v>140</v>
      </c>
      <c r="AM463" s="216">
        <f>_xlfn.XLOOKUP(AL463,sortorder!$I$15:$I$20,sortorder!$J$15:$J$20)</f>
        <v>3</v>
      </c>
      <c r="AN463" t="s">
        <v>423</v>
      </c>
      <c r="AO463" t="s">
        <v>423</v>
      </c>
      <c r="AP463" t="s">
        <v>424</v>
      </c>
      <c r="AQ463" s="32">
        <v>1</v>
      </c>
      <c r="AR463" t="s">
        <v>1125</v>
      </c>
      <c r="AS463" t="s">
        <v>1132</v>
      </c>
      <c r="AT463" t="s">
        <v>1126</v>
      </c>
      <c r="AU463" t="s">
        <v>1132</v>
      </c>
      <c r="AW463" s="39" t="str">
        <f>IFERROR(_xlfn.XLOOKUP(Q463,wtd!$B:$B,wtd!$C:$C),"")</f>
        <v/>
      </c>
      <c r="AX463" s="144" t="b">
        <f>IFERROR(Q463=_xlfn.XLOOKUP(Q463,wtd!$B:$B,wtd!$B:$B),FALSE)</f>
        <v>0</v>
      </c>
      <c r="AY463" t="s">
        <v>2830</v>
      </c>
      <c r="AZ463" s="11">
        <v>2</v>
      </c>
      <c r="BA463">
        <v>2</v>
      </c>
      <c r="BC463" t="b">
        <v>0</v>
      </c>
      <c r="BD463" t="b">
        <v>0</v>
      </c>
      <c r="BE463" t="b">
        <v>0</v>
      </c>
      <c r="BF463" t="s">
        <v>1286</v>
      </c>
      <c r="BG463" t="s">
        <v>1287</v>
      </c>
      <c r="BH463" t="s">
        <v>1287</v>
      </c>
      <c r="BK463" t="s">
        <v>1288</v>
      </c>
      <c r="BL463" t="s">
        <v>1735</v>
      </c>
      <c r="BN463" s="229">
        <v>143</v>
      </c>
      <c r="BP463" t="s">
        <v>1289</v>
      </c>
      <c r="BS463" t="s">
        <v>411</v>
      </c>
    </row>
    <row r="464" spans="1:72">
      <c r="A464">
        <v>463</v>
      </c>
      <c r="B464" s="161" t="str">
        <f>IFERROR(TEXT(AM464,"00"),"99")&amp;IFERROR(TEXT(X464,"00"),"99")&amp;IFERROR(TEXT(T464,"00"),"99")&amp;IFERROR(TEXT(BN464,"000"),"999")</f>
        <v>033909144</v>
      </c>
      <c r="C464" s="161" t="str">
        <f>IFERROR(TEXT(AM464,"00"),"99")&amp;IFERROR(TEXT(W464,"00"),"99")&amp;IFERROR(TEXT(S464,"000"),"999")</f>
        <v>0339105</v>
      </c>
      <c r="D464" s="29">
        <v>1</v>
      </c>
      <c r="E464" s="29">
        <v>0</v>
      </c>
      <c r="F464" s="29">
        <v>0</v>
      </c>
      <c r="G464" s="29"/>
      <c r="H464" t="s">
        <v>1339</v>
      </c>
      <c r="I464" s="379" t="str">
        <f>IF(ISBLANK(H464), IF(OR(NOT(ISBLANK(M464)),NOT(ISBLANK(J464)), NOT(ISBLANK(O464))),"no oldname but should be",""),IF(H464=J464,"api",IF(H464=O464,"csv","no match or acsbgname")))</f>
        <v>api</v>
      </c>
      <c r="J464" t="s">
        <v>1339</v>
      </c>
      <c r="K464" t="s">
        <v>1339</v>
      </c>
      <c r="Q464" s="64" t="s">
        <v>1338</v>
      </c>
      <c r="R464" t="s">
        <v>1338</v>
      </c>
      <c r="S464" s="150">
        <f>IFERROR(_xlfn.XLOOKUP(U464,sortorder!$E$62:$E$134,sortorder!$F$62:$F$134),999)</f>
        <v>105</v>
      </c>
      <c r="T464" s="150">
        <f>IFERROR(_xlfn.XLOOKUP(U464,sortorder!$E$62:$E$134,sortorder!$D$62:$D$134),99)</f>
        <v>9</v>
      </c>
      <c r="U464" s="129" t="s">
        <v>265</v>
      </c>
      <c r="V464" s="59" t="s">
        <v>265</v>
      </c>
      <c r="W464" s="155">
        <f>IFERROR(_xlfn.XLOOKUP(Y464,sortorder!$E$4:$E$55,sortorder!$D$4:$D$55),99)</f>
        <v>39</v>
      </c>
      <c r="X464" s="155">
        <f>IFERROR(_xlfn.XLOOKUP(Y464,sortorder!$E$4:$E$55,sortorder!$D$4:$D$55),99)</f>
        <v>39</v>
      </c>
      <c r="Y464" s="22" t="s">
        <v>1235</v>
      </c>
      <c r="Z464" s="144">
        <f>IF(ISERROR(SEARCH(Z$1,$Q464)),0,1)</f>
        <v>0</v>
      </c>
      <c r="AA464" s="144">
        <f>IF(ISERROR(SEARCH(AA$1,$Q464)),0,1)</f>
        <v>0</v>
      </c>
      <c r="AB464" s="144">
        <f>IF(ISERROR(SEARCH(AB$1,$Q464)),0,1)</f>
        <v>0</v>
      </c>
      <c r="AC464" s="144">
        <f>IF(ISERROR(SEARCH(AC$1,$Q464)),0,1)</f>
        <v>0</v>
      </c>
      <c r="AD464" s="144">
        <f>IF(ISERROR(SEARCH(AD$1,$Q464)),0,1)</f>
        <v>1</v>
      </c>
      <c r="AE464" s="144">
        <f>IF(ISERROR(SEARCH(AE$1,$Q464)),0,1)</f>
        <v>0</v>
      </c>
      <c r="AF464" s="144">
        <f>IF(ISERROR(SEARCH(AF$1,$Q464)),0,1)</f>
        <v>0</v>
      </c>
      <c r="AG464" s="144">
        <f>IF(ISERROR(SEARCH(AG$1,$Q464)),0,1)</f>
        <v>0</v>
      </c>
      <c r="AH464" s="144">
        <f>IF(ISERROR(SEARCH(AH$1,$Q464)),0,1)</f>
        <v>0</v>
      </c>
      <c r="AI464" t="s">
        <v>1075</v>
      </c>
      <c r="AJ464" t="s">
        <v>1236</v>
      </c>
      <c r="AK464" t="s">
        <v>140</v>
      </c>
      <c r="AL464" s="41" t="s">
        <v>140</v>
      </c>
      <c r="AM464" s="216">
        <f>_xlfn.XLOOKUP(AL464,sortorder!$I$15:$I$20,sortorder!$J$15:$J$20)</f>
        <v>3</v>
      </c>
      <c r="AN464" t="s">
        <v>423</v>
      </c>
      <c r="AO464" t="s">
        <v>423</v>
      </c>
      <c r="AP464" t="s">
        <v>424</v>
      </c>
      <c r="AQ464" s="32">
        <v>1</v>
      </c>
      <c r="AR464" t="s">
        <v>1125</v>
      </c>
      <c r="AS464" t="s">
        <v>1132</v>
      </c>
      <c r="AT464" t="s">
        <v>1126</v>
      </c>
      <c r="AU464" t="s">
        <v>1132</v>
      </c>
      <c r="AW464" s="39" t="str">
        <f>IFERROR(_xlfn.XLOOKUP(Q464,wtd!$B:$B,wtd!$C:$C),"")</f>
        <v/>
      </c>
      <c r="AX464" s="144" t="b">
        <f>IFERROR(Q464=_xlfn.XLOOKUP(Q464,wtd!$B:$B,wtd!$B:$B),FALSE)</f>
        <v>0</v>
      </c>
      <c r="AY464" t="s">
        <v>2830</v>
      </c>
      <c r="AZ464" s="11">
        <v>2</v>
      </c>
      <c r="BA464">
        <v>2</v>
      </c>
      <c r="BC464" t="b">
        <v>0</v>
      </c>
      <c r="BD464" t="b">
        <v>0</v>
      </c>
      <c r="BE464" t="b">
        <v>0</v>
      </c>
      <c r="BF464" t="s">
        <v>1340</v>
      </c>
      <c r="BG464" t="s">
        <v>1341</v>
      </c>
      <c r="BH464" t="s">
        <v>1341</v>
      </c>
      <c r="BK464" t="s">
        <v>1342</v>
      </c>
      <c r="BL464" t="s">
        <v>5460</v>
      </c>
      <c r="BN464" s="229">
        <v>144</v>
      </c>
      <c r="BP464" t="s">
        <v>1343</v>
      </c>
      <c r="BS464" t="s">
        <v>411</v>
      </c>
    </row>
    <row r="465" spans="1:72">
      <c r="A465">
        <v>464</v>
      </c>
      <c r="B465" s="161" t="str">
        <f>IFERROR(TEXT(AM465,"00"),"99")&amp;IFERROR(TEXT(X465,"00"),"99")&amp;IFERROR(TEXT(T465,"00"),"99")&amp;IFERROR(TEXT(BN465,"000"),"999")</f>
        <v>033910145</v>
      </c>
      <c r="C465" s="161" t="str">
        <f>IFERROR(TEXT(AM465,"00"),"99")&amp;IFERROR(TEXT(W465,"00"),"99")&amp;IFERROR(TEXT(S465,"000"),"999")</f>
        <v>0339106</v>
      </c>
      <c r="D465" s="29">
        <v>1</v>
      </c>
      <c r="E465" s="29">
        <v>0</v>
      </c>
      <c r="F465" s="29">
        <v>0</v>
      </c>
      <c r="G465" s="29"/>
      <c r="H465" t="s">
        <v>1377</v>
      </c>
      <c r="I465" s="379" t="str">
        <f>IF(ISBLANK(H465), IF(OR(NOT(ISBLANK(M465)),NOT(ISBLANK(J465)), NOT(ISBLANK(O465))),"no oldname but should be",""),IF(H465=J465,"api",IF(H465=O465,"csv","no match or acsbgname")))</f>
        <v>api</v>
      </c>
      <c r="J465" t="s">
        <v>1377</v>
      </c>
      <c r="K465" t="s">
        <v>1377</v>
      </c>
      <c r="Q465" s="64" t="s">
        <v>1376</v>
      </c>
      <c r="R465" t="s">
        <v>1376</v>
      </c>
      <c r="S465" s="150">
        <f>IFERROR(_xlfn.XLOOKUP(U465,sortorder!$E$62:$E$134,sortorder!$F$62:$F$134),999)</f>
        <v>106</v>
      </c>
      <c r="T465" s="150">
        <f>IFERROR(_xlfn.XLOOKUP(U465,sortorder!$E$62:$E$134,sortorder!$D$62:$D$134),99)</f>
        <v>10</v>
      </c>
      <c r="U465" s="129" t="s">
        <v>95</v>
      </c>
      <c r="V465" s="59" t="s">
        <v>95</v>
      </c>
      <c r="W465" s="155">
        <f>IFERROR(_xlfn.XLOOKUP(Y465,sortorder!$E$4:$E$55,sortorder!$D$4:$D$55),99)</f>
        <v>39</v>
      </c>
      <c r="X465" s="155">
        <f>IFERROR(_xlfn.XLOOKUP(Y465,sortorder!$E$4:$E$55,sortorder!$D$4:$D$55),99)</f>
        <v>39</v>
      </c>
      <c r="Y465" s="22" t="s">
        <v>1235</v>
      </c>
      <c r="Z465" s="144">
        <f>IF(ISERROR(SEARCH(Z$1,$Q465)),0,1)</f>
        <v>0</v>
      </c>
      <c r="AA465" s="144">
        <f>IF(ISERROR(SEARCH(AA$1,$Q465)),0,1)</f>
        <v>0</v>
      </c>
      <c r="AB465" s="144">
        <f>IF(ISERROR(SEARCH(AB$1,$Q465)),0,1)</f>
        <v>0</v>
      </c>
      <c r="AC465" s="144">
        <f>IF(ISERROR(SEARCH(AC$1,$Q465)),0,1)</f>
        <v>0</v>
      </c>
      <c r="AD465" s="144">
        <f>IF(ISERROR(SEARCH(AD$1,$Q465)),0,1)</f>
        <v>1</v>
      </c>
      <c r="AE465" s="144">
        <f>IF(ISERROR(SEARCH(AE$1,$Q465)),0,1)</f>
        <v>0</v>
      </c>
      <c r="AF465" s="144">
        <f>IF(ISERROR(SEARCH(AF$1,$Q465)),0,1)</f>
        <v>0</v>
      </c>
      <c r="AG465" s="144">
        <f>IF(ISERROR(SEARCH(AG$1,$Q465)),0,1)</f>
        <v>0</v>
      </c>
      <c r="AH465" s="144">
        <f>IF(ISERROR(SEARCH(AH$1,$Q465)),0,1)</f>
        <v>0</v>
      </c>
      <c r="AI465" t="s">
        <v>1075</v>
      </c>
      <c r="AJ465" t="s">
        <v>1236</v>
      </c>
      <c r="AK465" t="s">
        <v>140</v>
      </c>
      <c r="AL465" s="41" t="s">
        <v>140</v>
      </c>
      <c r="AM465" s="216">
        <f>_xlfn.XLOOKUP(AL465,sortorder!$I$15:$I$20,sortorder!$J$15:$J$20)</f>
        <v>3</v>
      </c>
      <c r="AN465" t="s">
        <v>423</v>
      </c>
      <c r="AO465" t="s">
        <v>423</v>
      </c>
      <c r="AP465" t="s">
        <v>424</v>
      </c>
      <c r="AQ465" s="32">
        <v>1</v>
      </c>
      <c r="AR465" t="s">
        <v>1125</v>
      </c>
      <c r="AS465" t="s">
        <v>1132</v>
      </c>
      <c r="AT465" t="s">
        <v>1126</v>
      </c>
      <c r="AU465" t="s">
        <v>1132</v>
      </c>
      <c r="AW465" s="39" t="str">
        <f>IFERROR(_xlfn.XLOOKUP(Q465,wtd!$B:$B,wtd!$C:$C),"")</f>
        <v/>
      </c>
      <c r="AX465" s="144" t="b">
        <f>IFERROR(Q465=_xlfn.XLOOKUP(Q465,wtd!$B:$B,wtd!$B:$B),FALSE)</f>
        <v>0</v>
      </c>
      <c r="AY465" t="s">
        <v>2830</v>
      </c>
      <c r="AZ465" s="11">
        <v>2</v>
      </c>
      <c r="BA465">
        <v>1</v>
      </c>
      <c r="BC465" t="b">
        <v>0</v>
      </c>
      <c r="BD465" t="b">
        <v>0</v>
      </c>
      <c r="BE465" t="b">
        <v>0</v>
      </c>
      <c r="BF465" t="s">
        <v>1378</v>
      </c>
      <c r="BG465" t="s">
        <v>1379</v>
      </c>
      <c r="BH465" t="s">
        <v>1379</v>
      </c>
      <c r="BK465" t="s">
        <v>1380</v>
      </c>
      <c r="BL465" t="s">
        <v>5461</v>
      </c>
      <c r="BN465" s="229">
        <v>145</v>
      </c>
      <c r="BP465" t="s">
        <v>1381</v>
      </c>
      <c r="BS465" t="s">
        <v>411</v>
      </c>
    </row>
    <row r="466" spans="1:72">
      <c r="A466">
        <v>465</v>
      </c>
      <c r="B466" s="161" t="str">
        <f>IFERROR(TEXT(AM466,"00"),"99")&amp;IFERROR(TEXT(X466,"00"),"99")&amp;IFERROR(TEXT(T466,"00"),"99")&amp;IFERROR(TEXT(BN466,"000"),"999")</f>
        <v>033911146</v>
      </c>
      <c r="C466" s="161" t="str">
        <f>IFERROR(TEXT(AM466,"00"),"99")&amp;IFERROR(TEXT(W466,"00"),"99")&amp;IFERROR(TEXT(S466,"000"),"999")</f>
        <v>0339107</v>
      </c>
      <c r="D466" s="29">
        <v>1</v>
      </c>
      <c r="E466" s="29">
        <v>0</v>
      </c>
      <c r="F466" s="29">
        <v>0</v>
      </c>
      <c r="G466" s="29"/>
      <c r="H466" t="s">
        <v>1391</v>
      </c>
      <c r="I466" s="379" t="str">
        <f>IF(ISBLANK(H466), IF(OR(NOT(ISBLANK(M466)),NOT(ISBLANK(J466)), NOT(ISBLANK(O466))),"no oldname but should be",""),IF(H466=J466,"api",IF(H466=O466,"csv","no match or acsbgname")))</f>
        <v>api</v>
      </c>
      <c r="J466" t="s">
        <v>1391</v>
      </c>
      <c r="K466" t="s">
        <v>1391</v>
      </c>
      <c r="Q466" s="64" t="s">
        <v>1390</v>
      </c>
      <c r="R466" t="s">
        <v>1390</v>
      </c>
      <c r="S466" s="150">
        <f>IFERROR(_xlfn.XLOOKUP(U466,sortorder!$E$62:$E$134,sortorder!$F$62:$F$134),999)</f>
        <v>107</v>
      </c>
      <c r="T466" s="150">
        <f>IFERROR(_xlfn.XLOOKUP(U466,sortorder!$E$62:$E$134,sortorder!$D$62:$D$134),99)</f>
        <v>11</v>
      </c>
      <c r="U466" s="129" t="s">
        <v>134</v>
      </c>
      <c r="V466" s="59" t="s">
        <v>134</v>
      </c>
      <c r="W466" s="155">
        <f>IFERROR(_xlfn.XLOOKUP(Y466,sortorder!$E$4:$E$55,sortorder!$D$4:$D$55),99)</f>
        <v>39</v>
      </c>
      <c r="X466" s="155">
        <f>IFERROR(_xlfn.XLOOKUP(Y466,sortorder!$E$4:$E$55,sortorder!$D$4:$D$55),99)</f>
        <v>39</v>
      </c>
      <c r="Y466" s="22" t="s">
        <v>1235</v>
      </c>
      <c r="Z466" s="144">
        <f>IF(ISERROR(SEARCH(Z$1,$Q466)),0,1)</f>
        <v>0</v>
      </c>
      <c r="AA466" s="144">
        <f>IF(ISERROR(SEARCH(AA$1,$Q466)),0,1)</f>
        <v>0</v>
      </c>
      <c r="AB466" s="144">
        <f>IF(ISERROR(SEARCH(AB$1,$Q466)),0,1)</f>
        <v>0</v>
      </c>
      <c r="AC466" s="144">
        <f>IF(ISERROR(SEARCH(AC$1,$Q466)),0,1)</f>
        <v>0</v>
      </c>
      <c r="AD466" s="144">
        <f>IF(ISERROR(SEARCH(AD$1,$Q466)),0,1)</f>
        <v>1</v>
      </c>
      <c r="AE466" s="144">
        <f>IF(ISERROR(SEARCH(AE$1,$Q466)),0,1)</f>
        <v>0</v>
      </c>
      <c r="AF466" s="144">
        <f>IF(ISERROR(SEARCH(AF$1,$Q466)),0,1)</f>
        <v>0</v>
      </c>
      <c r="AG466" s="144">
        <f>IF(ISERROR(SEARCH(AG$1,$Q466)),0,1)</f>
        <v>0</v>
      </c>
      <c r="AH466" s="144">
        <f>IF(ISERROR(SEARCH(AH$1,$Q466)),0,1)</f>
        <v>0</v>
      </c>
      <c r="AI466" t="s">
        <v>1075</v>
      </c>
      <c r="AJ466" t="s">
        <v>1236</v>
      </c>
      <c r="AK466" t="s">
        <v>140</v>
      </c>
      <c r="AL466" s="41" t="s">
        <v>140</v>
      </c>
      <c r="AM466" s="216">
        <f>_xlfn.XLOOKUP(AL466,sortorder!$I$15:$I$20,sortorder!$J$15:$J$20)</f>
        <v>3</v>
      </c>
      <c r="AN466" t="s">
        <v>423</v>
      </c>
      <c r="AO466" t="s">
        <v>423</v>
      </c>
      <c r="AP466" t="s">
        <v>424</v>
      </c>
      <c r="AQ466" s="32">
        <v>1</v>
      </c>
      <c r="AR466" t="s">
        <v>1125</v>
      </c>
      <c r="AS466" t="s">
        <v>1132</v>
      </c>
      <c r="AT466" t="s">
        <v>1126</v>
      </c>
      <c r="AU466" t="s">
        <v>1132</v>
      </c>
      <c r="AW466" s="39" t="str">
        <f>IFERROR(_xlfn.XLOOKUP(Q466,wtd!$B:$B,wtd!$C:$C),"")</f>
        <v/>
      </c>
      <c r="AX466" s="144" t="b">
        <f>IFERROR(Q466=_xlfn.XLOOKUP(Q466,wtd!$B:$B,wtd!$B:$B),FALSE)</f>
        <v>0</v>
      </c>
      <c r="AY466" t="s">
        <v>2830</v>
      </c>
      <c r="AZ466" s="11">
        <v>2</v>
      </c>
      <c r="BA466">
        <v>1</v>
      </c>
      <c r="BC466" t="b">
        <v>0</v>
      </c>
      <c r="BD466" t="b">
        <v>0</v>
      </c>
      <c r="BE466" t="b">
        <v>0</v>
      </c>
      <c r="BF466" t="s">
        <v>1392</v>
      </c>
      <c r="BG466" t="s">
        <v>1393</v>
      </c>
      <c r="BH466" t="s">
        <v>1393</v>
      </c>
      <c r="BK466" t="s">
        <v>1394</v>
      </c>
      <c r="BL466" t="s">
        <v>5463</v>
      </c>
      <c r="BN466" s="229">
        <v>146</v>
      </c>
      <c r="BP466" t="s">
        <v>1395</v>
      </c>
      <c r="BS466" t="s">
        <v>411</v>
      </c>
    </row>
    <row r="467" spans="1:72">
      <c r="A467">
        <v>466</v>
      </c>
      <c r="B467" s="161" t="str">
        <f>IFERROR(TEXT(AM467,"00"),"99")&amp;IFERROR(TEXT(X467,"00"),"99")&amp;IFERROR(TEXT(T467,"00"),"99")&amp;IFERROR(TEXT(BN467,"000"),"999")</f>
        <v>033912147</v>
      </c>
      <c r="C467" s="161" t="str">
        <f>IFERROR(TEXT(AM467,"00"),"99")&amp;IFERROR(TEXT(W467,"00"),"99")&amp;IFERROR(TEXT(S467,"000"),"999")</f>
        <v>0339108</v>
      </c>
      <c r="D467" s="29">
        <v>1</v>
      </c>
      <c r="E467" s="29">
        <v>0</v>
      </c>
      <c r="F467" s="29">
        <v>0</v>
      </c>
      <c r="G467" s="29"/>
      <c r="H467" t="s">
        <v>1271</v>
      </c>
      <c r="I467" s="379" t="str">
        <f>IF(ISBLANK(H467), IF(OR(NOT(ISBLANK(M467)),NOT(ISBLANK(J467)), NOT(ISBLANK(O467))),"no oldname but should be",""),IF(H467=J467,"api",IF(H467=O467,"csv","no match or acsbgname")))</f>
        <v>api</v>
      </c>
      <c r="J467" t="s">
        <v>1271</v>
      </c>
      <c r="K467" t="s">
        <v>1271</v>
      </c>
      <c r="Q467" s="64" t="s">
        <v>1270</v>
      </c>
      <c r="R467" t="s">
        <v>1270</v>
      </c>
      <c r="S467" s="150">
        <f>IFERROR(_xlfn.XLOOKUP(U467,sortorder!$E$62:$E$134,sortorder!$F$62:$F$134),999)</f>
        <v>108</v>
      </c>
      <c r="T467" s="150">
        <f>IFERROR(_xlfn.XLOOKUP(U467,sortorder!$E$62:$E$134,sortorder!$D$62:$D$134),99)</f>
        <v>12</v>
      </c>
      <c r="U467" s="129" t="s">
        <v>244</v>
      </c>
      <c r="V467" s="59" t="s">
        <v>244</v>
      </c>
      <c r="W467" s="155">
        <f>IFERROR(_xlfn.XLOOKUP(Y467,sortorder!$E$4:$E$55,sortorder!$D$4:$D$55),99)</f>
        <v>39</v>
      </c>
      <c r="X467" s="155">
        <f>IFERROR(_xlfn.XLOOKUP(Y467,sortorder!$E$4:$E$55,sortorder!$D$4:$D$55),99)</f>
        <v>39</v>
      </c>
      <c r="Y467" s="22" t="s">
        <v>1235</v>
      </c>
      <c r="Z467" s="144">
        <f>IF(ISERROR(SEARCH(Z$1,$Q467)),0,1)</f>
        <v>0</v>
      </c>
      <c r="AA467" s="144">
        <f>IF(ISERROR(SEARCH(AA$1,$Q467)),0,1)</f>
        <v>0</v>
      </c>
      <c r="AB467" s="144">
        <f>IF(ISERROR(SEARCH(AB$1,$Q467)),0,1)</f>
        <v>0</v>
      </c>
      <c r="AC467" s="144">
        <f>IF(ISERROR(SEARCH(AC$1,$Q467)),0,1)</f>
        <v>0</v>
      </c>
      <c r="AD467" s="144">
        <f>IF(ISERROR(SEARCH(AD$1,$Q467)),0,1)</f>
        <v>1</v>
      </c>
      <c r="AE467" s="144">
        <f>IF(ISERROR(SEARCH(AE$1,$Q467)),0,1)</f>
        <v>0</v>
      </c>
      <c r="AF467" s="144">
        <f>IF(ISERROR(SEARCH(AF$1,$Q467)),0,1)</f>
        <v>0</v>
      </c>
      <c r="AG467" s="144">
        <f>IF(ISERROR(SEARCH(AG$1,$Q467)),0,1)</f>
        <v>0</v>
      </c>
      <c r="AH467" s="144">
        <f>IF(ISERROR(SEARCH(AH$1,$Q467)),0,1)</f>
        <v>0</v>
      </c>
      <c r="AI467" t="s">
        <v>1075</v>
      </c>
      <c r="AJ467" t="s">
        <v>1236</v>
      </c>
      <c r="AK467" t="s">
        <v>140</v>
      </c>
      <c r="AL467" s="41" t="s">
        <v>140</v>
      </c>
      <c r="AM467" s="216">
        <f>_xlfn.XLOOKUP(AL467,sortorder!$I$15:$I$20,sortorder!$J$15:$J$20)</f>
        <v>3</v>
      </c>
      <c r="AN467" t="s">
        <v>423</v>
      </c>
      <c r="AO467" t="s">
        <v>423</v>
      </c>
      <c r="AP467" t="s">
        <v>424</v>
      </c>
      <c r="AQ467" s="32">
        <v>1</v>
      </c>
      <c r="AR467" t="s">
        <v>1125</v>
      </c>
      <c r="AS467" t="s">
        <v>1132</v>
      </c>
      <c r="AT467" t="s">
        <v>1126</v>
      </c>
      <c r="AU467" t="s">
        <v>1132</v>
      </c>
      <c r="AW467" s="39" t="str">
        <f>IFERROR(_xlfn.XLOOKUP(Q467,wtd!$B:$B,wtd!$C:$C),"")</f>
        <v/>
      </c>
      <c r="AX467" s="144" t="b">
        <f>IFERROR(Q467=_xlfn.XLOOKUP(Q467,wtd!$B:$B,wtd!$B:$B),FALSE)</f>
        <v>0</v>
      </c>
      <c r="AY467" t="s">
        <v>2830</v>
      </c>
      <c r="AZ467" s="11">
        <v>2</v>
      </c>
      <c r="BA467">
        <v>0</v>
      </c>
      <c r="BC467" t="b">
        <v>0</v>
      </c>
      <c r="BD467" t="b">
        <v>0</v>
      </c>
      <c r="BE467" t="b">
        <v>0</v>
      </c>
      <c r="BF467" t="s">
        <v>1272</v>
      </c>
      <c r="BG467" t="s">
        <v>1273</v>
      </c>
      <c r="BH467" t="s">
        <v>1273</v>
      </c>
      <c r="BK467" t="s">
        <v>1274</v>
      </c>
      <c r="BL467" t="s">
        <v>5462</v>
      </c>
      <c r="BN467" s="229">
        <v>147</v>
      </c>
      <c r="BP467" t="s">
        <v>1275</v>
      </c>
      <c r="BS467" t="s">
        <v>411</v>
      </c>
    </row>
    <row r="468" spans="1:72">
      <c r="A468">
        <v>467</v>
      </c>
      <c r="B468" s="161" t="str">
        <f>IFERROR(TEXT(AM468,"00"),"99")&amp;IFERROR(TEXT(X468,"00"),"99")&amp;IFERROR(TEXT(T468,"00"),"99")&amp;IFERROR(TEXT(BN468,"000"),"999")</f>
        <v>033913000</v>
      </c>
      <c r="C468" s="161" t="str">
        <f>IFERROR(TEXT(AM468,"00"),"99")&amp;IFERROR(TEXT(W468,"00"),"99")&amp;IFERROR(TEXT(S468,"000"),"999")</f>
        <v>0339109</v>
      </c>
      <c r="D468" s="260">
        <v>1</v>
      </c>
      <c r="E468" s="260">
        <v>0</v>
      </c>
      <c r="F468" s="260">
        <v>0</v>
      </c>
      <c r="G468" s="261"/>
      <c r="H468" s="124" t="s">
        <v>5725</v>
      </c>
      <c r="I468" s="379" t="str">
        <f>IF(ISBLANK(H468), IF(OR(NOT(ISBLANK(M468)),NOT(ISBLANK(J468)), NOT(ISBLANK(O468))),"no oldname but should be",""),IF(H468=J468,"api",IF(H468=O468,"csv","no match or acsbgname")))</f>
        <v>api</v>
      </c>
      <c r="J468" s="124" t="s">
        <v>5725</v>
      </c>
      <c r="K468" s="124"/>
      <c r="L468" s="124"/>
      <c r="M468" s="124"/>
      <c r="N468" s="124"/>
      <c r="O468" s="124"/>
      <c r="P468" s="124"/>
      <c r="Q468" s="125" t="s">
        <v>5726</v>
      </c>
      <c r="R468" s="124"/>
      <c r="S468" s="150">
        <f>IFERROR(_xlfn.XLOOKUP(U468,sortorder!$E$62:$E$134,sortorder!$F$62:$F$134),999)</f>
        <v>109</v>
      </c>
      <c r="T468" s="150">
        <f>IFERROR(_xlfn.XLOOKUP(U468,sortorder!$E$62:$E$134,sortorder!$D$62:$D$134),99)</f>
        <v>13</v>
      </c>
      <c r="U468" s="201" t="s">
        <v>5689</v>
      </c>
      <c r="V468" s="202"/>
      <c r="W468" s="155">
        <f>IFERROR(_xlfn.XLOOKUP(Y468,sortorder!$E$4:$E$55,sortorder!$D$4:$D$55),99)</f>
        <v>39</v>
      </c>
      <c r="X468" s="155">
        <f>IFERROR(_xlfn.XLOOKUP(Y468,sortorder!$E$4:$E$55,sortorder!$D$4:$D$55),99)</f>
        <v>39</v>
      </c>
      <c r="Y468" s="203" t="s">
        <v>1235</v>
      </c>
      <c r="Z468" s="144">
        <f>IF(ISERROR(SEARCH(Z$1,$Q468)),0,1)</f>
        <v>0</v>
      </c>
      <c r="AA468" s="144">
        <f>IF(ISERROR(SEARCH(AA$1,$Q468)),0,1)</f>
        <v>0</v>
      </c>
      <c r="AB468" s="144">
        <f>IF(ISERROR(SEARCH(AB$1,$Q468)),0,1)</f>
        <v>0</v>
      </c>
      <c r="AC468" s="144">
        <f>IF(ISERROR(SEARCH(AC$1,$Q468)),0,1)</f>
        <v>0</v>
      </c>
      <c r="AD468" s="144">
        <f>IF(ISERROR(SEARCH(AD$1,$Q468)),0,1)</f>
        <v>1</v>
      </c>
      <c r="AE468" s="144">
        <f>IF(ISERROR(SEARCH(AE$1,$Q468)),0,1)</f>
        <v>0</v>
      </c>
      <c r="AF468" s="144">
        <f>IF(ISERROR(SEARCH(AF$1,$Q468)),0,1)</f>
        <v>0</v>
      </c>
      <c r="AG468" s="144">
        <f>IF(ISERROR(SEARCH(AG$1,$Q468)),0,1)</f>
        <v>0</v>
      </c>
      <c r="AH468" s="144">
        <f>IF(ISERROR(SEARCH(AH$1,$Q468)),0,1)</f>
        <v>0</v>
      </c>
      <c r="AI468" s="124" t="s">
        <v>1075</v>
      </c>
      <c r="AJ468" s="124" t="s">
        <v>1236</v>
      </c>
      <c r="AK468" s="124" t="s">
        <v>140</v>
      </c>
      <c r="AL468" s="218" t="s">
        <v>140</v>
      </c>
      <c r="AM468" s="216">
        <f>_xlfn.XLOOKUP(AL468,sortorder!$I$15:$I$20,sortorder!$J$15:$J$20)</f>
        <v>3</v>
      </c>
      <c r="AN468" s="124" t="s">
        <v>423</v>
      </c>
      <c r="AO468" s="124" t="s">
        <v>423</v>
      </c>
      <c r="AP468" s="124" t="s">
        <v>424</v>
      </c>
      <c r="AQ468" s="113">
        <v>1</v>
      </c>
      <c r="AR468" s="124" t="s">
        <v>1125</v>
      </c>
      <c r="AS468" s="124" t="s">
        <v>1132</v>
      </c>
      <c r="AT468" s="124" t="s">
        <v>1126</v>
      </c>
      <c r="AU468" s="124" t="s">
        <v>1132</v>
      </c>
      <c r="AV468" s="124"/>
      <c r="AW468" s="259" t="s">
        <v>2921</v>
      </c>
      <c r="AX468" s="266" t="b">
        <v>0</v>
      </c>
      <c r="AY468" s="245" t="s">
        <v>2830</v>
      </c>
      <c r="AZ468" s="124">
        <v>3</v>
      </c>
      <c r="BA468" s="124">
        <v>1</v>
      </c>
      <c r="BB468" s="124"/>
      <c r="BC468" s="124" t="b">
        <v>0</v>
      </c>
      <c r="BD468" s="124" t="b">
        <v>0</v>
      </c>
      <c r="BE468" s="124" t="b">
        <v>0</v>
      </c>
      <c r="BF468" s="268" t="s">
        <v>5727</v>
      </c>
      <c r="BG468" s="268" t="s">
        <v>5728</v>
      </c>
      <c r="BH468" s="268" t="s">
        <v>5728</v>
      </c>
      <c r="BI468" s="124"/>
      <c r="BJ468" s="124"/>
      <c r="BK468" s="124"/>
      <c r="BL468" s="124"/>
      <c r="BM468" s="124"/>
      <c r="BN468" s="269"/>
      <c r="BO468" s="124"/>
      <c r="BP468" s="124"/>
      <c r="BQ468" s="124"/>
      <c r="BR468" s="124"/>
      <c r="BS468" s="124"/>
      <c r="BT468" s="124"/>
    </row>
    <row r="469" spans="1:72">
      <c r="A469">
        <v>468</v>
      </c>
      <c r="B469" s="161" t="str">
        <f>IFERROR(TEXT(AM469,"00"),"99")&amp;IFERROR(TEXT(X469,"00"),"99")&amp;IFERROR(TEXT(T469,"00"),"99")&amp;IFERROR(TEXT(BN469,"000"),"999")</f>
        <v>034001109</v>
      </c>
      <c r="C469" s="161" t="str">
        <f>IFERROR(TEXT(AM469,"00"),"99")&amp;IFERROR(TEXT(W469,"00"),"99")&amp;IFERROR(TEXT(S469,"000"),"999")</f>
        <v>0340096</v>
      </c>
      <c r="D469" s="29">
        <v>1</v>
      </c>
      <c r="E469" s="29">
        <v>0</v>
      </c>
      <c r="F469" s="29">
        <v>0</v>
      </c>
      <c r="G469" s="29"/>
      <c r="H469" t="s">
        <v>1964</v>
      </c>
      <c r="I469" s="379" t="str">
        <f>IF(ISBLANK(H469), IF(OR(NOT(ISBLANK(M469)),NOT(ISBLANK(J469)), NOT(ISBLANK(O469))),"no oldname but should be",""),IF(H469=J469,"api",IF(H469=O469,"csv","no match or acsbgname")))</f>
        <v>api</v>
      </c>
      <c r="J469" t="s">
        <v>1964</v>
      </c>
      <c r="K469" t="s">
        <v>1964</v>
      </c>
      <c r="Q469" s="64" t="s">
        <v>1963</v>
      </c>
      <c r="R469" t="s">
        <v>1963</v>
      </c>
      <c r="S469" s="150">
        <f>IFERROR(_xlfn.XLOOKUP(U469,sortorder!$E$62:$E$134,sortorder!$F$62:$F$134),999)</f>
        <v>96</v>
      </c>
      <c r="T469" s="150">
        <f>IFERROR(_xlfn.XLOOKUP(U469,sortorder!$E$62:$E$134,sortorder!$D$62:$D$134),99)</f>
        <v>1</v>
      </c>
      <c r="U469" s="129" t="s">
        <v>181</v>
      </c>
      <c r="V469" s="59" t="s">
        <v>181</v>
      </c>
      <c r="W469" s="155">
        <f>IFERROR(_xlfn.XLOOKUP(Y469,sortorder!$E$4:$E$55,sortorder!$D$4:$D$55),99)</f>
        <v>40</v>
      </c>
      <c r="X469" s="155">
        <f>IFERROR(_xlfn.XLOOKUP(Y469,sortorder!$E$4:$E$55,sortorder!$D$4:$D$55),99)</f>
        <v>40</v>
      </c>
      <c r="Y469" s="22" t="s">
        <v>1894</v>
      </c>
      <c r="Z469" s="144">
        <f>IF(ISERROR(SEARCH(Z$1,$Q469)),0,1)</f>
        <v>0</v>
      </c>
      <c r="AA469" s="144">
        <f>IF(ISERROR(SEARCH(AA$1,$Q469)),0,1)</f>
        <v>1</v>
      </c>
      <c r="AB469" s="144">
        <f>IF(ISERROR(SEARCH(AB$1,$Q469)),0,1)</f>
        <v>0</v>
      </c>
      <c r="AC469" s="144">
        <f>IF(ISERROR(SEARCH(AC$1,$Q469)),0,1)</f>
        <v>0</v>
      </c>
      <c r="AD469" s="144">
        <f>IF(ISERROR(SEARCH(AD$1,$Q469)),0,1)</f>
        <v>1</v>
      </c>
      <c r="AE469" s="144">
        <f>IF(ISERROR(SEARCH(AE$1,$Q469)),0,1)</f>
        <v>0</v>
      </c>
      <c r="AF469" s="144">
        <f>IF(ISERROR(SEARCH(AF$1,$Q469)),0,1)</f>
        <v>0</v>
      </c>
      <c r="AG469" s="144">
        <f>IF(ISERROR(SEARCH(AG$1,$Q469)),0,1)</f>
        <v>0</v>
      </c>
      <c r="AH469" s="144">
        <f>IF(ISERROR(SEARCH(AH$1,$Q469)),0,1)</f>
        <v>0</v>
      </c>
      <c r="AI469" t="s">
        <v>1075</v>
      </c>
      <c r="AJ469" t="s">
        <v>1236</v>
      </c>
      <c r="AK469" t="s">
        <v>140</v>
      </c>
      <c r="AL469" s="41" t="s">
        <v>140</v>
      </c>
      <c r="AM469" s="216">
        <f>_xlfn.XLOOKUP(AL469,sortorder!$I$15:$I$20,sortorder!$J$15:$J$20)</f>
        <v>3</v>
      </c>
      <c r="AN469" t="s">
        <v>1804</v>
      </c>
      <c r="AO469" t="s">
        <v>1804</v>
      </c>
      <c r="AP469" t="s">
        <v>1805</v>
      </c>
      <c r="AQ469" s="32">
        <v>3</v>
      </c>
      <c r="AR469" t="s">
        <v>1815</v>
      </c>
      <c r="AS469" t="s">
        <v>1132</v>
      </c>
      <c r="AT469" t="s">
        <v>1126</v>
      </c>
      <c r="AU469" t="s">
        <v>1132</v>
      </c>
      <c r="AW469" s="39" t="str">
        <f>IFERROR(_xlfn.XLOOKUP(Q469,wtd!$B:$B,wtd!$C:$C),"")</f>
        <v/>
      </c>
      <c r="AX469" s="144" t="b">
        <f>IFERROR(Q469=_xlfn.XLOOKUP(Q469,wtd!$B:$B,wtd!$B:$B),FALSE)</f>
        <v>0</v>
      </c>
      <c r="AY469" t="s">
        <v>2830</v>
      </c>
      <c r="AZ469" s="11">
        <v>3</v>
      </c>
      <c r="BA469">
        <v>2</v>
      </c>
      <c r="BC469" t="b">
        <v>0</v>
      </c>
      <c r="BD469" t="b">
        <v>0</v>
      </c>
      <c r="BE469" t="b">
        <v>0</v>
      </c>
      <c r="BF469" t="s">
        <v>1965</v>
      </c>
      <c r="BG469" t="s">
        <v>1966</v>
      </c>
      <c r="BH469" t="s">
        <v>1966</v>
      </c>
      <c r="BK469" t="s">
        <v>1967</v>
      </c>
      <c r="BL469" t="s">
        <v>5456</v>
      </c>
      <c r="BN469" s="229">
        <v>109</v>
      </c>
      <c r="BP469" t="s">
        <v>1968</v>
      </c>
      <c r="BS469" t="s">
        <v>411</v>
      </c>
      <c r="BT469" t="s">
        <v>55</v>
      </c>
    </row>
    <row r="470" spans="1:72">
      <c r="A470">
        <v>469</v>
      </c>
      <c r="B470" s="161" t="str">
        <f>IFERROR(TEXT(AM470,"00"),"99")&amp;IFERROR(TEXT(X470,"00"),"99")&amp;IFERROR(TEXT(T470,"00"),"99")&amp;IFERROR(TEXT(BN470,"000"),"999")</f>
        <v>034002110</v>
      </c>
      <c r="C470" s="161" t="str">
        <f>IFERROR(TEXT(AM470,"00"),"99")&amp;IFERROR(TEXT(W470,"00"),"99")&amp;IFERROR(TEXT(S470,"000"),"999")</f>
        <v>0340097</v>
      </c>
      <c r="D470" s="29">
        <v>1</v>
      </c>
      <c r="E470" s="29">
        <v>0</v>
      </c>
      <c r="F470" s="29">
        <v>0</v>
      </c>
      <c r="G470" s="29"/>
      <c r="H470" t="s">
        <v>1951</v>
      </c>
      <c r="I470" s="379" t="str">
        <f>IF(ISBLANK(H470), IF(OR(NOT(ISBLANK(M470)),NOT(ISBLANK(J470)), NOT(ISBLANK(O470))),"no oldname but should be",""),IF(H470=J470,"api",IF(H470=O470,"csv","no match or acsbgname")))</f>
        <v>api</v>
      </c>
      <c r="J470" t="s">
        <v>1951</v>
      </c>
      <c r="K470" t="s">
        <v>1951</v>
      </c>
      <c r="Q470" s="64" t="s">
        <v>1950</v>
      </c>
      <c r="R470" t="s">
        <v>1950</v>
      </c>
      <c r="S470" s="150">
        <f>IFERROR(_xlfn.XLOOKUP(U470,sortorder!$E$62:$E$134,sortorder!$F$62:$F$134),999)</f>
        <v>97</v>
      </c>
      <c r="T470" s="150">
        <f>IFERROR(_xlfn.XLOOKUP(U470,sortorder!$E$62:$E$134,sortorder!$D$62:$D$134),99)</f>
        <v>2</v>
      </c>
      <c r="U470" s="129" t="s">
        <v>144</v>
      </c>
      <c r="V470" s="59" t="s">
        <v>144</v>
      </c>
      <c r="W470" s="155">
        <f>IFERROR(_xlfn.XLOOKUP(Y470,sortorder!$E$4:$E$55,sortorder!$D$4:$D$55),99)</f>
        <v>40</v>
      </c>
      <c r="X470" s="155">
        <f>IFERROR(_xlfn.XLOOKUP(Y470,sortorder!$E$4:$E$55,sortorder!$D$4:$D$55),99)</f>
        <v>40</v>
      </c>
      <c r="Y470" s="22" t="s">
        <v>1894</v>
      </c>
      <c r="Z470" s="144">
        <f>IF(ISERROR(SEARCH(Z$1,$Q470)),0,1)</f>
        <v>0</v>
      </c>
      <c r="AA470" s="144">
        <f>IF(ISERROR(SEARCH(AA$1,$Q470)),0,1)</f>
        <v>1</v>
      </c>
      <c r="AB470" s="144">
        <f>IF(ISERROR(SEARCH(AB$1,$Q470)),0,1)</f>
        <v>0</v>
      </c>
      <c r="AC470" s="144">
        <f>IF(ISERROR(SEARCH(AC$1,$Q470)),0,1)</f>
        <v>0</v>
      </c>
      <c r="AD470" s="144">
        <f>IF(ISERROR(SEARCH(AD$1,$Q470)),0,1)</f>
        <v>1</v>
      </c>
      <c r="AE470" s="144">
        <f>IF(ISERROR(SEARCH(AE$1,$Q470)),0,1)</f>
        <v>0</v>
      </c>
      <c r="AF470" s="144">
        <f>IF(ISERROR(SEARCH(AF$1,$Q470)),0,1)</f>
        <v>0</v>
      </c>
      <c r="AG470" s="144">
        <f>IF(ISERROR(SEARCH(AG$1,$Q470)),0,1)</f>
        <v>0</v>
      </c>
      <c r="AH470" s="144">
        <f>IF(ISERROR(SEARCH(AH$1,$Q470)),0,1)</f>
        <v>0</v>
      </c>
      <c r="AI470" t="s">
        <v>1075</v>
      </c>
      <c r="AJ470" t="s">
        <v>1236</v>
      </c>
      <c r="AK470" t="s">
        <v>140</v>
      </c>
      <c r="AL470" s="41" t="s">
        <v>140</v>
      </c>
      <c r="AM470" s="216">
        <f>_xlfn.XLOOKUP(AL470,sortorder!$I$15:$I$20,sortorder!$J$15:$J$20)</f>
        <v>3</v>
      </c>
      <c r="AN470" t="s">
        <v>1804</v>
      </c>
      <c r="AO470" t="s">
        <v>1804</v>
      </c>
      <c r="AP470" t="s">
        <v>1805</v>
      </c>
      <c r="AQ470" s="32">
        <v>3</v>
      </c>
      <c r="AR470" t="s">
        <v>1815</v>
      </c>
      <c r="AS470" t="s">
        <v>1132</v>
      </c>
      <c r="AT470" t="s">
        <v>1126</v>
      </c>
      <c r="AU470" t="s">
        <v>1132</v>
      </c>
      <c r="AW470" s="39" t="str">
        <f>IFERROR(_xlfn.XLOOKUP(Q470,wtd!$B:$B,wtd!$C:$C),"")</f>
        <v/>
      </c>
      <c r="AX470" s="144" t="b">
        <f>IFERROR(Q470=_xlfn.XLOOKUP(Q470,wtd!$B:$B,wtd!$B:$B),FALSE)</f>
        <v>0</v>
      </c>
      <c r="AY470" t="s">
        <v>2830</v>
      </c>
      <c r="AZ470" s="11">
        <v>3</v>
      </c>
      <c r="BA470">
        <v>1</v>
      </c>
      <c r="BC470" t="b">
        <v>0</v>
      </c>
      <c r="BD470" t="b">
        <v>0</v>
      </c>
      <c r="BE470" t="b">
        <v>0</v>
      </c>
      <c r="BF470" t="s">
        <v>1952</v>
      </c>
      <c r="BG470" t="s">
        <v>1953</v>
      </c>
      <c r="BH470" t="s">
        <v>1953</v>
      </c>
      <c r="BK470" t="s">
        <v>1954</v>
      </c>
      <c r="BL470" t="s">
        <v>1742</v>
      </c>
      <c r="BN470" s="229">
        <v>110</v>
      </c>
      <c r="BP470" t="s">
        <v>1955</v>
      </c>
      <c r="BS470" t="s">
        <v>411</v>
      </c>
      <c r="BT470" t="s">
        <v>55</v>
      </c>
    </row>
    <row r="471" spans="1:72">
      <c r="A471">
        <v>470</v>
      </c>
      <c r="B471" s="161" t="str">
        <f>IFERROR(TEXT(AM471,"00"),"99")&amp;IFERROR(TEXT(X471,"00"),"99")&amp;IFERROR(TEXT(T471,"00"),"99")&amp;IFERROR(TEXT(BN471,"000"),"999")</f>
        <v>034003000</v>
      </c>
      <c r="C471" s="161" t="str">
        <f>IFERROR(TEXT(AM471,"00"),"99")&amp;IFERROR(TEXT(W471,"00"),"99")&amp;IFERROR(TEXT(S471,"000"),"999")</f>
        <v>0340098</v>
      </c>
      <c r="D471" s="260">
        <v>1</v>
      </c>
      <c r="E471" s="260">
        <v>0</v>
      </c>
      <c r="F471" s="260">
        <v>0</v>
      </c>
      <c r="G471" s="261"/>
      <c r="H471" s="124" t="s">
        <v>5802</v>
      </c>
      <c r="I471" s="379" t="str">
        <f>IF(ISBLANK(H471), IF(OR(NOT(ISBLANK(M471)),NOT(ISBLANK(J471)), NOT(ISBLANK(O471))),"no oldname but should be",""),IF(H471=J471,"api",IF(H471=O471,"csv","no match or acsbgname")))</f>
        <v>api</v>
      </c>
      <c r="J471" s="124" t="s">
        <v>5802</v>
      </c>
      <c r="K471" s="124"/>
      <c r="L471" s="124"/>
      <c r="M471" s="124"/>
      <c r="N471" s="124"/>
      <c r="O471" s="124"/>
      <c r="P471" s="124"/>
      <c r="Q471" s="125" t="s">
        <v>5803</v>
      </c>
      <c r="R471" s="124"/>
      <c r="S471" s="150">
        <f>IFERROR(_xlfn.XLOOKUP(U471,sortorder!$E$62:$E$134,sortorder!$F$62:$F$134),999)</f>
        <v>97.5</v>
      </c>
      <c r="T471" s="150">
        <f>IFERROR(_xlfn.XLOOKUP(U471,sortorder!$E$62:$E$134,sortorder!$D$62:$D$134),99)</f>
        <v>3</v>
      </c>
      <c r="U471" s="201" t="s">
        <v>5693</v>
      </c>
      <c r="V471" s="202"/>
      <c r="W471" s="155">
        <f>IFERROR(_xlfn.XLOOKUP(Y471,sortorder!$E$4:$E$55,sortorder!$D$4:$D$55),99)</f>
        <v>40</v>
      </c>
      <c r="X471" s="155">
        <f>IFERROR(_xlfn.XLOOKUP(Y471,sortorder!$E$4:$E$55,sortorder!$D$4:$D$55),99)</f>
        <v>40</v>
      </c>
      <c r="Y471" s="203" t="s">
        <v>1894</v>
      </c>
      <c r="Z471" s="144">
        <f>IF(ISERROR(SEARCH(Z$1,$Q471)),0,1)</f>
        <v>0</v>
      </c>
      <c r="AA471" s="144">
        <f>IF(ISERROR(SEARCH(AA$1,$Q471)),0,1)</f>
        <v>1</v>
      </c>
      <c r="AB471" s="144">
        <f>IF(ISERROR(SEARCH(AB$1,$Q471)),0,1)</f>
        <v>0</v>
      </c>
      <c r="AC471" s="144">
        <f>IF(ISERROR(SEARCH(AC$1,$Q471)),0,1)</f>
        <v>0</v>
      </c>
      <c r="AD471" s="144">
        <f>IF(ISERROR(SEARCH(AD$1,$Q471)),0,1)</f>
        <v>1</v>
      </c>
      <c r="AE471" s="144">
        <f>IF(ISERROR(SEARCH(AE$1,$Q471)),0,1)</f>
        <v>0</v>
      </c>
      <c r="AF471" s="144">
        <f>IF(ISERROR(SEARCH(AF$1,$Q471)),0,1)</f>
        <v>0</v>
      </c>
      <c r="AG471" s="144">
        <f>IF(ISERROR(SEARCH(AG$1,$Q471)),0,1)</f>
        <v>0</v>
      </c>
      <c r="AH471" s="144">
        <f>IF(ISERROR(SEARCH(AH$1,$Q471)),0,1)</f>
        <v>0</v>
      </c>
      <c r="AI471" s="124" t="s">
        <v>1075</v>
      </c>
      <c r="AJ471" s="124" t="s">
        <v>1236</v>
      </c>
      <c r="AK471" s="124" t="s">
        <v>140</v>
      </c>
      <c r="AL471" s="218" t="s">
        <v>140</v>
      </c>
      <c r="AM471" s="216">
        <f>_xlfn.XLOOKUP(AL471,sortorder!$I$15:$I$20,sortorder!$J$15:$J$20)</f>
        <v>3</v>
      </c>
      <c r="AN471" s="124" t="s">
        <v>1804</v>
      </c>
      <c r="AO471" s="124" t="s">
        <v>1804</v>
      </c>
      <c r="AP471" s="124" t="s">
        <v>1805</v>
      </c>
      <c r="AQ471" s="113">
        <v>3</v>
      </c>
      <c r="AR471" s="124" t="s">
        <v>1815</v>
      </c>
      <c r="AS471" s="124" t="s">
        <v>1132</v>
      </c>
      <c r="AT471" s="124" t="s">
        <v>1126</v>
      </c>
      <c r="AU471" s="124" t="s">
        <v>1132</v>
      </c>
      <c r="AV471" s="124"/>
      <c r="AW471" s="259" t="s">
        <v>2921</v>
      </c>
      <c r="AX471" s="266" t="b">
        <v>0</v>
      </c>
      <c r="AY471" s="245" t="s">
        <v>2830</v>
      </c>
      <c r="AZ471" s="124">
        <v>3</v>
      </c>
      <c r="BA471" s="124">
        <v>1</v>
      </c>
      <c r="BB471" s="124"/>
      <c r="BC471" s="124" t="b">
        <v>0</v>
      </c>
      <c r="BD471" s="124" t="b">
        <v>0</v>
      </c>
      <c r="BE471" s="124" t="b">
        <v>0</v>
      </c>
      <c r="BF471" s="124" t="s">
        <v>5804</v>
      </c>
      <c r="BG471" s="124" t="s">
        <v>5805</v>
      </c>
      <c r="BH471" s="124" t="s">
        <v>5805</v>
      </c>
      <c r="BI471" s="124"/>
      <c r="BJ471" s="124"/>
      <c r="BK471" s="124"/>
      <c r="BL471" s="124"/>
      <c r="BM471" s="124"/>
      <c r="BN471" s="269"/>
      <c r="BO471" s="124"/>
      <c r="BP471" s="124"/>
      <c r="BQ471" s="124"/>
      <c r="BR471" s="124"/>
      <c r="BS471" s="124"/>
      <c r="BT471" s="124"/>
    </row>
    <row r="472" spans="1:72">
      <c r="A472">
        <v>471</v>
      </c>
      <c r="B472" s="161" t="str">
        <f>IFERROR(TEXT(AM472,"00"),"99")&amp;IFERROR(TEXT(X472,"00"),"99")&amp;IFERROR(TEXT(T472,"00"),"99")&amp;IFERROR(TEXT(BN472,"000"),"999")</f>
        <v>034004111</v>
      </c>
      <c r="C472" s="161" t="str">
        <f>IFERROR(TEXT(AM472,"00"),"99")&amp;IFERROR(TEXT(W472,"00"),"99")&amp;IFERROR(TEXT(S472,"000"),"999")</f>
        <v>0340098</v>
      </c>
      <c r="D472" s="29">
        <v>1</v>
      </c>
      <c r="E472" s="29">
        <v>0</v>
      </c>
      <c r="F472" s="29">
        <v>0</v>
      </c>
      <c r="G472" s="29"/>
      <c r="H472" t="s">
        <v>1904</v>
      </c>
      <c r="I472" s="379" t="str">
        <f>IF(ISBLANK(H472), IF(OR(NOT(ISBLANK(M472)),NOT(ISBLANK(J472)), NOT(ISBLANK(O472))),"no oldname but should be",""),IF(H472=J472,"api",IF(H472=O472,"csv","no match or acsbgname")))</f>
        <v>api</v>
      </c>
      <c r="J472" t="s">
        <v>1904</v>
      </c>
      <c r="K472" t="s">
        <v>1904</v>
      </c>
      <c r="Q472" s="64" t="s">
        <v>1903</v>
      </c>
      <c r="R472" t="s">
        <v>1903</v>
      </c>
      <c r="S472" s="150">
        <f>IFERROR(_xlfn.XLOOKUP(U472,sortorder!$E$62:$E$134,sortorder!$F$62:$F$134),999)</f>
        <v>98</v>
      </c>
      <c r="T472" s="150">
        <f>IFERROR(_xlfn.XLOOKUP(U472,sortorder!$E$62:$E$134,sortorder!$D$62:$D$134),99)</f>
        <v>4</v>
      </c>
      <c r="U472" s="129" t="s">
        <v>196</v>
      </c>
      <c r="V472" s="59" t="s">
        <v>196</v>
      </c>
      <c r="W472" s="155">
        <f>IFERROR(_xlfn.XLOOKUP(Y472,sortorder!$E$4:$E$55,sortorder!$D$4:$D$55),99)</f>
        <v>40</v>
      </c>
      <c r="X472" s="155">
        <f>IFERROR(_xlfn.XLOOKUP(Y472,sortorder!$E$4:$E$55,sortorder!$D$4:$D$55),99)</f>
        <v>40</v>
      </c>
      <c r="Y472" s="22" t="s">
        <v>1894</v>
      </c>
      <c r="Z472" s="144">
        <f>IF(ISERROR(SEARCH(Z$1,$Q472)),0,1)</f>
        <v>0</v>
      </c>
      <c r="AA472" s="144">
        <f>IF(ISERROR(SEARCH(AA$1,$Q472)),0,1)</f>
        <v>1</v>
      </c>
      <c r="AB472" s="144">
        <f>IF(ISERROR(SEARCH(AB$1,$Q472)),0,1)</f>
        <v>0</v>
      </c>
      <c r="AC472" s="144">
        <f>IF(ISERROR(SEARCH(AC$1,$Q472)),0,1)</f>
        <v>0</v>
      </c>
      <c r="AD472" s="144">
        <f>IF(ISERROR(SEARCH(AD$1,$Q472)),0,1)</f>
        <v>1</v>
      </c>
      <c r="AE472" s="144">
        <f>IF(ISERROR(SEARCH(AE$1,$Q472)),0,1)</f>
        <v>0</v>
      </c>
      <c r="AF472" s="144">
        <f>IF(ISERROR(SEARCH(AF$1,$Q472)),0,1)</f>
        <v>0</v>
      </c>
      <c r="AG472" s="144">
        <f>IF(ISERROR(SEARCH(AG$1,$Q472)),0,1)</f>
        <v>0</v>
      </c>
      <c r="AH472" s="144">
        <f>IF(ISERROR(SEARCH(AH$1,$Q472)),0,1)</f>
        <v>0</v>
      </c>
      <c r="AI472" t="s">
        <v>1075</v>
      </c>
      <c r="AJ472" t="s">
        <v>1236</v>
      </c>
      <c r="AK472" t="s">
        <v>140</v>
      </c>
      <c r="AL472" s="41" t="s">
        <v>140</v>
      </c>
      <c r="AM472" s="216">
        <f>_xlfn.XLOOKUP(AL472,sortorder!$I$15:$I$20,sortorder!$J$15:$J$20)</f>
        <v>3</v>
      </c>
      <c r="AN472" t="s">
        <v>1804</v>
      </c>
      <c r="AO472" t="s">
        <v>1804</v>
      </c>
      <c r="AP472" t="s">
        <v>1805</v>
      </c>
      <c r="AQ472" s="32">
        <v>3</v>
      </c>
      <c r="AR472" t="s">
        <v>1815</v>
      </c>
      <c r="AS472" t="s">
        <v>1132</v>
      </c>
      <c r="AT472" t="s">
        <v>1126</v>
      </c>
      <c r="AU472" t="s">
        <v>1132</v>
      </c>
      <c r="AW472" s="39" t="str">
        <f>IFERROR(_xlfn.XLOOKUP(Q472,wtd!$B:$B,wtd!$C:$C),"")</f>
        <v/>
      </c>
      <c r="AX472" s="144" t="b">
        <f>IFERROR(Q472=_xlfn.XLOOKUP(Q472,wtd!$B:$B,wtd!$B:$B),FALSE)</f>
        <v>0</v>
      </c>
      <c r="AY472" t="s">
        <v>2830</v>
      </c>
      <c r="AZ472" s="11">
        <v>3</v>
      </c>
      <c r="BA472">
        <v>2</v>
      </c>
      <c r="BC472" t="b">
        <v>0</v>
      </c>
      <c r="BD472" t="b">
        <v>0</v>
      </c>
      <c r="BE472" t="b">
        <v>0</v>
      </c>
      <c r="BF472" t="s">
        <v>1905</v>
      </c>
      <c r="BG472" t="s">
        <v>5473</v>
      </c>
      <c r="BH472" t="s">
        <v>5473</v>
      </c>
      <c r="BK472" t="s">
        <v>1906</v>
      </c>
      <c r="BL472" t="s">
        <v>5457</v>
      </c>
      <c r="BN472" s="229">
        <v>111</v>
      </c>
      <c r="BP472" t="s">
        <v>1907</v>
      </c>
      <c r="BS472" t="s">
        <v>411</v>
      </c>
    </row>
    <row r="473" spans="1:72">
      <c r="A473">
        <v>472</v>
      </c>
      <c r="B473" s="161" t="str">
        <f>IFERROR(TEXT(AM473,"00"),"99")&amp;IFERROR(TEXT(X473,"00"),"99")&amp;IFERROR(TEXT(T473,"00"),"99")&amp;IFERROR(TEXT(BN473,"000"),"999")</f>
        <v>034005114</v>
      </c>
      <c r="C473" s="161" t="str">
        <f>IFERROR(TEXT(AM473,"00"),"99")&amp;IFERROR(TEXT(W473,"00"),"99")&amp;IFERROR(TEXT(S473,"000"),"999")</f>
        <v>0340101</v>
      </c>
      <c r="D473" s="29">
        <v>1</v>
      </c>
      <c r="E473" s="29">
        <v>0</v>
      </c>
      <c r="F473" s="29">
        <v>0</v>
      </c>
      <c r="G473" s="29"/>
      <c r="H473" t="s">
        <v>1999</v>
      </c>
      <c r="I473" s="379" t="str">
        <f>IF(ISBLANK(H473), IF(OR(NOT(ISBLANK(M473)),NOT(ISBLANK(J473)), NOT(ISBLANK(O473))),"no oldname but should be",""),IF(H473=J473,"api",IF(H473=O473,"csv","no match or acsbgname")))</f>
        <v>api</v>
      </c>
      <c r="J473" t="s">
        <v>1999</v>
      </c>
      <c r="K473" t="s">
        <v>1999</v>
      </c>
      <c r="Q473" s="64" t="s">
        <v>1998</v>
      </c>
      <c r="R473" t="s">
        <v>1998</v>
      </c>
      <c r="S473" s="150">
        <f>IFERROR(_xlfn.XLOOKUP(U473,sortorder!$E$62:$E$134,sortorder!$F$62:$F$134),999)</f>
        <v>101</v>
      </c>
      <c r="T473" s="150">
        <f>IFERROR(_xlfn.XLOOKUP(U473,sortorder!$E$62:$E$134,sortorder!$D$62:$D$134),99)</f>
        <v>5</v>
      </c>
      <c r="U473" s="129" t="s">
        <v>1769</v>
      </c>
      <c r="V473" s="59" t="s">
        <v>1769</v>
      </c>
      <c r="W473" s="155">
        <f>IFERROR(_xlfn.XLOOKUP(Y473,sortorder!$E$4:$E$55,sortorder!$D$4:$D$55),99)</f>
        <v>40</v>
      </c>
      <c r="X473" s="155">
        <f>IFERROR(_xlfn.XLOOKUP(Y473,sortorder!$E$4:$E$55,sortorder!$D$4:$D$55),99)</f>
        <v>40</v>
      </c>
      <c r="Y473" s="22" t="s">
        <v>1894</v>
      </c>
      <c r="Z473" s="144">
        <f>IF(ISERROR(SEARCH(Z$1,$Q473)),0,1)</f>
        <v>0</v>
      </c>
      <c r="AA473" s="144">
        <f>IF(ISERROR(SEARCH(AA$1,$Q473)),0,1)</f>
        <v>1</v>
      </c>
      <c r="AB473" s="144">
        <f>IF(ISERROR(SEARCH(AB$1,$Q473)),0,1)</f>
        <v>0</v>
      </c>
      <c r="AC473" s="144">
        <f>IF(ISERROR(SEARCH(AC$1,$Q473)),0,1)</f>
        <v>0</v>
      </c>
      <c r="AD473" s="144">
        <f>IF(ISERROR(SEARCH(AD$1,$Q473)),0,1)</f>
        <v>1</v>
      </c>
      <c r="AE473" s="144">
        <f>IF(ISERROR(SEARCH(AE$1,$Q473)),0,1)</f>
        <v>0</v>
      </c>
      <c r="AF473" s="144">
        <f>IF(ISERROR(SEARCH(AF$1,$Q473)),0,1)</f>
        <v>0</v>
      </c>
      <c r="AG473" s="144">
        <f>IF(ISERROR(SEARCH(AG$1,$Q473)),0,1)</f>
        <v>0</v>
      </c>
      <c r="AH473" s="144">
        <f>IF(ISERROR(SEARCH(AH$1,$Q473)),0,1)</f>
        <v>0</v>
      </c>
      <c r="AI473" t="s">
        <v>1075</v>
      </c>
      <c r="AJ473" t="s">
        <v>1236</v>
      </c>
      <c r="AK473" t="s">
        <v>140</v>
      </c>
      <c r="AL473" s="41" t="s">
        <v>140</v>
      </c>
      <c r="AM473" s="216">
        <f>_xlfn.XLOOKUP(AL473,sortorder!$I$15:$I$20,sortorder!$J$15:$J$20)</f>
        <v>3</v>
      </c>
      <c r="AN473" t="s">
        <v>1804</v>
      </c>
      <c r="AO473" t="s">
        <v>1804</v>
      </c>
      <c r="AP473" t="s">
        <v>1805</v>
      </c>
      <c r="AQ473" s="32">
        <v>3</v>
      </c>
      <c r="AR473" t="s">
        <v>1815</v>
      </c>
      <c r="AS473" t="s">
        <v>1132</v>
      </c>
      <c r="AT473" t="s">
        <v>1126</v>
      </c>
      <c r="AU473" t="s">
        <v>1132</v>
      </c>
      <c r="AW473" s="39" t="str">
        <f>IFERROR(_xlfn.XLOOKUP(Q473,wtd!$B:$B,wtd!$C:$C),"")</f>
        <v/>
      </c>
      <c r="AX473" s="144" t="b">
        <f>IFERROR(Q473=_xlfn.XLOOKUP(Q473,wtd!$B:$B,wtd!$B:$B),FALSE)</f>
        <v>0</v>
      </c>
      <c r="AY473" t="s">
        <v>2830</v>
      </c>
      <c r="AZ473">
        <v>2</v>
      </c>
      <c r="BA473">
        <v>0</v>
      </c>
      <c r="BC473" t="b">
        <v>0</v>
      </c>
      <c r="BD473" t="b">
        <v>0</v>
      </c>
      <c r="BE473" t="b">
        <v>0</v>
      </c>
      <c r="BF473" t="s">
        <v>4890</v>
      </c>
      <c r="BG473" t="s">
        <v>4890</v>
      </c>
      <c r="BH473" t="s">
        <v>4890</v>
      </c>
      <c r="BK473" t="s">
        <v>2000</v>
      </c>
      <c r="BL473" t="s">
        <v>1354</v>
      </c>
      <c r="BN473" s="229">
        <v>114</v>
      </c>
      <c r="BP473" t="s">
        <v>2001</v>
      </c>
    </row>
    <row r="474" spans="1:72">
      <c r="A474">
        <v>473</v>
      </c>
      <c r="B474" s="161" t="str">
        <f>IFERROR(TEXT(AM474,"00"),"99")&amp;IFERROR(TEXT(X474,"00"),"99")&amp;IFERROR(TEXT(T474,"00"),"99")&amp;IFERROR(TEXT(BN474,"000"),"999")</f>
        <v>034006115</v>
      </c>
      <c r="C474" s="161" t="str">
        <f>IFERROR(TEXT(AM474,"00"),"99")&amp;IFERROR(TEXT(W474,"00"),"99")&amp;IFERROR(TEXT(S474,"000"),"999")</f>
        <v>0340102</v>
      </c>
      <c r="D474" s="29">
        <v>1</v>
      </c>
      <c r="E474" s="29">
        <v>0</v>
      </c>
      <c r="F474" s="29">
        <v>0</v>
      </c>
      <c r="G474" s="29"/>
      <c r="H474" t="s">
        <v>2008</v>
      </c>
      <c r="I474" s="379" t="str">
        <f>IF(ISBLANK(H474), IF(OR(NOT(ISBLANK(M474)),NOT(ISBLANK(J474)), NOT(ISBLANK(O474))),"no oldname but should be",""),IF(H474=J474,"api",IF(H474=O474,"csv","no match or acsbgname")))</f>
        <v>api</v>
      </c>
      <c r="J474" t="s">
        <v>2008</v>
      </c>
      <c r="K474" t="s">
        <v>2008</v>
      </c>
      <c r="Q474" s="64" t="s">
        <v>2007</v>
      </c>
      <c r="R474" t="s">
        <v>2007</v>
      </c>
      <c r="S474" s="150">
        <f>IFERROR(_xlfn.XLOOKUP(U474,sortorder!$E$62:$E$134,sortorder!$F$62:$F$134),999)</f>
        <v>102</v>
      </c>
      <c r="T474" s="150">
        <f>IFERROR(_xlfn.XLOOKUP(U474,sortorder!$E$62:$E$134,sortorder!$D$62:$D$134),99)</f>
        <v>6</v>
      </c>
      <c r="U474" s="129" t="s">
        <v>307</v>
      </c>
      <c r="V474" s="59" t="s">
        <v>307</v>
      </c>
      <c r="W474" s="155">
        <f>IFERROR(_xlfn.XLOOKUP(Y474,sortorder!$E$4:$E$55,sortorder!$D$4:$D$55),99)</f>
        <v>40</v>
      </c>
      <c r="X474" s="155">
        <f>IFERROR(_xlfn.XLOOKUP(Y474,sortorder!$E$4:$E$55,sortorder!$D$4:$D$55),99)</f>
        <v>40</v>
      </c>
      <c r="Y474" s="22" t="s">
        <v>1894</v>
      </c>
      <c r="Z474" s="144">
        <f>IF(ISERROR(SEARCH(Z$1,$Q474)),0,1)</f>
        <v>0</v>
      </c>
      <c r="AA474" s="144">
        <f>IF(ISERROR(SEARCH(AA$1,$Q474)),0,1)</f>
        <v>1</v>
      </c>
      <c r="AB474" s="144">
        <f>IF(ISERROR(SEARCH(AB$1,$Q474)),0,1)</f>
        <v>0</v>
      </c>
      <c r="AC474" s="144">
        <f>IF(ISERROR(SEARCH(AC$1,$Q474)),0,1)</f>
        <v>0</v>
      </c>
      <c r="AD474" s="144">
        <f>IF(ISERROR(SEARCH(AD$1,$Q474)),0,1)</f>
        <v>1</v>
      </c>
      <c r="AE474" s="144">
        <f>IF(ISERROR(SEARCH(AE$1,$Q474)),0,1)</f>
        <v>0</v>
      </c>
      <c r="AF474" s="144">
        <f>IF(ISERROR(SEARCH(AF$1,$Q474)),0,1)</f>
        <v>0</v>
      </c>
      <c r="AG474" s="144">
        <f>IF(ISERROR(SEARCH(AG$1,$Q474)),0,1)</f>
        <v>0</v>
      </c>
      <c r="AH474" s="144">
        <f>IF(ISERROR(SEARCH(AH$1,$Q474)),0,1)</f>
        <v>0</v>
      </c>
      <c r="AI474" t="s">
        <v>1075</v>
      </c>
      <c r="AJ474" t="s">
        <v>1236</v>
      </c>
      <c r="AK474" t="s">
        <v>140</v>
      </c>
      <c r="AL474" s="41" t="s">
        <v>140</v>
      </c>
      <c r="AM474" s="216">
        <f>_xlfn.XLOOKUP(AL474,sortorder!$I$15:$I$20,sortorder!$J$15:$J$20)</f>
        <v>3</v>
      </c>
      <c r="AN474" t="s">
        <v>1804</v>
      </c>
      <c r="AO474" t="s">
        <v>1804</v>
      </c>
      <c r="AP474" t="s">
        <v>1805</v>
      </c>
      <c r="AQ474" s="32">
        <v>3</v>
      </c>
      <c r="AR474" t="s">
        <v>1815</v>
      </c>
      <c r="AS474" t="s">
        <v>1132</v>
      </c>
      <c r="AT474" t="s">
        <v>1126</v>
      </c>
      <c r="AU474" t="s">
        <v>1132</v>
      </c>
      <c r="AW474" s="39" t="str">
        <f>IFERROR(_xlfn.XLOOKUP(Q474,wtd!$B:$B,wtd!$C:$C),"")</f>
        <v/>
      </c>
      <c r="AX474" s="144" t="b">
        <f>IFERROR(Q474=_xlfn.XLOOKUP(Q474,wtd!$B:$B,wtd!$B:$B),FALSE)</f>
        <v>0</v>
      </c>
      <c r="AY474" t="s">
        <v>2830</v>
      </c>
      <c r="AZ474" s="11">
        <v>2</v>
      </c>
      <c r="BA474">
        <v>0</v>
      </c>
      <c r="BC474" t="b">
        <v>0</v>
      </c>
      <c r="BD474" t="b">
        <v>0</v>
      </c>
      <c r="BE474" t="b">
        <v>0</v>
      </c>
      <c r="BF474" t="s">
        <v>2009</v>
      </c>
      <c r="BG474" t="s">
        <v>2010</v>
      </c>
      <c r="BH474" t="s">
        <v>2010</v>
      </c>
      <c r="BK474" t="s">
        <v>2011</v>
      </c>
      <c r="BL474" t="s">
        <v>5459</v>
      </c>
      <c r="BN474" s="229">
        <v>115</v>
      </c>
      <c r="BP474" t="s">
        <v>1154</v>
      </c>
      <c r="BS474" t="s">
        <v>411</v>
      </c>
      <c r="BT474" t="s">
        <v>55</v>
      </c>
    </row>
    <row r="475" spans="1:72">
      <c r="A475">
        <v>474</v>
      </c>
      <c r="B475" s="161" t="str">
        <f>IFERROR(TEXT(AM475,"00"),"99")&amp;IFERROR(TEXT(X475,"00"),"99")&amp;IFERROR(TEXT(T475,"00"),"99")&amp;IFERROR(TEXT(BN475,"000"),"999")</f>
        <v>034007116</v>
      </c>
      <c r="C475" s="161" t="str">
        <f>IFERROR(TEXT(AM475,"00"),"99")&amp;IFERROR(TEXT(W475,"00"),"99")&amp;IFERROR(TEXT(S475,"000"),"999")</f>
        <v>0340103</v>
      </c>
      <c r="D475" s="29">
        <v>1</v>
      </c>
      <c r="E475" s="29">
        <v>0</v>
      </c>
      <c r="F475" s="29">
        <v>0</v>
      </c>
      <c r="G475" s="29"/>
      <c r="H475" t="s">
        <v>1914</v>
      </c>
      <c r="I475" s="379" t="str">
        <f>IF(ISBLANK(H475), IF(OR(NOT(ISBLANK(M475)),NOT(ISBLANK(J475)), NOT(ISBLANK(O475))),"no oldname but should be",""),IF(H475=J475,"api",IF(H475=O475,"csv","no match or acsbgname")))</f>
        <v>api</v>
      </c>
      <c r="J475" t="s">
        <v>1914</v>
      </c>
      <c r="K475" t="s">
        <v>1914</v>
      </c>
      <c r="Q475" s="64" t="s">
        <v>1913</v>
      </c>
      <c r="R475" t="s">
        <v>1913</v>
      </c>
      <c r="S475" s="150">
        <f>IFERROR(_xlfn.XLOOKUP(U475,sortorder!$E$62:$E$134,sortorder!$F$62:$F$134),999)</f>
        <v>103</v>
      </c>
      <c r="T475" s="150">
        <f>IFERROR(_xlfn.XLOOKUP(U475,sortorder!$E$62:$E$134,sortorder!$D$62:$D$134),99)</f>
        <v>7</v>
      </c>
      <c r="U475" s="129" t="s">
        <v>80</v>
      </c>
      <c r="V475" s="59" t="s">
        <v>80</v>
      </c>
      <c r="W475" s="155">
        <f>IFERROR(_xlfn.XLOOKUP(Y475,sortorder!$E$4:$E$55,sortorder!$D$4:$D$55),99)</f>
        <v>40</v>
      </c>
      <c r="X475" s="155">
        <f>IFERROR(_xlfn.XLOOKUP(Y475,sortorder!$E$4:$E$55,sortorder!$D$4:$D$55),99)</f>
        <v>40</v>
      </c>
      <c r="Y475" s="22" t="s">
        <v>1894</v>
      </c>
      <c r="Z475" s="144">
        <f>IF(ISERROR(SEARCH(Z$1,$Q475)),0,1)</f>
        <v>0</v>
      </c>
      <c r="AA475" s="144">
        <f>IF(ISERROR(SEARCH(AA$1,$Q475)),0,1)</f>
        <v>1</v>
      </c>
      <c r="AB475" s="144">
        <f>IF(ISERROR(SEARCH(AB$1,$Q475)),0,1)</f>
        <v>0</v>
      </c>
      <c r="AC475" s="144">
        <f>IF(ISERROR(SEARCH(AC$1,$Q475)),0,1)</f>
        <v>0</v>
      </c>
      <c r="AD475" s="144">
        <f>IF(ISERROR(SEARCH(AD$1,$Q475)),0,1)</f>
        <v>1</v>
      </c>
      <c r="AE475" s="144">
        <f>IF(ISERROR(SEARCH(AE$1,$Q475)),0,1)</f>
        <v>0</v>
      </c>
      <c r="AF475" s="144">
        <f>IF(ISERROR(SEARCH(AF$1,$Q475)),0,1)</f>
        <v>0</v>
      </c>
      <c r="AG475" s="144">
        <f>IF(ISERROR(SEARCH(AG$1,$Q475)),0,1)</f>
        <v>0</v>
      </c>
      <c r="AH475" s="144">
        <f>IF(ISERROR(SEARCH(AH$1,$Q475)),0,1)</f>
        <v>0</v>
      </c>
      <c r="AI475" t="s">
        <v>1075</v>
      </c>
      <c r="AJ475" t="s">
        <v>1236</v>
      </c>
      <c r="AK475" t="s">
        <v>140</v>
      </c>
      <c r="AL475" s="41" t="s">
        <v>140</v>
      </c>
      <c r="AM475" s="216">
        <f>_xlfn.XLOOKUP(AL475,sortorder!$I$15:$I$20,sortorder!$J$15:$J$20)</f>
        <v>3</v>
      </c>
      <c r="AN475" t="s">
        <v>1804</v>
      </c>
      <c r="AO475" t="s">
        <v>1804</v>
      </c>
      <c r="AP475" t="s">
        <v>1805</v>
      </c>
      <c r="AQ475" s="32">
        <v>3</v>
      </c>
      <c r="AR475" t="s">
        <v>1815</v>
      </c>
      <c r="AS475" t="s">
        <v>1132</v>
      </c>
      <c r="AT475" t="s">
        <v>1126</v>
      </c>
      <c r="AU475" t="s">
        <v>1132</v>
      </c>
      <c r="AV475">
        <v>1</v>
      </c>
      <c r="AW475" s="39" t="str">
        <f>IFERROR(_xlfn.XLOOKUP(Q475,wtd!$B:$B,wtd!$C:$C),"")</f>
        <v/>
      </c>
      <c r="AX475" s="144" t="b">
        <f>IFERROR(Q475=_xlfn.XLOOKUP(Q475,wtd!$B:$B,wtd!$B:$B),FALSE)</f>
        <v>0</v>
      </c>
      <c r="AY475" t="s">
        <v>2830</v>
      </c>
      <c r="AZ475" s="11">
        <v>3</v>
      </c>
      <c r="BA475" s="9">
        <v>2</v>
      </c>
      <c r="BC475" s="9" t="b">
        <v>1</v>
      </c>
      <c r="BD475" t="b">
        <v>0</v>
      </c>
      <c r="BE475" t="b">
        <v>0</v>
      </c>
      <c r="BF475" t="s">
        <v>5196</v>
      </c>
      <c r="BG475" t="s">
        <v>1915</v>
      </c>
      <c r="BH475" t="s">
        <v>1915</v>
      </c>
      <c r="BK475" t="s">
        <v>1916</v>
      </c>
      <c r="BL475" t="s">
        <v>5458</v>
      </c>
      <c r="BN475" s="229">
        <v>116</v>
      </c>
      <c r="BP475" s="9" t="s">
        <v>1917</v>
      </c>
      <c r="BS475" t="s">
        <v>411</v>
      </c>
    </row>
    <row r="476" spans="1:72">
      <c r="A476">
        <v>475</v>
      </c>
      <c r="B476" s="161" t="str">
        <f>IFERROR(TEXT(AM476,"00"),"99")&amp;IFERROR(TEXT(X476,"00"),"99")&amp;IFERROR(TEXT(T476,"00"),"99")&amp;IFERROR(TEXT(BN476,"000"),"999")</f>
        <v>034008117</v>
      </c>
      <c r="C476" s="161" t="str">
        <f>IFERROR(TEXT(AM476,"00"),"99")&amp;IFERROR(TEXT(W476,"00"),"99")&amp;IFERROR(TEXT(S476,"000"),"999")</f>
        <v>0340104</v>
      </c>
      <c r="D476" s="29">
        <v>1</v>
      </c>
      <c r="E476" s="29">
        <v>0</v>
      </c>
      <c r="F476" s="29">
        <v>0</v>
      </c>
      <c r="G476" s="29"/>
      <c r="H476" t="s">
        <v>1938</v>
      </c>
      <c r="I476" s="379" t="str">
        <f>IF(ISBLANK(H476), IF(OR(NOT(ISBLANK(M476)),NOT(ISBLANK(J476)), NOT(ISBLANK(O476))),"no oldname but should be",""),IF(H476=J476,"api",IF(H476=O476,"csv","no match or acsbgname")))</f>
        <v>api</v>
      </c>
      <c r="J476" t="s">
        <v>1938</v>
      </c>
      <c r="K476" t="s">
        <v>1938</v>
      </c>
      <c r="Q476" s="64" t="s">
        <v>1937</v>
      </c>
      <c r="R476" t="s">
        <v>1937</v>
      </c>
      <c r="S476" s="150">
        <f>IFERROR(_xlfn.XLOOKUP(U476,sortorder!$E$62:$E$134,sortorder!$F$62:$F$134),999)</f>
        <v>104</v>
      </c>
      <c r="T476" s="150">
        <f>IFERROR(_xlfn.XLOOKUP(U476,sortorder!$E$62:$E$134,sortorder!$D$62:$D$134),99)</f>
        <v>8</v>
      </c>
      <c r="U476" s="129" t="s">
        <v>255</v>
      </c>
      <c r="V476" s="59" t="s">
        <v>255</v>
      </c>
      <c r="W476" s="155">
        <f>IFERROR(_xlfn.XLOOKUP(Y476,sortorder!$E$4:$E$55,sortorder!$D$4:$D$55),99)</f>
        <v>40</v>
      </c>
      <c r="X476" s="155">
        <f>IFERROR(_xlfn.XLOOKUP(Y476,sortorder!$E$4:$E$55,sortorder!$D$4:$D$55),99)</f>
        <v>40</v>
      </c>
      <c r="Y476" s="22" t="s">
        <v>1894</v>
      </c>
      <c r="Z476" s="144">
        <f>IF(ISERROR(SEARCH(Z$1,$Q476)),0,1)</f>
        <v>0</v>
      </c>
      <c r="AA476" s="144">
        <f>IF(ISERROR(SEARCH(AA$1,$Q476)),0,1)</f>
        <v>1</v>
      </c>
      <c r="AB476" s="144">
        <f>IF(ISERROR(SEARCH(AB$1,$Q476)),0,1)</f>
        <v>0</v>
      </c>
      <c r="AC476" s="144">
        <f>IF(ISERROR(SEARCH(AC$1,$Q476)),0,1)</f>
        <v>0</v>
      </c>
      <c r="AD476" s="144">
        <f>IF(ISERROR(SEARCH(AD$1,$Q476)),0,1)</f>
        <v>1</v>
      </c>
      <c r="AE476" s="144">
        <f>IF(ISERROR(SEARCH(AE$1,$Q476)),0,1)</f>
        <v>0</v>
      </c>
      <c r="AF476" s="144">
        <f>IF(ISERROR(SEARCH(AF$1,$Q476)),0,1)</f>
        <v>0</v>
      </c>
      <c r="AG476" s="144">
        <f>IF(ISERROR(SEARCH(AG$1,$Q476)),0,1)</f>
        <v>0</v>
      </c>
      <c r="AH476" s="144">
        <f>IF(ISERROR(SEARCH(AH$1,$Q476)),0,1)</f>
        <v>0</v>
      </c>
      <c r="AI476" t="s">
        <v>1075</v>
      </c>
      <c r="AJ476" t="s">
        <v>1236</v>
      </c>
      <c r="AK476" t="s">
        <v>140</v>
      </c>
      <c r="AL476" s="41" t="s">
        <v>140</v>
      </c>
      <c r="AM476" s="216">
        <f>_xlfn.XLOOKUP(AL476,sortorder!$I$15:$I$20,sortorder!$J$15:$J$20)</f>
        <v>3</v>
      </c>
      <c r="AN476" t="s">
        <v>1804</v>
      </c>
      <c r="AO476" t="s">
        <v>1804</v>
      </c>
      <c r="AP476" t="s">
        <v>1805</v>
      </c>
      <c r="AQ476" s="32">
        <v>3</v>
      </c>
      <c r="AR476" t="s">
        <v>1815</v>
      </c>
      <c r="AS476" t="s">
        <v>1132</v>
      </c>
      <c r="AT476" t="s">
        <v>1126</v>
      </c>
      <c r="AU476" t="s">
        <v>1132</v>
      </c>
      <c r="AW476" s="39" t="str">
        <f>IFERROR(_xlfn.XLOOKUP(Q476,wtd!$B:$B,wtd!$C:$C),"")</f>
        <v/>
      </c>
      <c r="AX476" s="144" t="b">
        <f>IFERROR(Q476=_xlfn.XLOOKUP(Q476,wtd!$B:$B,wtd!$B:$B),FALSE)</f>
        <v>0</v>
      </c>
      <c r="AY476" t="s">
        <v>2830</v>
      </c>
      <c r="AZ476" s="11">
        <v>2</v>
      </c>
      <c r="BA476">
        <v>2</v>
      </c>
      <c r="BC476" t="b">
        <v>0</v>
      </c>
      <c r="BD476" t="b">
        <v>0</v>
      </c>
      <c r="BE476" t="b">
        <v>0</v>
      </c>
      <c r="BF476" t="s">
        <v>1939</v>
      </c>
      <c r="BG476" t="s">
        <v>1940</v>
      </c>
      <c r="BH476" t="s">
        <v>1940</v>
      </c>
      <c r="BK476" t="s">
        <v>1941</v>
      </c>
      <c r="BL476" t="s">
        <v>1735</v>
      </c>
      <c r="BN476" s="229">
        <v>117</v>
      </c>
      <c r="BP476" t="s">
        <v>1942</v>
      </c>
      <c r="BS476" t="s">
        <v>411</v>
      </c>
    </row>
    <row r="477" spans="1:72">
      <c r="A477">
        <v>476</v>
      </c>
      <c r="B477" s="161" t="str">
        <f>IFERROR(TEXT(AM477,"00"),"99")&amp;IFERROR(TEXT(X477,"00"),"99")&amp;IFERROR(TEXT(T477,"00"),"99")&amp;IFERROR(TEXT(BN477,"000"),"999")</f>
        <v>034009118</v>
      </c>
      <c r="C477" s="161" t="str">
        <f>IFERROR(TEXT(AM477,"00"),"99")&amp;IFERROR(TEXT(W477,"00"),"99")&amp;IFERROR(TEXT(S477,"000"),"999")</f>
        <v>0340105</v>
      </c>
      <c r="D477" s="29">
        <v>1</v>
      </c>
      <c r="E477" s="29">
        <v>0</v>
      </c>
      <c r="F477" s="29">
        <v>0</v>
      </c>
      <c r="G477" s="29"/>
      <c r="H477" t="s">
        <v>1986</v>
      </c>
      <c r="I477" s="379" t="str">
        <f>IF(ISBLANK(H477), IF(OR(NOT(ISBLANK(M477)),NOT(ISBLANK(J477)), NOT(ISBLANK(O477))),"no oldname but should be",""),IF(H477=J477,"api",IF(H477=O477,"csv","no match or acsbgname")))</f>
        <v>api</v>
      </c>
      <c r="J477" t="s">
        <v>1986</v>
      </c>
      <c r="K477" t="s">
        <v>1986</v>
      </c>
      <c r="Q477" s="64" t="s">
        <v>1985</v>
      </c>
      <c r="R477" t="s">
        <v>1985</v>
      </c>
      <c r="S477" s="150">
        <f>IFERROR(_xlfn.XLOOKUP(U477,sortorder!$E$62:$E$134,sortorder!$F$62:$F$134),999)</f>
        <v>105</v>
      </c>
      <c r="T477" s="150">
        <f>IFERROR(_xlfn.XLOOKUP(U477,sortorder!$E$62:$E$134,sortorder!$D$62:$D$134),99)</f>
        <v>9</v>
      </c>
      <c r="U477" s="129" t="s">
        <v>265</v>
      </c>
      <c r="V477" s="59" t="s">
        <v>265</v>
      </c>
      <c r="W477" s="155">
        <f>IFERROR(_xlfn.XLOOKUP(Y477,sortorder!$E$4:$E$55,sortorder!$D$4:$D$55),99)</f>
        <v>40</v>
      </c>
      <c r="X477" s="155">
        <f>IFERROR(_xlfn.XLOOKUP(Y477,sortorder!$E$4:$E$55,sortorder!$D$4:$D$55),99)</f>
        <v>40</v>
      </c>
      <c r="Y477" s="22" t="s">
        <v>1894</v>
      </c>
      <c r="Z477" s="144">
        <f>IF(ISERROR(SEARCH(Z$1,$Q477)),0,1)</f>
        <v>0</v>
      </c>
      <c r="AA477" s="144">
        <f>IF(ISERROR(SEARCH(AA$1,$Q477)),0,1)</f>
        <v>1</v>
      </c>
      <c r="AB477" s="144">
        <f>IF(ISERROR(SEARCH(AB$1,$Q477)),0,1)</f>
        <v>0</v>
      </c>
      <c r="AC477" s="144">
        <f>IF(ISERROR(SEARCH(AC$1,$Q477)),0,1)</f>
        <v>0</v>
      </c>
      <c r="AD477" s="144">
        <f>IF(ISERROR(SEARCH(AD$1,$Q477)),0,1)</f>
        <v>1</v>
      </c>
      <c r="AE477" s="144">
        <f>IF(ISERROR(SEARCH(AE$1,$Q477)),0,1)</f>
        <v>0</v>
      </c>
      <c r="AF477" s="144">
        <f>IF(ISERROR(SEARCH(AF$1,$Q477)),0,1)</f>
        <v>0</v>
      </c>
      <c r="AG477" s="144">
        <f>IF(ISERROR(SEARCH(AG$1,$Q477)),0,1)</f>
        <v>0</v>
      </c>
      <c r="AH477" s="144">
        <f>IF(ISERROR(SEARCH(AH$1,$Q477)),0,1)</f>
        <v>0</v>
      </c>
      <c r="AI477" t="s">
        <v>1075</v>
      </c>
      <c r="AJ477" t="s">
        <v>1236</v>
      </c>
      <c r="AK477" t="s">
        <v>140</v>
      </c>
      <c r="AL477" s="41" t="s">
        <v>140</v>
      </c>
      <c r="AM477" s="216">
        <f>_xlfn.XLOOKUP(AL477,sortorder!$I$15:$I$20,sortorder!$J$15:$J$20)</f>
        <v>3</v>
      </c>
      <c r="AN477" t="s">
        <v>1804</v>
      </c>
      <c r="AO477" t="s">
        <v>1804</v>
      </c>
      <c r="AP477" t="s">
        <v>1805</v>
      </c>
      <c r="AQ477" s="32">
        <v>3</v>
      </c>
      <c r="AR477" t="s">
        <v>1815</v>
      </c>
      <c r="AS477" t="s">
        <v>1132</v>
      </c>
      <c r="AT477" t="s">
        <v>1126</v>
      </c>
      <c r="AU477" t="s">
        <v>1132</v>
      </c>
      <c r="AW477" s="39" t="str">
        <f>IFERROR(_xlfn.XLOOKUP(Q477,wtd!$B:$B,wtd!$C:$C),"")</f>
        <v/>
      </c>
      <c r="AX477" s="144" t="b">
        <f>IFERROR(Q477=_xlfn.XLOOKUP(Q477,wtd!$B:$B,wtd!$B:$B),FALSE)</f>
        <v>0</v>
      </c>
      <c r="AY477" t="s">
        <v>2830</v>
      </c>
      <c r="AZ477" s="11">
        <v>2</v>
      </c>
      <c r="BA477">
        <v>2</v>
      </c>
      <c r="BC477" t="b">
        <v>0</v>
      </c>
      <c r="BD477" t="b">
        <v>0</v>
      </c>
      <c r="BE477" t="b">
        <v>0</v>
      </c>
      <c r="BF477" t="s">
        <v>1987</v>
      </c>
      <c r="BG477" t="s">
        <v>1988</v>
      </c>
      <c r="BH477" t="s">
        <v>1988</v>
      </c>
      <c r="BK477" t="s">
        <v>1989</v>
      </c>
      <c r="BL477" t="s">
        <v>5460</v>
      </c>
      <c r="BN477" s="229">
        <v>118</v>
      </c>
      <c r="BP477" t="s">
        <v>1990</v>
      </c>
      <c r="BS477" t="s">
        <v>411</v>
      </c>
    </row>
    <row r="478" spans="1:72">
      <c r="A478">
        <v>477</v>
      </c>
      <c r="B478" s="161" t="str">
        <f>IFERROR(TEXT(AM478,"00"),"99")&amp;IFERROR(TEXT(X478,"00"),"99")&amp;IFERROR(TEXT(T478,"00"),"99")&amp;IFERROR(TEXT(BN478,"000"),"999")</f>
        <v>034010119</v>
      </c>
      <c r="C478" s="161" t="str">
        <f>IFERROR(TEXT(AM478,"00"),"99")&amp;IFERROR(TEXT(W478,"00"),"99")&amp;IFERROR(TEXT(S478,"000"),"999")</f>
        <v>0340106</v>
      </c>
      <c r="D478" s="29">
        <v>1</v>
      </c>
      <c r="E478" s="29">
        <v>0</v>
      </c>
      <c r="F478" s="29">
        <v>0</v>
      </c>
      <c r="G478" s="29"/>
      <c r="H478" t="s">
        <v>2020</v>
      </c>
      <c r="I478" s="379" t="str">
        <f>IF(ISBLANK(H478), IF(OR(NOT(ISBLANK(M478)),NOT(ISBLANK(J478)), NOT(ISBLANK(O478))),"no oldname but should be",""),IF(H478=J478,"api",IF(H478=O478,"csv","no match or acsbgname")))</f>
        <v>api</v>
      </c>
      <c r="J478" t="s">
        <v>2020</v>
      </c>
      <c r="K478" t="s">
        <v>2020</v>
      </c>
      <c r="Q478" s="64" t="s">
        <v>2019</v>
      </c>
      <c r="R478" t="s">
        <v>2019</v>
      </c>
      <c r="S478" s="150">
        <f>IFERROR(_xlfn.XLOOKUP(U478,sortorder!$E$62:$E$134,sortorder!$F$62:$F$134),999)</f>
        <v>106</v>
      </c>
      <c r="T478" s="150">
        <f>IFERROR(_xlfn.XLOOKUP(U478,sortorder!$E$62:$E$134,sortorder!$D$62:$D$134),99)</f>
        <v>10</v>
      </c>
      <c r="U478" s="129" t="s">
        <v>95</v>
      </c>
      <c r="V478" s="59" t="s">
        <v>95</v>
      </c>
      <c r="W478" s="155">
        <f>IFERROR(_xlfn.XLOOKUP(Y478,sortorder!$E$4:$E$55,sortorder!$D$4:$D$55),99)</f>
        <v>40</v>
      </c>
      <c r="X478" s="155">
        <f>IFERROR(_xlfn.XLOOKUP(Y478,sortorder!$E$4:$E$55,sortorder!$D$4:$D$55),99)</f>
        <v>40</v>
      </c>
      <c r="Y478" s="22" t="s">
        <v>1894</v>
      </c>
      <c r="Z478" s="144">
        <f>IF(ISERROR(SEARCH(Z$1,$Q478)),0,1)</f>
        <v>0</v>
      </c>
      <c r="AA478" s="144">
        <f>IF(ISERROR(SEARCH(AA$1,$Q478)),0,1)</f>
        <v>1</v>
      </c>
      <c r="AB478" s="144">
        <f>IF(ISERROR(SEARCH(AB$1,$Q478)),0,1)</f>
        <v>0</v>
      </c>
      <c r="AC478" s="144">
        <f>IF(ISERROR(SEARCH(AC$1,$Q478)),0,1)</f>
        <v>0</v>
      </c>
      <c r="AD478" s="144">
        <f>IF(ISERROR(SEARCH(AD$1,$Q478)),0,1)</f>
        <v>1</v>
      </c>
      <c r="AE478" s="144">
        <f>IF(ISERROR(SEARCH(AE$1,$Q478)),0,1)</f>
        <v>0</v>
      </c>
      <c r="AF478" s="144">
        <f>IF(ISERROR(SEARCH(AF$1,$Q478)),0,1)</f>
        <v>0</v>
      </c>
      <c r="AG478" s="144">
        <f>IF(ISERROR(SEARCH(AG$1,$Q478)),0,1)</f>
        <v>0</v>
      </c>
      <c r="AH478" s="144">
        <f>IF(ISERROR(SEARCH(AH$1,$Q478)),0,1)</f>
        <v>0</v>
      </c>
      <c r="AI478" t="s">
        <v>1075</v>
      </c>
      <c r="AJ478" t="s">
        <v>1236</v>
      </c>
      <c r="AK478" t="s">
        <v>140</v>
      </c>
      <c r="AL478" s="41" t="s">
        <v>140</v>
      </c>
      <c r="AM478" s="216">
        <f>_xlfn.XLOOKUP(AL478,sortorder!$I$15:$I$20,sortorder!$J$15:$J$20)</f>
        <v>3</v>
      </c>
      <c r="AN478" t="s">
        <v>1804</v>
      </c>
      <c r="AO478" t="s">
        <v>1804</v>
      </c>
      <c r="AP478" t="s">
        <v>1805</v>
      </c>
      <c r="AQ478" s="32">
        <v>3</v>
      </c>
      <c r="AR478" t="s">
        <v>1815</v>
      </c>
      <c r="AS478" t="s">
        <v>1132</v>
      </c>
      <c r="AT478" t="s">
        <v>1126</v>
      </c>
      <c r="AU478" t="s">
        <v>1132</v>
      </c>
      <c r="AW478" s="39" t="str">
        <f>IFERROR(_xlfn.XLOOKUP(Q478,wtd!$B:$B,wtd!$C:$C),"")</f>
        <v/>
      </c>
      <c r="AX478" s="144" t="b">
        <f>IFERROR(Q478=_xlfn.XLOOKUP(Q478,wtd!$B:$B,wtd!$B:$B),FALSE)</f>
        <v>0</v>
      </c>
      <c r="AY478" t="s">
        <v>2830</v>
      </c>
      <c r="AZ478" s="11">
        <v>2</v>
      </c>
      <c r="BA478">
        <v>1</v>
      </c>
      <c r="BC478" t="b">
        <v>0</v>
      </c>
      <c r="BD478" t="b">
        <v>0</v>
      </c>
      <c r="BE478" t="b">
        <v>0</v>
      </c>
      <c r="BF478" t="s">
        <v>2021</v>
      </c>
      <c r="BG478" t="s">
        <v>2022</v>
      </c>
      <c r="BH478" t="s">
        <v>2022</v>
      </c>
      <c r="BK478" t="s">
        <v>2023</v>
      </c>
      <c r="BL478" t="s">
        <v>5461</v>
      </c>
      <c r="BN478" s="229">
        <v>119</v>
      </c>
      <c r="BP478" t="s">
        <v>1343</v>
      </c>
      <c r="BS478" t="s">
        <v>411</v>
      </c>
    </row>
    <row r="479" spans="1:72">
      <c r="A479">
        <v>478</v>
      </c>
      <c r="B479" s="161" t="str">
        <f>IFERROR(TEXT(AM479,"00"),"99")&amp;IFERROR(TEXT(X479,"00"),"99")&amp;IFERROR(TEXT(T479,"00"),"99")&amp;IFERROR(TEXT(BN479,"000"),"999")</f>
        <v>034011120</v>
      </c>
      <c r="C479" s="161" t="str">
        <f>IFERROR(TEXT(AM479,"00"),"99")&amp;IFERROR(TEXT(W479,"00"),"99")&amp;IFERROR(TEXT(S479,"000"),"999")</f>
        <v>0340107</v>
      </c>
      <c r="D479" s="29">
        <v>1</v>
      </c>
      <c r="E479" s="29">
        <v>0</v>
      </c>
      <c r="F479" s="29">
        <v>0</v>
      </c>
      <c r="G479" s="29"/>
      <c r="H479" t="s">
        <v>2032</v>
      </c>
      <c r="I479" s="379" t="str">
        <f>IF(ISBLANK(H479), IF(OR(NOT(ISBLANK(M479)),NOT(ISBLANK(J479)), NOT(ISBLANK(O479))),"no oldname but should be",""),IF(H479=J479,"api",IF(H479=O479,"csv","no match or acsbgname")))</f>
        <v>api</v>
      </c>
      <c r="J479" t="s">
        <v>2032</v>
      </c>
      <c r="K479" t="s">
        <v>2032</v>
      </c>
      <c r="Q479" s="64" t="s">
        <v>2031</v>
      </c>
      <c r="R479" t="s">
        <v>2031</v>
      </c>
      <c r="S479" s="150">
        <f>IFERROR(_xlfn.XLOOKUP(U479,sortorder!$E$62:$E$134,sortorder!$F$62:$F$134),999)</f>
        <v>107</v>
      </c>
      <c r="T479" s="150">
        <f>IFERROR(_xlfn.XLOOKUP(U479,sortorder!$E$62:$E$134,sortorder!$D$62:$D$134),99)</f>
        <v>11</v>
      </c>
      <c r="U479" s="129" t="s">
        <v>134</v>
      </c>
      <c r="V479" s="59" t="s">
        <v>134</v>
      </c>
      <c r="W479" s="155">
        <f>IFERROR(_xlfn.XLOOKUP(Y479,sortorder!$E$4:$E$55,sortorder!$D$4:$D$55),99)</f>
        <v>40</v>
      </c>
      <c r="X479" s="155">
        <f>IFERROR(_xlfn.XLOOKUP(Y479,sortorder!$E$4:$E$55,sortorder!$D$4:$D$55),99)</f>
        <v>40</v>
      </c>
      <c r="Y479" s="22" t="s">
        <v>1894</v>
      </c>
      <c r="Z479" s="144">
        <f>IF(ISERROR(SEARCH(Z$1,$Q479)),0,1)</f>
        <v>0</v>
      </c>
      <c r="AA479" s="144">
        <f>IF(ISERROR(SEARCH(AA$1,$Q479)),0,1)</f>
        <v>1</v>
      </c>
      <c r="AB479" s="144">
        <f>IF(ISERROR(SEARCH(AB$1,$Q479)),0,1)</f>
        <v>0</v>
      </c>
      <c r="AC479" s="144">
        <f>IF(ISERROR(SEARCH(AC$1,$Q479)),0,1)</f>
        <v>0</v>
      </c>
      <c r="AD479" s="144">
        <f>IF(ISERROR(SEARCH(AD$1,$Q479)),0,1)</f>
        <v>1</v>
      </c>
      <c r="AE479" s="144">
        <f>IF(ISERROR(SEARCH(AE$1,$Q479)),0,1)</f>
        <v>0</v>
      </c>
      <c r="AF479" s="144">
        <f>IF(ISERROR(SEARCH(AF$1,$Q479)),0,1)</f>
        <v>0</v>
      </c>
      <c r="AG479" s="144">
        <f>IF(ISERROR(SEARCH(AG$1,$Q479)),0,1)</f>
        <v>0</v>
      </c>
      <c r="AH479" s="144">
        <f>IF(ISERROR(SEARCH(AH$1,$Q479)),0,1)</f>
        <v>0</v>
      </c>
      <c r="AI479" t="s">
        <v>1075</v>
      </c>
      <c r="AJ479" t="s">
        <v>1236</v>
      </c>
      <c r="AK479" t="s">
        <v>140</v>
      </c>
      <c r="AL479" s="41" t="s">
        <v>140</v>
      </c>
      <c r="AM479" s="216">
        <f>_xlfn.XLOOKUP(AL479,sortorder!$I$15:$I$20,sortorder!$J$15:$J$20)</f>
        <v>3</v>
      </c>
      <c r="AN479" t="s">
        <v>1804</v>
      </c>
      <c r="AO479" t="s">
        <v>1804</v>
      </c>
      <c r="AP479" t="s">
        <v>1805</v>
      </c>
      <c r="AQ479" s="32">
        <v>3</v>
      </c>
      <c r="AR479" t="s">
        <v>1815</v>
      </c>
      <c r="AS479" t="s">
        <v>1132</v>
      </c>
      <c r="AT479" t="s">
        <v>1126</v>
      </c>
      <c r="AU479" t="s">
        <v>1132</v>
      </c>
      <c r="AW479" s="39" t="str">
        <f>IFERROR(_xlfn.XLOOKUP(Q479,wtd!$B:$B,wtd!$C:$C),"")</f>
        <v/>
      </c>
      <c r="AX479" s="144" t="b">
        <f>IFERROR(Q479=_xlfn.XLOOKUP(Q479,wtd!$B:$B,wtd!$B:$B),FALSE)</f>
        <v>0</v>
      </c>
      <c r="AY479" t="s">
        <v>2830</v>
      </c>
      <c r="AZ479" s="11">
        <v>2</v>
      </c>
      <c r="BA479">
        <v>1</v>
      </c>
      <c r="BC479" t="b">
        <v>0</v>
      </c>
      <c r="BD479" t="b">
        <v>0</v>
      </c>
      <c r="BE479" t="b">
        <v>0</v>
      </c>
      <c r="BF479" t="s">
        <v>2033</v>
      </c>
      <c r="BG479" t="s">
        <v>2034</v>
      </c>
      <c r="BH479" t="s">
        <v>2034</v>
      </c>
      <c r="BK479" t="s">
        <v>2035</v>
      </c>
      <c r="BL479" t="s">
        <v>5463</v>
      </c>
      <c r="BN479" s="229">
        <v>120</v>
      </c>
      <c r="BP479" t="s">
        <v>2036</v>
      </c>
      <c r="BS479" t="s">
        <v>411</v>
      </c>
    </row>
    <row r="480" spans="1:72">
      <c r="A480">
        <v>479</v>
      </c>
      <c r="B480" s="161" t="str">
        <f>IFERROR(TEXT(AM480,"00"),"99")&amp;IFERROR(TEXT(X480,"00"),"99")&amp;IFERROR(TEXT(T480,"00"),"99")&amp;IFERROR(TEXT(BN480,"000"),"999")</f>
        <v>034012121</v>
      </c>
      <c r="C480" s="161" t="str">
        <f>IFERROR(TEXT(AM480,"00"),"99")&amp;IFERROR(TEXT(W480,"00"),"99")&amp;IFERROR(TEXT(S480,"000"),"999")</f>
        <v>0340108</v>
      </c>
      <c r="D480" s="29">
        <v>1</v>
      </c>
      <c r="E480" s="29">
        <v>0</v>
      </c>
      <c r="F480" s="29">
        <v>0</v>
      </c>
      <c r="G480" s="29"/>
      <c r="H480" t="s">
        <v>1925</v>
      </c>
      <c r="I480" s="379" t="str">
        <f>IF(ISBLANK(H480), IF(OR(NOT(ISBLANK(M480)),NOT(ISBLANK(J480)), NOT(ISBLANK(O480))),"no oldname but should be",""),IF(H480=J480,"api",IF(H480=O480,"csv","no match or acsbgname")))</f>
        <v>api</v>
      </c>
      <c r="J480" t="s">
        <v>1925</v>
      </c>
      <c r="K480" t="s">
        <v>1925</v>
      </c>
      <c r="Q480" s="64" t="s">
        <v>1924</v>
      </c>
      <c r="R480" t="s">
        <v>1924</v>
      </c>
      <c r="S480" s="150">
        <f>IFERROR(_xlfn.XLOOKUP(U480,sortorder!$E$62:$E$134,sortorder!$F$62:$F$134),999)</f>
        <v>108</v>
      </c>
      <c r="T480" s="150">
        <f>IFERROR(_xlfn.XLOOKUP(U480,sortorder!$E$62:$E$134,sortorder!$D$62:$D$134),99)</f>
        <v>12</v>
      </c>
      <c r="U480" s="129" t="s">
        <v>244</v>
      </c>
      <c r="V480" s="59" t="s">
        <v>244</v>
      </c>
      <c r="W480" s="155">
        <f>IFERROR(_xlfn.XLOOKUP(Y480,sortorder!$E$4:$E$55,sortorder!$D$4:$D$55),99)</f>
        <v>40</v>
      </c>
      <c r="X480" s="155">
        <f>IFERROR(_xlfn.XLOOKUP(Y480,sortorder!$E$4:$E$55,sortorder!$D$4:$D$55),99)</f>
        <v>40</v>
      </c>
      <c r="Y480" s="22" t="s">
        <v>1894</v>
      </c>
      <c r="Z480" s="144">
        <f>IF(ISERROR(SEARCH(Z$1,$Q480)),0,1)</f>
        <v>0</v>
      </c>
      <c r="AA480" s="144">
        <f>IF(ISERROR(SEARCH(AA$1,$Q480)),0,1)</f>
        <v>1</v>
      </c>
      <c r="AB480" s="144">
        <f>IF(ISERROR(SEARCH(AB$1,$Q480)),0,1)</f>
        <v>0</v>
      </c>
      <c r="AC480" s="144">
        <f>IF(ISERROR(SEARCH(AC$1,$Q480)),0,1)</f>
        <v>0</v>
      </c>
      <c r="AD480" s="144">
        <f>IF(ISERROR(SEARCH(AD$1,$Q480)),0,1)</f>
        <v>1</v>
      </c>
      <c r="AE480" s="144">
        <f>IF(ISERROR(SEARCH(AE$1,$Q480)),0,1)</f>
        <v>0</v>
      </c>
      <c r="AF480" s="144">
        <f>IF(ISERROR(SEARCH(AF$1,$Q480)),0,1)</f>
        <v>0</v>
      </c>
      <c r="AG480" s="144">
        <f>IF(ISERROR(SEARCH(AG$1,$Q480)),0,1)</f>
        <v>0</v>
      </c>
      <c r="AH480" s="144">
        <f>IF(ISERROR(SEARCH(AH$1,$Q480)),0,1)</f>
        <v>0</v>
      </c>
      <c r="AI480" t="s">
        <v>1075</v>
      </c>
      <c r="AJ480" t="s">
        <v>1236</v>
      </c>
      <c r="AK480" t="s">
        <v>140</v>
      </c>
      <c r="AL480" s="41" t="s">
        <v>140</v>
      </c>
      <c r="AM480" s="216">
        <f>_xlfn.XLOOKUP(AL480,sortorder!$I$15:$I$20,sortorder!$J$15:$J$20)</f>
        <v>3</v>
      </c>
      <c r="AN480" t="s">
        <v>1804</v>
      </c>
      <c r="AO480" t="s">
        <v>1804</v>
      </c>
      <c r="AP480" t="s">
        <v>1805</v>
      </c>
      <c r="AQ480" s="32">
        <v>3</v>
      </c>
      <c r="AR480" t="s">
        <v>1815</v>
      </c>
      <c r="AS480" t="s">
        <v>1132</v>
      </c>
      <c r="AT480" t="s">
        <v>1126</v>
      </c>
      <c r="AU480" t="s">
        <v>1132</v>
      </c>
      <c r="AW480" s="39" t="str">
        <f>IFERROR(_xlfn.XLOOKUP(Q480,wtd!$B:$B,wtd!$C:$C),"")</f>
        <v/>
      </c>
      <c r="AX480" s="144" t="b">
        <f>IFERROR(Q480=_xlfn.XLOOKUP(Q480,wtd!$B:$B,wtd!$B:$B),FALSE)</f>
        <v>0</v>
      </c>
      <c r="AY480" t="s">
        <v>2830</v>
      </c>
      <c r="AZ480" s="11">
        <v>2</v>
      </c>
      <c r="BA480">
        <v>0</v>
      </c>
      <c r="BC480" t="b">
        <v>0</v>
      </c>
      <c r="BD480" t="b">
        <v>0</v>
      </c>
      <c r="BE480" t="b">
        <v>0</v>
      </c>
      <c r="BF480" t="s">
        <v>1926</v>
      </c>
      <c r="BG480" t="s">
        <v>1927</v>
      </c>
      <c r="BH480" t="s">
        <v>1927</v>
      </c>
      <c r="BK480" t="s">
        <v>1928</v>
      </c>
      <c r="BL480" t="s">
        <v>5462</v>
      </c>
      <c r="BN480" s="229">
        <v>121</v>
      </c>
      <c r="BP480" t="s">
        <v>1929</v>
      </c>
      <c r="BS480" t="s">
        <v>411</v>
      </c>
    </row>
    <row r="481" spans="1:72">
      <c r="A481">
        <v>480</v>
      </c>
      <c r="B481" s="161" t="str">
        <f>IFERROR(TEXT(AM481,"00"),"99")&amp;IFERROR(TEXT(X481,"00"),"99")&amp;IFERROR(TEXT(T481,"00"),"99")&amp;IFERROR(TEXT(BN481,"000"),"999")</f>
        <v>034013000</v>
      </c>
      <c r="C481" s="161" t="str">
        <f>IFERROR(TEXT(AM481,"00"),"99")&amp;IFERROR(TEXT(W481,"00"),"99")&amp;IFERROR(TEXT(S481,"000"),"999")</f>
        <v>0340109</v>
      </c>
      <c r="D481" s="260">
        <v>1</v>
      </c>
      <c r="E481" s="260">
        <v>0</v>
      </c>
      <c r="F481" s="260">
        <v>0</v>
      </c>
      <c r="G481" s="261"/>
      <c r="H481" s="124" t="s">
        <v>5731</v>
      </c>
      <c r="I481" s="379" t="str">
        <f>IF(ISBLANK(H481), IF(OR(NOT(ISBLANK(M481)),NOT(ISBLANK(J481)), NOT(ISBLANK(O481))),"no oldname but should be",""),IF(H481=J481,"api",IF(H481=O481,"csv","no match or acsbgname")))</f>
        <v>api</v>
      </c>
      <c r="J481" s="124" t="s">
        <v>5731</v>
      </c>
      <c r="K481" s="124"/>
      <c r="L481" s="124"/>
      <c r="M481" s="124"/>
      <c r="N481" s="124"/>
      <c r="O481" s="124"/>
      <c r="P481" s="124"/>
      <c r="Q481" s="125" t="s">
        <v>5732</v>
      </c>
      <c r="R481" s="124"/>
      <c r="S481" s="150">
        <f>IFERROR(_xlfn.XLOOKUP(U481,sortorder!$E$62:$E$134,sortorder!$F$62:$F$134),999)</f>
        <v>109</v>
      </c>
      <c r="T481" s="150">
        <f>IFERROR(_xlfn.XLOOKUP(U481,sortorder!$E$62:$E$134,sortorder!$D$62:$D$134),99)</f>
        <v>13</v>
      </c>
      <c r="U481" s="201" t="s">
        <v>5689</v>
      </c>
      <c r="V481" s="202"/>
      <c r="W481" s="155">
        <f>IFERROR(_xlfn.XLOOKUP(Y481,sortorder!$E$4:$E$55,sortorder!$D$4:$D$55),99)</f>
        <v>40</v>
      </c>
      <c r="X481" s="155">
        <f>IFERROR(_xlfn.XLOOKUP(Y481,sortorder!$E$4:$E$55,sortorder!$D$4:$D$55),99)</f>
        <v>40</v>
      </c>
      <c r="Y481" s="203" t="s">
        <v>1894</v>
      </c>
      <c r="Z481" s="144">
        <f>IF(ISERROR(SEARCH(Z$1,$Q481)),0,1)</f>
        <v>0</v>
      </c>
      <c r="AA481" s="144">
        <f>IF(ISERROR(SEARCH(AA$1,$Q481)),0,1)</f>
        <v>1</v>
      </c>
      <c r="AB481" s="144">
        <f>IF(ISERROR(SEARCH(AB$1,$Q481)),0,1)</f>
        <v>0</v>
      </c>
      <c r="AC481" s="144">
        <f>IF(ISERROR(SEARCH(AC$1,$Q481)),0,1)</f>
        <v>0</v>
      </c>
      <c r="AD481" s="144">
        <f>IF(ISERROR(SEARCH(AD$1,$Q481)),0,1)</f>
        <v>1</v>
      </c>
      <c r="AE481" s="144">
        <f>IF(ISERROR(SEARCH(AE$1,$Q481)),0,1)</f>
        <v>0</v>
      </c>
      <c r="AF481" s="144">
        <f>IF(ISERROR(SEARCH(AF$1,$Q481)),0,1)</f>
        <v>0</v>
      </c>
      <c r="AG481" s="144">
        <f>IF(ISERROR(SEARCH(AG$1,$Q481)),0,1)</f>
        <v>0</v>
      </c>
      <c r="AH481" s="144">
        <f>IF(ISERROR(SEARCH(AH$1,$Q481)),0,1)</f>
        <v>0</v>
      </c>
      <c r="AI481" s="124" t="s">
        <v>1075</v>
      </c>
      <c r="AJ481" s="124" t="s">
        <v>1236</v>
      </c>
      <c r="AK481" s="124" t="s">
        <v>140</v>
      </c>
      <c r="AL481" s="218" t="s">
        <v>140</v>
      </c>
      <c r="AM481" s="216">
        <f>_xlfn.XLOOKUP(AL481,sortorder!$I$15:$I$20,sortorder!$J$15:$J$20)</f>
        <v>3</v>
      </c>
      <c r="AN481" s="124" t="s">
        <v>1804</v>
      </c>
      <c r="AO481" s="124" t="s">
        <v>1804</v>
      </c>
      <c r="AP481" s="124" t="s">
        <v>1805</v>
      </c>
      <c r="AQ481" s="113">
        <v>3</v>
      </c>
      <c r="AR481" s="124" t="s">
        <v>1815</v>
      </c>
      <c r="AS481" s="124" t="s">
        <v>1132</v>
      </c>
      <c r="AT481" s="124" t="s">
        <v>1126</v>
      </c>
      <c r="AU481" s="124" t="s">
        <v>1132</v>
      </c>
      <c r="AV481" s="124"/>
      <c r="AW481" s="259" t="s">
        <v>2921</v>
      </c>
      <c r="AX481" s="266" t="b">
        <v>0</v>
      </c>
      <c r="AY481" s="245" t="s">
        <v>2830</v>
      </c>
      <c r="AZ481" s="124">
        <v>3</v>
      </c>
      <c r="BA481" s="124">
        <v>1</v>
      </c>
      <c r="BB481" s="124"/>
      <c r="BC481" s="124" t="b">
        <v>0</v>
      </c>
      <c r="BD481" s="124" t="b">
        <v>0</v>
      </c>
      <c r="BE481" s="124" t="b">
        <v>0</v>
      </c>
      <c r="BF481" s="268" t="s">
        <v>5733</v>
      </c>
      <c r="BG481" s="268" t="s">
        <v>5734</v>
      </c>
      <c r="BH481" s="268" t="s">
        <v>5734</v>
      </c>
      <c r="BI481" s="124"/>
      <c r="BJ481" s="124"/>
      <c r="BK481" s="124"/>
      <c r="BL481" s="124"/>
      <c r="BM481" s="124"/>
      <c r="BN481" s="269"/>
      <c r="BO481" s="124"/>
      <c r="BP481" s="124"/>
      <c r="BQ481" s="124"/>
      <c r="BR481" s="124"/>
      <c r="BS481" s="124"/>
      <c r="BT481" s="124"/>
    </row>
    <row r="482" spans="1:72">
      <c r="A482">
        <v>481</v>
      </c>
      <c r="B482" s="161" t="str">
        <f>IFERROR(TEXT(AM482,"00"),"99")&amp;IFERROR(TEXT(X482,"00"),"99")&amp;IFERROR(TEXT(T482,"00"),"99")&amp;IFERROR(TEXT(BN482,"000"),"999")</f>
        <v>038001999</v>
      </c>
      <c r="C482" s="161" t="str">
        <f>IFERROR(TEXT(AM482,"00"),"99")&amp;IFERROR(TEXT(W482,"00"),"99")&amp;IFERROR(TEXT(S482,"000"),"999")</f>
        <v>0380096</v>
      </c>
      <c r="D482" s="29">
        <v>0</v>
      </c>
      <c r="E482" s="29">
        <v>1</v>
      </c>
      <c r="F482" s="29">
        <v>0</v>
      </c>
      <c r="G482" s="29"/>
      <c r="H482" t="s">
        <v>178</v>
      </c>
      <c r="I482" s="379" t="str">
        <f>IF(ISBLANK(H482), IF(OR(NOT(ISBLANK(M482)),NOT(ISBLANK(J482)), NOT(ISBLANK(O482))),"no oldname but should be",""),IF(H482=J482,"api",IF(H482=O482,"csv","no match or acsbgname")))</f>
        <v>csv</v>
      </c>
      <c r="N482" t="s">
        <v>178</v>
      </c>
      <c r="O482" t="s">
        <v>178</v>
      </c>
      <c r="P482" t="s">
        <v>178</v>
      </c>
      <c r="Q482" s="64" t="s">
        <v>177</v>
      </c>
      <c r="R482" t="s">
        <v>177</v>
      </c>
      <c r="S482" s="150">
        <f>IFERROR(_xlfn.XLOOKUP(U482,sortorder!$E$62:$E$134,sortorder!$F$62:$F$134),999)</f>
        <v>96</v>
      </c>
      <c r="T482" s="150">
        <f>IFERROR(_xlfn.XLOOKUP(U482,sortorder!$E$62:$E$134,sortorder!$D$62:$D$134),99)</f>
        <v>1</v>
      </c>
      <c r="U482" s="129" t="s">
        <v>181</v>
      </c>
      <c r="V482" s="59" t="s">
        <v>181</v>
      </c>
      <c r="W482" s="155">
        <f>IFERROR(_xlfn.XLOOKUP(Y482,sortorder!$E$4:$E$55,sortorder!$D$4:$D$55),99)</f>
        <v>80</v>
      </c>
      <c r="X482" s="155">
        <f>IFERROR(_xlfn.XLOOKUP(Y482,sortorder!$E$4:$E$55,sortorder!$D$4:$D$55),99)</f>
        <v>80</v>
      </c>
      <c r="Y482" s="22" t="s">
        <v>2886</v>
      </c>
      <c r="Z482" s="144">
        <f>IF(ISERROR(SEARCH(Z$1,$Q482)),0,1)</f>
        <v>0</v>
      </c>
      <c r="AA482" s="144">
        <f>IF(ISERROR(SEARCH(AA$1,$Q482)),0,1)</f>
        <v>0</v>
      </c>
      <c r="AB482" s="144">
        <f>IF(ISERROR(SEARCH(AB$1,$Q482)),0,1)</f>
        <v>0</v>
      </c>
      <c r="AC482" s="144">
        <f>IF(ISERROR(SEARCH(AC$1,$Q482)),0,1)</f>
        <v>0</v>
      </c>
      <c r="AD482" s="144">
        <f>IF(ISERROR(SEARCH(AD$1,$Q482)),0,1)</f>
        <v>0</v>
      </c>
      <c r="AE482" s="144">
        <f>IF(ISERROR(SEARCH(AE$1,$Q482)),0,1)</f>
        <v>1</v>
      </c>
      <c r="AF482" s="144">
        <f>IF(ISERROR(SEARCH(AF$1,$Q482)),0,1)</f>
        <v>0</v>
      </c>
      <c r="AG482" s="144">
        <f>IF(ISERROR(SEARCH(AG$1,$Q482)),0,1)</f>
        <v>0</v>
      </c>
      <c r="AH482" s="144">
        <f>IF(ISERROR(SEARCH(AH$1,$Q482)),0,1)</f>
        <v>0</v>
      </c>
      <c r="AK482" t="s">
        <v>140</v>
      </c>
      <c r="AL482" s="41" t="s">
        <v>140</v>
      </c>
      <c r="AM482" s="216">
        <f>_xlfn.XLOOKUP(AL482,sortorder!$I$15:$I$20,sortorder!$J$15:$J$20)</f>
        <v>3</v>
      </c>
      <c r="AN482" t="s">
        <v>423</v>
      </c>
      <c r="AO482" t="s">
        <v>423</v>
      </c>
      <c r="AP482" t="s">
        <v>424</v>
      </c>
      <c r="AQ482" s="32">
        <v>1</v>
      </c>
      <c r="AR482" t="s">
        <v>83</v>
      </c>
      <c r="AS482" t="s">
        <v>97</v>
      </c>
      <c r="AT482" t="s">
        <v>96</v>
      </c>
      <c r="AU482" t="s">
        <v>97</v>
      </c>
      <c r="AW482" s="39" t="str">
        <f>IFERROR(_xlfn.XLOOKUP(Q482,wtd!$B:$B,wtd!$C:$C),"")</f>
        <v/>
      </c>
      <c r="AX482" s="144" t="b">
        <f>IFERROR(Q482=_xlfn.XLOOKUP(Q482,wtd!$B:$B,wtd!$B:$B),FALSE)</f>
        <v>0</v>
      </c>
      <c r="AY482" t="s">
        <v>89</v>
      </c>
      <c r="BC482" t="b">
        <v>0</v>
      </c>
      <c r="BD482" t="b">
        <v>0</v>
      </c>
      <c r="BE482" t="b">
        <v>0</v>
      </c>
      <c r="BF482" t="s">
        <v>179</v>
      </c>
      <c r="BG482" t="s">
        <v>179</v>
      </c>
      <c r="BH482" t="s">
        <v>179</v>
      </c>
      <c r="BI482" t="s">
        <v>180</v>
      </c>
      <c r="BJ482" t="s">
        <v>180</v>
      </c>
      <c r="BN482" s="232">
        <v>999</v>
      </c>
      <c r="BQ482" t="s">
        <v>103</v>
      </c>
      <c r="BR482" t="s">
        <v>178</v>
      </c>
    </row>
    <row r="483" spans="1:72">
      <c r="A483">
        <v>482</v>
      </c>
      <c r="B483" s="161" t="str">
        <f>IFERROR(TEXT(AM483,"00"),"99")&amp;IFERROR(TEXT(X483,"00"),"99")&amp;IFERROR(TEXT(T483,"00"),"99")&amp;IFERROR(TEXT(BN483,"000"),"999")</f>
        <v>038001999</v>
      </c>
      <c r="C483" s="161" t="str">
        <f>IFERROR(TEXT(AM483,"00"),"99")&amp;IFERROR(TEXT(W483,"00"),"99")&amp;IFERROR(TEXT(S483,"000"),"999")</f>
        <v>0380096</v>
      </c>
      <c r="D483" s="29">
        <v>0</v>
      </c>
      <c r="E483" s="29">
        <v>1</v>
      </c>
      <c r="F483" s="29">
        <v>0</v>
      </c>
      <c r="G483" s="29"/>
      <c r="H483" t="s">
        <v>682</v>
      </c>
      <c r="I483" s="379" t="str">
        <f>IF(ISBLANK(H483), IF(OR(NOT(ISBLANK(M483)),NOT(ISBLANK(J483)), NOT(ISBLANK(O483))),"no oldname but should be",""),IF(H483=J483,"api",IF(H483=O483,"csv","no match or acsbgname")))</f>
        <v>csv</v>
      </c>
      <c r="N483" t="s">
        <v>682</v>
      </c>
      <c r="O483" t="s">
        <v>682</v>
      </c>
      <c r="P483" t="s">
        <v>682</v>
      </c>
      <c r="Q483" s="64" t="s">
        <v>681</v>
      </c>
      <c r="R483" t="s">
        <v>681</v>
      </c>
      <c r="S483" s="150">
        <f>IFERROR(_xlfn.XLOOKUP(U483,sortorder!$E$62:$E$134,sortorder!$F$62:$F$134),999)</f>
        <v>96</v>
      </c>
      <c r="T483" s="150">
        <f>IFERROR(_xlfn.XLOOKUP(U483,sortorder!$E$62:$E$134,sortorder!$D$62:$D$134),99)</f>
        <v>1</v>
      </c>
      <c r="U483" s="129" t="s">
        <v>181</v>
      </c>
      <c r="V483" s="59" t="s">
        <v>181</v>
      </c>
      <c r="W483" s="155">
        <f>IFERROR(_xlfn.XLOOKUP(Y483,sortorder!$E$4:$E$55,sortorder!$D$4:$D$55),99)</f>
        <v>80</v>
      </c>
      <c r="X483" s="155">
        <f>IFERROR(_xlfn.XLOOKUP(Y483,sortorder!$E$4:$E$55,sortorder!$D$4:$D$55),99)</f>
        <v>80</v>
      </c>
      <c r="Y483" s="22" t="s">
        <v>2887</v>
      </c>
      <c r="Z483" s="144">
        <f>IF(ISERROR(SEARCH(Z$1,$Q483)),0,1)</f>
        <v>0</v>
      </c>
      <c r="AA483" s="144">
        <f>IF(ISERROR(SEARCH(AA$1,$Q483)),0,1)</f>
        <v>0</v>
      </c>
      <c r="AB483" s="144">
        <f>IF(ISERROR(SEARCH(AB$1,$Q483)),0,1)</f>
        <v>1</v>
      </c>
      <c r="AC483" s="144">
        <f>IF(ISERROR(SEARCH(AC$1,$Q483)),0,1)</f>
        <v>1</v>
      </c>
      <c r="AD483" s="144">
        <f>IF(ISERROR(SEARCH(AD$1,$Q483)),0,1)</f>
        <v>0</v>
      </c>
      <c r="AE483" s="144">
        <f>IF(ISERROR(SEARCH(AE$1,$Q483)),0,1)</f>
        <v>0</v>
      </c>
      <c r="AF483" s="144">
        <f>IF(ISERROR(SEARCH(AF$1,$Q483)),0,1)</f>
        <v>0</v>
      </c>
      <c r="AG483" s="144">
        <f>IF(ISERROR(SEARCH(AG$1,$Q483)),0,1)</f>
        <v>0</v>
      </c>
      <c r="AH483" s="144">
        <f>IF(ISERROR(SEARCH(AH$1,$Q483)),0,1)</f>
        <v>0</v>
      </c>
      <c r="AK483" t="s">
        <v>140</v>
      </c>
      <c r="AL483" s="41" t="s">
        <v>140</v>
      </c>
      <c r="AM483" s="216">
        <f>_xlfn.XLOOKUP(AL483,sortorder!$I$15:$I$20,sortorder!$J$15:$J$20)</f>
        <v>3</v>
      </c>
      <c r="AN483" t="s">
        <v>423</v>
      </c>
      <c r="AO483" t="s">
        <v>423</v>
      </c>
      <c r="AP483" t="s">
        <v>424</v>
      </c>
      <c r="AQ483" s="32">
        <v>1</v>
      </c>
      <c r="AR483" t="s">
        <v>268</v>
      </c>
      <c r="AS483" t="s">
        <v>2833</v>
      </c>
      <c r="AT483" t="s">
        <v>515</v>
      </c>
      <c r="AU483" t="s">
        <v>516</v>
      </c>
      <c r="AW483" s="39" t="str">
        <f>IFERROR(_xlfn.XLOOKUP(Q483,wtd!$B:$B,wtd!$C:$C),"")</f>
        <v/>
      </c>
      <c r="AX483" s="144" t="b">
        <f>IFERROR(Q483=_xlfn.XLOOKUP(Q483,wtd!$B:$B,wtd!$B:$B),FALSE)</f>
        <v>0</v>
      </c>
      <c r="AY483" t="s">
        <v>1103</v>
      </c>
      <c r="BC483" t="b">
        <v>0</v>
      </c>
      <c r="BD483" t="b">
        <v>0</v>
      </c>
      <c r="BE483" t="b">
        <v>0</v>
      </c>
      <c r="BF483" t="s">
        <v>683</v>
      </c>
      <c r="BG483" t="s">
        <v>683</v>
      </c>
      <c r="BH483" t="s">
        <v>683</v>
      </c>
      <c r="BI483" t="s">
        <v>684</v>
      </c>
      <c r="BJ483" t="s">
        <v>684</v>
      </c>
      <c r="BN483" s="232">
        <v>999</v>
      </c>
      <c r="BQ483" t="s">
        <v>685</v>
      </c>
      <c r="BR483" t="s">
        <v>682</v>
      </c>
    </row>
    <row r="484" spans="1:72">
      <c r="A484">
        <v>483</v>
      </c>
      <c r="B484" s="161" t="str">
        <f>IFERROR(TEXT(AM484,"00"),"99")&amp;IFERROR(TEXT(X484,"00"),"99")&amp;IFERROR(TEXT(T484,"00"),"99")&amp;IFERROR(TEXT(BN484,"000"),"999")</f>
        <v>038001999</v>
      </c>
      <c r="C484" s="161" t="str">
        <f>IFERROR(TEXT(AM484,"00"),"99")&amp;IFERROR(TEXT(W484,"00"),"99")&amp;IFERROR(TEXT(S484,"000"),"999")</f>
        <v>0380096</v>
      </c>
      <c r="D484" s="29">
        <v>0</v>
      </c>
      <c r="E484" s="29">
        <v>1</v>
      </c>
      <c r="F484" s="29">
        <v>0</v>
      </c>
      <c r="G484" s="29"/>
      <c r="H484" t="s">
        <v>932</v>
      </c>
      <c r="I484" s="379" t="str">
        <f>IF(ISBLANK(H484), IF(OR(NOT(ISBLANK(M484)),NOT(ISBLANK(J484)), NOT(ISBLANK(O484))),"no oldname but should be",""),IF(H484=J484,"api",IF(H484=O484,"csv","no match or acsbgname")))</f>
        <v>csv</v>
      </c>
      <c r="N484" t="s">
        <v>932</v>
      </c>
      <c r="O484" t="s">
        <v>932</v>
      </c>
      <c r="P484" t="s">
        <v>932</v>
      </c>
      <c r="Q484" s="64" t="s">
        <v>931</v>
      </c>
      <c r="R484" t="s">
        <v>931</v>
      </c>
      <c r="S484" s="150">
        <f>IFERROR(_xlfn.XLOOKUP(U484,sortorder!$E$62:$E$134,sortorder!$F$62:$F$134),999)</f>
        <v>96</v>
      </c>
      <c r="T484" s="150">
        <f>IFERROR(_xlfn.XLOOKUP(U484,sortorder!$E$62:$E$134,sortorder!$D$62:$D$134),99)</f>
        <v>1</v>
      </c>
      <c r="U484" s="129" t="str">
        <f>SUBSTITUTE(Q484,"state.bin.","")</f>
        <v>pm</v>
      </c>
      <c r="W484" s="155">
        <f>IFERROR(_xlfn.XLOOKUP(Y484,sortorder!$E$4:$E$55,sortorder!$D$4:$D$55),99)</f>
        <v>80</v>
      </c>
      <c r="X484" s="155">
        <f>IFERROR(_xlfn.XLOOKUP(Y484,sortorder!$E$4:$E$55,sortorder!$D$4:$D$55),99)</f>
        <v>80</v>
      </c>
      <c r="Y484" s="22" t="s">
        <v>2886</v>
      </c>
      <c r="Z484" s="144">
        <f>IF(ISERROR(SEARCH(Z$1,$Q484)),0,1)</f>
        <v>0</v>
      </c>
      <c r="AA484" s="144">
        <f>IF(ISERROR(SEARCH(AA$1,$Q484)),0,1)</f>
        <v>1</v>
      </c>
      <c r="AB484" s="144">
        <f>IF(ISERROR(SEARCH(AB$1,$Q484)),0,1)</f>
        <v>0</v>
      </c>
      <c r="AC484" s="144">
        <f>IF(ISERROR(SEARCH(AC$1,$Q484)),0,1)</f>
        <v>0</v>
      </c>
      <c r="AD484" s="144">
        <f>IF(ISERROR(SEARCH(AD$1,$Q484)),0,1)</f>
        <v>0</v>
      </c>
      <c r="AE484" s="144">
        <f>IF(ISERROR(SEARCH(AE$1,$Q484)),0,1)</f>
        <v>1</v>
      </c>
      <c r="AF484" s="144">
        <f>IF(ISERROR(SEARCH(AF$1,$Q484)),0,1)</f>
        <v>0</v>
      </c>
      <c r="AG484" s="144">
        <f>IF(ISERROR(SEARCH(AG$1,$Q484)),0,1)</f>
        <v>0</v>
      </c>
      <c r="AH484" s="144">
        <f>IF(ISERROR(SEARCH(AH$1,$Q484)),0,1)</f>
        <v>0</v>
      </c>
      <c r="AK484" t="s">
        <v>140</v>
      </c>
      <c r="AL484" s="41" t="s">
        <v>140</v>
      </c>
      <c r="AM484" s="216">
        <f>_xlfn.XLOOKUP(AL484,sortorder!$I$15:$I$20,sortorder!$J$15:$J$20)</f>
        <v>3</v>
      </c>
      <c r="AN484" t="s">
        <v>1804</v>
      </c>
      <c r="AO484" t="s">
        <v>1804</v>
      </c>
      <c r="AP484" t="s">
        <v>1805</v>
      </c>
      <c r="AQ484" s="32">
        <v>3</v>
      </c>
      <c r="AR484" t="s">
        <v>456</v>
      </c>
      <c r="AS484" t="s">
        <v>97</v>
      </c>
      <c r="AT484" t="s">
        <v>96</v>
      </c>
      <c r="AU484" t="s">
        <v>97</v>
      </c>
      <c r="AW484" s="39" t="str">
        <f>IFERROR(_xlfn.XLOOKUP(Q484,wtd!$B:$B,wtd!$C:$C),"")</f>
        <v/>
      </c>
      <c r="AX484" s="144" t="b">
        <f>IFERROR(Q484=_xlfn.XLOOKUP(Q484,wtd!$B:$B,wtd!$B:$B),FALSE)</f>
        <v>0</v>
      </c>
      <c r="AY484" t="s">
        <v>89</v>
      </c>
      <c r="BC484" t="b">
        <v>0</v>
      </c>
      <c r="BD484" t="b">
        <v>0</v>
      </c>
      <c r="BE484" t="b">
        <v>0</v>
      </c>
      <c r="BF484" t="s">
        <v>5328</v>
      </c>
      <c r="BG484" t="s">
        <v>933</v>
      </c>
      <c r="BH484" t="s">
        <v>933</v>
      </c>
      <c r="BI484" t="s">
        <v>933</v>
      </c>
      <c r="BN484" s="232">
        <v>999</v>
      </c>
      <c r="BQ484" t="s">
        <v>103</v>
      </c>
      <c r="BR484" t="s">
        <v>932</v>
      </c>
    </row>
    <row r="485" spans="1:72">
      <c r="A485">
        <v>484</v>
      </c>
      <c r="B485" s="161" t="str">
        <f>IFERROR(TEXT(AM485,"00"),"99")&amp;IFERROR(TEXT(X485,"00"),"99")&amp;IFERROR(TEXT(T485,"00"),"99")&amp;IFERROR(TEXT(BN485,"000"),"999")</f>
        <v>038001999</v>
      </c>
      <c r="C485" s="161" t="str">
        <f>IFERROR(TEXT(AM485,"00"),"99")&amp;IFERROR(TEXT(W485,"00"),"99")&amp;IFERROR(TEXT(S485,"000"),"999")</f>
        <v>0380096</v>
      </c>
      <c r="D485" s="29">
        <v>0</v>
      </c>
      <c r="E485" s="29">
        <v>1</v>
      </c>
      <c r="F485" s="29">
        <v>0</v>
      </c>
      <c r="G485" s="29"/>
      <c r="H485" t="s">
        <v>1033</v>
      </c>
      <c r="I485" s="379" t="str">
        <f>IF(ISBLANK(H485), IF(OR(NOT(ISBLANK(M485)),NOT(ISBLANK(J485)), NOT(ISBLANK(O485))),"no oldname but should be",""),IF(H485=J485,"api",IF(H485=O485,"csv","no match or acsbgname")))</f>
        <v>csv</v>
      </c>
      <c r="N485" t="s">
        <v>1033</v>
      </c>
      <c r="O485" t="s">
        <v>1033</v>
      </c>
      <c r="P485" t="s">
        <v>1033</v>
      </c>
      <c r="Q485" s="64" t="s">
        <v>1032</v>
      </c>
      <c r="R485" t="s">
        <v>1032</v>
      </c>
      <c r="S485" s="150">
        <f>IFERROR(_xlfn.XLOOKUP(U485,sortorder!$E$62:$E$134,sortorder!$F$62:$F$134),999)</f>
        <v>96</v>
      </c>
      <c r="T485" s="150">
        <f>IFERROR(_xlfn.XLOOKUP(U485,sortorder!$E$62:$E$134,sortorder!$D$62:$D$134),99)</f>
        <v>1</v>
      </c>
      <c r="U485" s="129" t="str">
        <f>SUBSTITUTE(Q485,"state.pctile.text.","")</f>
        <v>pm</v>
      </c>
      <c r="W485" s="155">
        <f>IFERROR(_xlfn.XLOOKUP(Y485,sortorder!$E$4:$E$55,sortorder!$D$4:$D$55),99)</f>
        <v>80</v>
      </c>
      <c r="X485" s="155">
        <f>IFERROR(_xlfn.XLOOKUP(Y485,sortorder!$E$4:$E$55,sortorder!$D$4:$D$55),99)</f>
        <v>80</v>
      </c>
      <c r="Y485" s="22" t="s">
        <v>2887</v>
      </c>
      <c r="Z485" s="144">
        <f>IF(ISERROR(SEARCH(Z$1,$Q485)),0,1)</f>
        <v>0</v>
      </c>
      <c r="AA485" s="144">
        <f>IF(ISERROR(SEARCH(AA$1,$Q485)),0,1)</f>
        <v>1</v>
      </c>
      <c r="AB485" s="144">
        <f>IF(ISERROR(SEARCH(AB$1,$Q485)),0,1)</f>
        <v>1</v>
      </c>
      <c r="AC485" s="144">
        <f>IF(ISERROR(SEARCH(AC$1,$Q485)),0,1)</f>
        <v>1</v>
      </c>
      <c r="AD485" s="144">
        <f>IF(ISERROR(SEARCH(AD$1,$Q485)),0,1)</f>
        <v>0</v>
      </c>
      <c r="AE485" s="144">
        <f>IF(ISERROR(SEARCH(AE$1,$Q485)),0,1)</f>
        <v>0</v>
      </c>
      <c r="AF485" s="144">
        <f>IF(ISERROR(SEARCH(AF$1,$Q485)),0,1)</f>
        <v>0</v>
      </c>
      <c r="AG485" s="144">
        <f>IF(ISERROR(SEARCH(AG$1,$Q485)),0,1)</f>
        <v>0</v>
      </c>
      <c r="AH485" s="144">
        <f>IF(ISERROR(SEARCH(AH$1,$Q485)),0,1)</f>
        <v>0</v>
      </c>
      <c r="AK485" t="s">
        <v>140</v>
      </c>
      <c r="AL485" s="41" t="s">
        <v>140</v>
      </c>
      <c r="AM485" s="216">
        <f>_xlfn.XLOOKUP(AL485,sortorder!$I$15:$I$20,sortorder!$J$15:$J$20)</f>
        <v>3</v>
      </c>
      <c r="AN485" t="s">
        <v>1804</v>
      </c>
      <c r="AO485" t="s">
        <v>1804</v>
      </c>
      <c r="AP485" t="s">
        <v>1805</v>
      </c>
      <c r="AQ485" s="32">
        <v>3</v>
      </c>
      <c r="AR485" t="s">
        <v>757</v>
      </c>
      <c r="AS485" t="s">
        <v>2833</v>
      </c>
      <c r="AT485" t="s">
        <v>515</v>
      </c>
      <c r="AU485" t="s">
        <v>516</v>
      </c>
      <c r="AW485" s="39" t="str">
        <f>IFERROR(_xlfn.XLOOKUP(Q485,wtd!$B:$B,wtd!$C:$C),"")</f>
        <v/>
      </c>
      <c r="AX485" s="144" t="b">
        <f>IFERROR(Q485=_xlfn.XLOOKUP(Q485,wtd!$B:$B,wtd!$B:$B),FALSE)</f>
        <v>0</v>
      </c>
      <c r="AY485" t="s">
        <v>1103</v>
      </c>
      <c r="BC485" t="b">
        <v>0</v>
      </c>
      <c r="BD485" t="b">
        <v>0</v>
      </c>
      <c r="BE485" t="b">
        <v>0</v>
      </c>
      <c r="BF485" t="s">
        <v>5329</v>
      </c>
      <c r="BG485" t="s">
        <v>1034</v>
      </c>
      <c r="BH485" t="s">
        <v>1034</v>
      </c>
      <c r="BI485" t="s">
        <v>1034</v>
      </c>
      <c r="BN485" s="232">
        <v>999</v>
      </c>
      <c r="BQ485" t="s">
        <v>685</v>
      </c>
      <c r="BR485" t="s">
        <v>1033</v>
      </c>
    </row>
    <row r="486" spans="1:72">
      <c r="A486">
        <v>485</v>
      </c>
      <c r="B486" s="161" t="str">
        <f>IFERROR(TEXT(AM486,"00"),"99")&amp;IFERROR(TEXT(X486,"00"),"99")&amp;IFERROR(TEXT(T486,"00"),"99")&amp;IFERROR(TEXT(BN486,"000"),"999")</f>
        <v>038002999</v>
      </c>
      <c r="C486" s="161" t="str">
        <f>IFERROR(TEXT(AM486,"00"),"99")&amp;IFERROR(TEXT(W486,"00"),"99")&amp;IFERROR(TEXT(S486,"000"),"999")</f>
        <v>0380097</v>
      </c>
      <c r="D486" s="29">
        <v>0</v>
      </c>
      <c r="E486" s="29">
        <v>1</v>
      </c>
      <c r="F486" s="29">
        <v>0</v>
      </c>
      <c r="G486" s="29"/>
      <c r="H486" t="s">
        <v>139</v>
      </c>
      <c r="I486" s="379" t="str">
        <f>IF(ISBLANK(H486), IF(OR(NOT(ISBLANK(M486)),NOT(ISBLANK(J486)), NOT(ISBLANK(O486))),"no oldname but should be",""),IF(H486=J486,"api",IF(H486=O486,"csv","no match or acsbgname")))</f>
        <v>csv</v>
      </c>
      <c r="N486" t="s">
        <v>139</v>
      </c>
      <c r="O486" t="s">
        <v>139</v>
      </c>
      <c r="P486" t="s">
        <v>139</v>
      </c>
      <c r="Q486" s="64" t="s">
        <v>138</v>
      </c>
      <c r="R486" t="s">
        <v>138</v>
      </c>
      <c r="S486" s="150">
        <f>IFERROR(_xlfn.XLOOKUP(U486,sortorder!$E$62:$E$134,sortorder!$F$62:$F$134),999)</f>
        <v>97</v>
      </c>
      <c r="T486" s="150">
        <f>IFERROR(_xlfn.XLOOKUP(U486,sortorder!$E$62:$E$134,sortorder!$D$62:$D$134),99)</f>
        <v>2</v>
      </c>
      <c r="U486" s="129" t="s">
        <v>144</v>
      </c>
      <c r="V486" s="59" t="s">
        <v>144</v>
      </c>
      <c r="W486" s="155">
        <f>IFERROR(_xlfn.XLOOKUP(Y486,sortorder!$E$4:$E$55,sortorder!$D$4:$D$55),99)</f>
        <v>80</v>
      </c>
      <c r="X486" s="155">
        <f>IFERROR(_xlfn.XLOOKUP(Y486,sortorder!$E$4:$E$55,sortorder!$D$4:$D$55),99)</f>
        <v>80</v>
      </c>
      <c r="Y486" s="22" t="s">
        <v>2886</v>
      </c>
      <c r="Z486" s="144">
        <f>IF(ISERROR(SEARCH(Z$1,$Q486)),0,1)</f>
        <v>0</v>
      </c>
      <c r="AA486" s="144">
        <f>IF(ISERROR(SEARCH(AA$1,$Q486)),0,1)</f>
        <v>0</v>
      </c>
      <c r="AB486" s="144">
        <f>IF(ISERROR(SEARCH(AB$1,$Q486)),0,1)</f>
        <v>0</v>
      </c>
      <c r="AC486" s="144">
        <f>IF(ISERROR(SEARCH(AC$1,$Q486)),0,1)</f>
        <v>0</v>
      </c>
      <c r="AD486" s="144">
        <f>IF(ISERROR(SEARCH(AD$1,$Q486)),0,1)</f>
        <v>0</v>
      </c>
      <c r="AE486" s="144">
        <f>IF(ISERROR(SEARCH(AE$1,$Q486)),0,1)</f>
        <v>1</v>
      </c>
      <c r="AF486" s="144">
        <f>IF(ISERROR(SEARCH(AF$1,$Q486)),0,1)</f>
        <v>0</v>
      </c>
      <c r="AG486" s="144">
        <f>IF(ISERROR(SEARCH(AG$1,$Q486)),0,1)</f>
        <v>0</v>
      </c>
      <c r="AH486" s="144">
        <f>IF(ISERROR(SEARCH(AH$1,$Q486)),0,1)</f>
        <v>0</v>
      </c>
      <c r="AK486" t="s">
        <v>140</v>
      </c>
      <c r="AL486" s="41" t="s">
        <v>140</v>
      </c>
      <c r="AM486" s="216">
        <f>_xlfn.XLOOKUP(AL486,sortorder!$I$15:$I$20,sortorder!$J$15:$J$20)</f>
        <v>3</v>
      </c>
      <c r="AN486" t="s">
        <v>423</v>
      </c>
      <c r="AO486" t="s">
        <v>423</v>
      </c>
      <c r="AP486" t="s">
        <v>424</v>
      </c>
      <c r="AQ486" s="32">
        <v>1</v>
      </c>
      <c r="AR486" t="s">
        <v>83</v>
      </c>
      <c r="AS486" t="s">
        <v>97</v>
      </c>
      <c r="AT486" t="s">
        <v>96</v>
      </c>
      <c r="AU486" t="s">
        <v>97</v>
      </c>
      <c r="AW486" s="39" t="str">
        <f>IFERROR(_xlfn.XLOOKUP(Q486,wtd!$B:$B,wtd!$C:$C),"")</f>
        <v/>
      </c>
      <c r="AX486" s="144" t="b">
        <f>IFERROR(Q486=_xlfn.XLOOKUP(Q486,wtd!$B:$B,wtd!$B:$B),FALSE)</f>
        <v>0</v>
      </c>
      <c r="AY486" t="s">
        <v>89</v>
      </c>
      <c r="BC486" t="b">
        <v>0</v>
      </c>
      <c r="BD486" t="b">
        <v>0</v>
      </c>
      <c r="BE486" t="b">
        <v>0</v>
      </c>
      <c r="BF486" t="s">
        <v>141</v>
      </c>
      <c r="BG486" t="s">
        <v>141</v>
      </c>
      <c r="BH486" t="s">
        <v>141</v>
      </c>
      <c r="BI486" t="s">
        <v>142</v>
      </c>
      <c r="BJ486" t="s">
        <v>142</v>
      </c>
      <c r="BN486" s="232">
        <v>999</v>
      </c>
      <c r="BQ486" t="s">
        <v>143</v>
      </c>
      <c r="BR486" t="s">
        <v>139</v>
      </c>
    </row>
    <row r="487" spans="1:72">
      <c r="A487">
        <v>486</v>
      </c>
      <c r="B487" s="161" t="str">
        <f>IFERROR(TEXT(AM487,"00"),"99")&amp;IFERROR(TEXT(X487,"00"),"99")&amp;IFERROR(TEXT(T487,"00"),"99")&amp;IFERROR(TEXT(BN487,"000"),"999")</f>
        <v>038002999</v>
      </c>
      <c r="C487" s="161" t="str">
        <f>IFERROR(TEXT(AM487,"00"),"99")&amp;IFERROR(TEXT(W487,"00"),"99")&amp;IFERROR(TEXT(S487,"000"),"999")</f>
        <v>0380097</v>
      </c>
      <c r="D487" s="29">
        <v>0</v>
      </c>
      <c r="E487" s="29">
        <v>1</v>
      </c>
      <c r="F487" s="29">
        <v>0</v>
      </c>
      <c r="G487" s="29"/>
      <c r="H487" t="s">
        <v>643</v>
      </c>
      <c r="I487" s="379" t="str">
        <f>IF(ISBLANK(H487), IF(OR(NOT(ISBLANK(M487)),NOT(ISBLANK(J487)), NOT(ISBLANK(O487))),"no oldname but should be",""),IF(H487=J487,"api",IF(H487=O487,"csv","no match or acsbgname")))</f>
        <v>csv</v>
      </c>
      <c r="N487" t="s">
        <v>643</v>
      </c>
      <c r="O487" t="s">
        <v>643</v>
      </c>
      <c r="P487" t="s">
        <v>643</v>
      </c>
      <c r="Q487" s="64" t="s">
        <v>642</v>
      </c>
      <c r="R487" t="s">
        <v>642</v>
      </c>
      <c r="S487" s="150">
        <f>IFERROR(_xlfn.XLOOKUP(U487,sortorder!$E$62:$E$134,sortorder!$F$62:$F$134),999)</f>
        <v>97</v>
      </c>
      <c r="T487" s="150">
        <f>IFERROR(_xlfn.XLOOKUP(U487,sortorder!$E$62:$E$134,sortorder!$D$62:$D$134),99)</f>
        <v>2</v>
      </c>
      <c r="U487" s="129" t="s">
        <v>144</v>
      </c>
      <c r="V487" s="59" t="s">
        <v>144</v>
      </c>
      <c r="W487" s="155">
        <f>IFERROR(_xlfn.XLOOKUP(Y487,sortorder!$E$4:$E$55,sortorder!$D$4:$D$55),99)</f>
        <v>80</v>
      </c>
      <c r="X487" s="155">
        <f>IFERROR(_xlfn.XLOOKUP(Y487,sortorder!$E$4:$E$55,sortorder!$D$4:$D$55),99)</f>
        <v>80</v>
      </c>
      <c r="Y487" s="22" t="s">
        <v>2887</v>
      </c>
      <c r="Z487" s="144">
        <f>IF(ISERROR(SEARCH(Z$1,$Q487)),0,1)</f>
        <v>0</v>
      </c>
      <c r="AA487" s="144">
        <f>IF(ISERROR(SEARCH(AA$1,$Q487)),0,1)</f>
        <v>0</v>
      </c>
      <c r="AB487" s="144">
        <f>IF(ISERROR(SEARCH(AB$1,$Q487)),0,1)</f>
        <v>1</v>
      </c>
      <c r="AC487" s="144">
        <f>IF(ISERROR(SEARCH(AC$1,$Q487)),0,1)</f>
        <v>1</v>
      </c>
      <c r="AD487" s="144">
        <f>IF(ISERROR(SEARCH(AD$1,$Q487)),0,1)</f>
        <v>0</v>
      </c>
      <c r="AE487" s="144">
        <f>IF(ISERROR(SEARCH(AE$1,$Q487)),0,1)</f>
        <v>0</v>
      </c>
      <c r="AF487" s="144">
        <f>IF(ISERROR(SEARCH(AF$1,$Q487)),0,1)</f>
        <v>0</v>
      </c>
      <c r="AG487" s="144">
        <f>IF(ISERROR(SEARCH(AG$1,$Q487)),0,1)</f>
        <v>0</v>
      </c>
      <c r="AH487" s="144">
        <f>IF(ISERROR(SEARCH(AH$1,$Q487)),0,1)</f>
        <v>0</v>
      </c>
      <c r="AK487" t="s">
        <v>140</v>
      </c>
      <c r="AL487" s="41" t="s">
        <v>140</v>
      </c>
      <c r="AM487" s="216">
        <f>_xlfn.XLOOKUP(AL487,sortorder!$I$15:$I$20,sortorder!$J$15:$J$20)</f>
        <v>3</v>
      </c>
      <c r="AN487" t="s">
        <v>423</v>
      </c>
      <c r="AO487" t="s">
        <v>423</v>
      </c>
      <c r="AP487" t="s">
        <v>424</v>
      </c>
      <c r="AQ487" s="32">
        <v>1</v>
      </c>
      <c r="AR487" t="s">
        <v>268</v>
      </c>
      <c r="AS487" t="s">
        <v>2833</v>
      </c>
      <c r="AT487" t="s">
        <v>515</v>
      </c>
      <c r="AU487" t="s">
        <v>516</v>
      </c>
      <c r="AW487" s="39" t="str">
        <f>IFERROR(_xlfn.XLOOKUP(Q487,wtd!$B:$B,wtd!$C:$C),"")</f>
        <v/>
      </c>
      <c r="AX487" s="144" t="b">
        <f>IFERROR(Q487=_xlfn.XLOOKUP(Q487,wtd!$B:$B,wtd!$B:$B),FALSE)</f>
        <v>0</v>
      </c>
      <c r="AY487" t="s">
        <v>1103</v>
      </c>
      <c r="BC487" t="b">
        <v>0</v>
      </c>
      <c r="BD487" t="b">
        <v>0</v>
      </c>
      <c r="BE487" t="b">
        <v>0</v>
      </c>
      <c r="BF487" t="s">
        <v>644</v>
      </c>
      <c r="BG487" t="s">
        <v>644</v>
      </c>
      <c r="BH487" t="s">
        <v>644</v>
      </c>
      <c r="BI487" t="s">
        <v>645</v>
      </c>
      <c r="BJ487" t="s">
        <v>645</v>
      </c>
      <c r="BN487" s="232">
        <v>999</v>
      </c>
      <c r="BQ487" t="s">
        <v>646</v>
      </c>
      <c r="BR487" t="s">
        <v>643</v>
      </c>
    </row>
    <row r="488" spans="1:72">
      <c r="A488">
        <v>487</v>
      </c>
      <c r="B488" s="161" t="str">
        <f>IFERROR(TEXT(AM488,"00"),"99")&amp;IFERROR(TEXT(X488,"00"),"99")&amp;IFERROR(TEXT(T488,"00"),"99")&amp;IFERROR(TEXT(BN488,"000"),"999")</f>
        <v>038002999</v>
      </c>
      <c r="C488" s="161" t="str">
        <f>IFERROR(TEXT(AM488,"00"),"99")&amp;IFERROR(TEXT(W488,"00"),"99")&amp;IFERROR(TEXT(S488,"000"),"999")</f>
        <v>0380097</v>
      </c>
      <c r="D488" s="29">
        <v>0</v>
      </c>
      <c r="E488" s="29">
        <v>1</v>
      </c>
      <c r="F488" s="29">
        <v>0</v>
      </c>
      <c r="G488" s="29"/>
      <c r="H488" t="s">
        <v>946</v>
      </c>
      <c r="I488" s="379" t="str">
        <f>IF(ISBLANK(H488), IF(OR(NOT(ISBLANK(M488)),NOT(ISBLANK(J488)), NOT(ISBLANK(O488))),"no oldname but should be",""),IF(H488=J488,"api",IF(H488=O488,"csv","no match or acsbgname")))</f>
        <v>csv</v>
      </c>
      <c r="N488" t="s">
        <v>946</v>
      </c>
      <c r="O488" t="s">
        <v>946</v>
      </c>
      <c r="P488" t="s">
        <v>946</v>
      </c>
      <c r="Q488" s="64" t="s">
        <v>945</v>
      </c>
      <c r="R488" t="s">
        <v>945</v>
      </c>
      <c r="S488" s="150">
        <f>IFERROR(_xlfn.XLOOKUP(U488,sortorder!$E$62:$E$134,sortorder!$F$62:$F$134),999)</f>
        <v>97</v>
      </c>
      <c r="T488" s="150">
        <f>IFERROR(_xlfn.XLOOKUP(U488,sortorder!$E$62:$E$134,sortorder!$D$62:$D$134),99)</f>
        <v>2</v>
      </c>
      <c r="U488" s="129" t="str">
        <f>SUBSTITUTE(Q488,"state.bin.","")</f>
        <v>o3</v>
      </c>
      <c r="W488" s="155">
        <f>IFERROR(_xlfn.XLOOKUP(Y488,sortorder!$E$4:$E$55,sortorder!$D$4:$D$55),99)</f>
        <v>80</v>
      </c>
      <c r="X488" s="155">
        <f>IFERROR(_xlfn.XLOOKUP(Y488,sortorder!$E$4:$E$55,sortorder!$D$4:$D$55),99)</f>
        <v>80</v>
      </c>
      <c r="Y488" s="22" t="s">
        <v>2886</v>
      </c>
      <c r="Z488" s="144">
        <f>IF(ISERROR(SEARCH(Z$1,$Q488)),0,1)</f>
        <v>0</v>
      </c>
      <c r="AA488" s="144">
        <f>IF(ISERROR(SEARCH(AA$1,$Q488)),0,1)</f>
        <v>1</v>
      </c>
      <c r="AB488" s="144">
        <f>IF(ISERROR(SEARCH(AB$1,$Q488)),0,1)</f>
        <v>0</v>
      </c>
      <c r="AC488" s="144">
        <f>IF(ISERROR(SEARCH(AC$1,$Q488)),0,1)</f>
        <v>0</v>
      </c>
      <c r="AD488" s="144">
        <f>IF(ISERROR(SEARCH(AD$1,$Q488)),0,1)</f>
        <v>0</v>
      </c>
      <c r="AE488" s="144">
        <f>IF(ISERROR(SEARCH(AE$1,$Q488)),0,1)</f>
        <v>1</v>
      </c>
      <c r="AF488" s="144">
        <f>IF(ISERROR(SEARCH(AF$1,$Q488)),0,1)</f>
        <v>0</v>
      </c>
      <c r="AG488" s="144">
        <f>IF(ISERROR(SEARCH(AG$1,$Q488)),0,1)</f>
        <v>0</v>
      </c>
      <c r="AH488" s="144">
        <f>IF(ISERROR(SEARCH(AH$1,$Q488)),0,1)</f>
        <v>0</v>
      </c>
      <c r="AK488" t="s">
        <v>140</v>
      </c>
      <c r="AL488" s="41" t="s">
        <v>140</v>
      </c>
      <c r="AM488" s="216">
        <f>_xlfn.XLOOKUP(AL488,sortorder!$I$15:$I$20,sortorder!$J$15:$J$20)</f>
        <v>3</v>
      </c>
      <c r="AN488" t="s">
        <v>1804</v>
      </c>
      <c r="AO488" t="s">
        <v>1804</v>
      </c>
      <c r="AP488" t="s">
        <v>1805</v>
      </c>
      <c r="AQ488" s="32">
        <v>3</v>
      </c>
      <c r="AR488" t="s">
        <v>456</v>
      </c>
      <c r="AS488" t="s">
        <v>97</v>
      </c>
      <c r="AT488" t="s">
        <v>96</v>
      </c>
      <c r="AU488" t="s">
        <v>97</v>
      </c>
      <c r="AW488" s="39" t="str">
        <f>IFERROR(_xlfn.XLOOKUP(Q488,wtd!$B:$B,wtd!$C:$C),"")</f>
        <v/>
      </c>
      <c r="AX488" s="144" t="b">
        <f>IFERROR(Q488=_xlfn.XLOOKUP(Q488,wtd!$B:$B,wtd!$B:$B),FALSE)</f>
        <v>0</v>
      </c>
      <c r="AY488" t="s">
        <v>89</v>
      </c>
      <c r="BC488" t="b">
        <v>0</v>
      </c>
      <c r="BD488" t="b">
        <v>0</v>
      </c>
      <c r="BE488" t="b">
        <v>0</v>
      </c>
      <c r="BF488" t="s">
        <v>947</v>
      </c>
      <c r="BG488" t="s">
        <v>947</v>
      </c>
      <c r="BH488" t="s">
        <v>947</v>
      </c>
      <c r="BI488" t="s">
        <v>947</v>
      </c>
      <c r="BN488" s="232">
        <v>999</v>
      </c>
      <c r="BQ488" t="s">
        <v>143</v>
      </c>
      <c r="BR488" t="s">
        <v>946</v>
      </c>
    </row>
    <row r="489" spans="1:72">
      <c r="A489">
        <v>488</v>
      </c>
      <c r="B489" s="161" t="str">
        <f>IFERROR(TEXT(AM489,"00"),"99")&amp;IFERROR(TEXT(X489,"00"),"99")&amp;IFERROR(TEXT(T489,"00"),"99")&amp;IFERROR(TEXT(BN489,"000"),"999")</f>
        <v>038002999</v>
      </c>
      <c r="C489" s="161" t="str">
        <f>IFERROR(TEXT(AM489,"00"),"99")&amp;IFERROR(TEXT(W489,"00"),"99")&amp;IFERROR(TEXT(S489,"000"),"999")</f>
        <v>0380097</v>
      </c>
      <c r="D489" s="29">
        <v>0</v>
      </c>
      <c r="E489" s="29">
        <v>1</v>
      </c>
      <c r="F489" s="29">
        <v>0</v>
      </c>
      <c r="G489" s="29"/>
      <c r="H489" t="s">
        <v>1049</v>
      </c>
      <c r="I489" s="379" t="str">
        <f>IF(ISBLANK(H489), IF(OR(NOT(ISBLANK(M489)),NOT(ISBLANK(J489)), NOT(ISBLANK(O489))),"no oldname but should be",""),IF(H489=J489,"api",IF(H489=O489,"csv","no match or acsbgname")))</f>
        <v>csv</v>
      </c>
      <c r="N489" t="s">
        <v>1049</v>
      </c>
      <c r="O489" t="s">
        <v>1049</v>
      </c>
      <c r="P489" t="s">
        <v>1049</v>
      </c>
      <c r="Q489" s="64" t="s">
        <v>1048</v>
      </c>
      <c r="R489" t="s">
        <v>1048</v>
      </c>
      <c r="S489" s="150">
        <f>IFERROR(_xlfn.XLOOKUP(U489,sortorder!$E$62:$E$134,sortorder!$F$62:$F$134),999)</f>
        <v>97</v>
      </c>
      <c r="T489" s="150">
        <f>IFERROR(_xlfn.XLOOKUP(U489,sortorder!$E$62:$E$134,sortorder!$D$62:$D$134),99)</f>
        <v>2</v>
      </c>
      <c r="U489" s="129" t="str">
        <f>SUBSTITUTE(Q489,"state.pctile.text.","")</f>
        <v>o3</v>
      </c>
      <c r="W489" s="155">
        <f>IFERROR(_xlfn.XLOOKUP(Y489,sortorder!$E$4:$E$55,sortorder!$D$4:$D$55),99)</f>
        <v>80</v>
      </c>
      <c r="X489" s="155">
        <f>IFERROR(_xlfn.XLOOKUP(Y489,sortorder!$E$4:$E$55,sortorder!$D$4:$D$55),99)</f>
        <v>80</v>
      </c>
      <c r="Y489" s="22" t="s">
        <v>2887</v>
      </c>
      <c r="Z489" s="144">
        <f>IF(ISERROR(SEARCH(Z$1,$Q489)),0,1)</f>
        <v>0</v>
      </c>
      <c r="AA489" s="144">
        <f>IF(ISERROR(SEARCH(AA$1,$Q489)),0,1)</f>
        <v>1</v>
      </c>
      <c r="AB489" s="144">
        <f>IF(ISERROR(SEARCH(AB$1,$Q489)),0,1)</f>
        <v>1</v>
      </c>
      <c r="AC489" s="144">
        <f>IF(ISERROR(SEARCH(AC$1,$Q489)),0,1)</f>
        <v>1</v>
      </c>
      <c r="AD489" s="144">
        <f>IF(ISERROR(SEARCH(AD$1,$Q489)),0,1)</f>
        <v>0</v>
      </c>
      <c r="AE489" s="144">
        <f>IF(ISERROR(SEARCH(AE$1,$Q489)),0,1)</f>
        <v>0</v>
      </c>
      <c r="AF489" s="144">
        <f>IF(ISERROR(SEARCH(AF$1,$Q489)),0,1)</f>
        <v>0</v>
      </c>
      <c r="AG489" s="144">
        <f>IF(ISERROR(SEARCH(AG$1,$Q489)),0,1)</f>
        <v>0</v>
      </c>
      <c r="AH489" s="144">
        <f>IF(ISERROR(SEARCH(AH$1,$Q489)),0,1)</f>
        <v>0</v>
      </c>
      <c r="AK489" t="s">
        <v>140</v>
      </c>
      <c r="AL489" s="41" t="s">
        <v>140</v>
      </c>
      <c r="AM489" s="216">
        <f>_xlfn.XLOOKUP(AL489,sortorder!$I$15:$I$20,sortorder!$J$15:$J$20)</f>
        <v>3</v>
      </c>
      <c r="AN489" t="s">
        <v>1804</v>
      </c>
      <c r="AO489" t="s">
        <v>1804</v>
      </c>
      <c r="AP489" t="s">
        <v>1805</v>
      </c>
      <c r="AQ489" s="32">
        <v>3</v>
      </c>
      <c r="AR489" t="s">
        <v>757</v>
      </c>
      <c r="AS489" t="s">
        <v>2833</v>
      </c>
      <c r="AT489" t="s">
        <v>515</v>
      </c>
      <c r="AU489" t="s">
        <v>516</v>
      </c>
      <c r="AW489" s="39" t="str">
        <f>IFERROR(_xlfn.XLOOKUP(Q489,wtd!$B:$B,wtd!$C:$C),"")</f>
        <v/>
      </c>
      <c r="AX489" s="144" t="b">
        <f>IFERROR(Q489=_xlfn.XLOOKUP(Q489,wtd!$B:$B,wtd!$B:$B),FALSE)</f>
        <v>0</v>
      </c>
      <c r="AY489" t="s">
        <v>1103</v>
      </c>
      <c r="BC489" t="b">
        <v>0</v>
      </c>
      <c r="BD489" t="b">
        <v>0</v>
      </c>
      <c r="BE489" t="b">
        <v>0</v>
      </c>
      <c r="BF489" t="s">
        <v>1050</v>
      </c>
      <c r="BG489" t="s">
        <v>1050</v>
      </c>
      <c r="BH489" t="s">
        <v>1050</v>
      </c>
      <c r="BI489" t="s">
        <v>1050</v>
      </c>
      <c r="BN489" s="232">
        <v>999</v>
      </c>
      <c r="BQ489" t="s">
        <v>646</v>
      </c>
      <c r="BR489" t="s">
        <v>1049</v>
      </c>
    </row>
    <row r="490" spans="1:72">
      <c r="A490">
        <v>489</v>
      </c>
      <c r="B490" s="161" t="str">
        <f>IFERROR(TEXT(AM490,"00"),"99")&amp;IFERROR(TEXT(X490,"00"),"99")&amp;IFERROR(TEXT(T490,"00"),"99")&amp;IFERROR(TEXT(BN490,"000"),"999")</f>
        <v>038004999</v>
      </c>
      <c r="C490" s="161" t="str">
        <f>IFERROR(TEXT(AM490,"00"),"99")&amp;IFERROR(TEXT(W490,"00"),"99")&amp;IFERROR(TEXT(S490,"000"),"999")</f>
        <v>0380098</v>
      </c>
      <c r="D490" s="29">
        <v>0</v>
      </c>
      <c r="E490" s="29">
        <v>1</v>
      </c>
      <c r="F490" s="29">
        <v>0</v>
      </c>
      <c r="G490" s="29"/>
      <c r="H490" t="s">
        <v>194</v>
      </c>
      <c r="I490" s="379" t="str">
        <f>IF(ISBLANK(H490), IF(OR(NOT(ISBLANK(M490)),NOT(ISBLANK(J490)), NOT(ISBLANK(O490))),"no oldname but should be",""),IF(H490=J490,"api",IF(H490=O490,"csv","no match or acsbgname")))</f>
        <v>csv</v>
      </c>
      <c r="N490" t="s">
        <v>194</v>
      </c>
      <c r="O490" t="s">
        <v>194</v>
      </c>
      <c r="P490" t="s">
        <v>194</v>
      </c>
      <c r="Q490" s="64" t="s">
        <v>193</v>
      </c>
      <c r="R490" t="s">
        <v>193</v>
      </c>
      <c r="S490" s="150">
        <f>IFERROR(_xlfn.XLOOKUP(U490,sortorder!$E$62:$E$134,sortorder!$F$62:$F$134),999)</f>
        <v>98</v>
      </c>
      <c r="T490" s="150">
        <f>IFERROR(_xlfn.XLOOKUP(U490,sortorder!$E$62:$E$134,sortorder!$D$62:$D$134),99)</f>
        <v>4</v>
      </c>
      <c r="U490" s="129" t="s">
        <v>196</v>
      </c>
      <c r="V490" s="59" t="s">
        <v>196</v>
      </c>
      <c r="W490" s="155">
        <f>IFERROR(_xlfn.XLOOKUP(Y490,sortorder!$E$4:$E$55,sortorder!$D$4:$D$55),99)</f>
        <v>80</v>
      </c>
      <c r="X490" s="155">
        <f>IFERROR(_xlfn.XLOOKUP(Y490,sortorder!$E$4:$E$55,sortorder!$D$4:$D$55),99)</f>
        <v>80</v>
      </c>
      <c r="Y490" s="22" t="s">
        <v>2886</v>
      </c>
      <c r="Z490" s="144">
        <f>IF(ISERROR(SEARCH(Z$1,$Q490)),0,1)</f>
        <v>0</v>
      </c>
      <c r="AA490" s="144">
        <f>IF(ISERROR(SEARCH(AA$1,$Q490)),0,1)</f>
        <v>0</v>
      </c>
      <c r="AB490" s="144">
        <f>IF(ISERROR(SEARCH(AB$1,$Q490)),0,1)</f>
        <v>0</v>
      </c>
      <c r="AC490" s="144">
        <f>IF(ISERROR(SEARCH(AC$1,$Q490)),0,1)</f>
        <v>0</v>
      </c>
      <c r="AD490" s="144">
        <f>IF(ISERROR(SEARCH(AD$1,$Q490)),0,1)</f>
        <v>0</v>
      </c>
      <c r="AE490" s="144">
        <f>IF(ISERROR(SEARCH(AE$1,$Q490)),0,1)</f>
        <v>1</v>
      </c>
      <c r="AF490" s="144">
        <f>IF(ISERROR(SEARCH(AF$1,$Q490)),0,1)</f>
        <v>0</v>
      </c>
      <c r="AG490" s="144">
        <f>IF(ISERROR(SEARCH(AG$1,$Q490)),0,1)</f>
        <v>0</v>
      </c>
      <c r="AH490" s="144">
        <f>IF(ISERROR(SEARCH(AH$1,$Q490)),0,1)</f>
        <v>0</v>
      </c>
      <c r="AK490" t="s">
        <v>140</v>
      </c>
      <c r="AL490" s="41" t="s">
        <v>140</v>
      </c>
      <c r="AM490" s="216">
        <f>_xlfn.XLOOKUP(AL490,sortorder!$I$15:$I$20,sortorder!$J$15:$J$20)</f>
        <v>3</v>
      </c>
      <c r="AN490" t="s">
        <v>423</v>
      </c>
      <c r="AO490" t="s">
        <v>423</v>
      </c>
      <c r="AP490" t="s">
        <v>424</v>
      </c>
      <c r="AQ490" s="32">
        <v>1</v>
      </c>
      <c r="AR490" t="s">
        <v>83</v>
      </c>
      <c r="AS490" t="s">
        <v>97</v>
      </c>
      <c r="AT490" t="s">
        <v>96</v>
      </c>
      <c r="AU490" t="s">
        <v>97</v>
      </c>
      <c r="AW490" s="39" t="str">
        <f>IFERROR(_xlfn.XLOOKUP(Q490,wtd!$B:$B,wtd!$C:$C),"")</f>
        <v/>
      </c>
      <c r="AX490" s="144" t="b">
        <f>IFERROR(Q490=_xlfn.XLOOKUP(Q490,wtd!$B:$B,wtd!$B:$B),FALSE)</f>
        <v>0</v>
      </c>
      <c r="AY490" t="s">
        <v>89</v>
      </c>
      <c r="BC490" t="b">
        <v>0</v>
      </c>
      <c r="BD490" t="b">
        <v>0</v>
      </c>
      <c r="BE490" t="b">
        <v>0</v>
      </c>
      <c r="BF490" t="s">
        <v>5383</v>
      </c>
      <c r="BG490" t="s">
        <v>195</v>
      </c>
      <c r="BH490" t="s">
        <v>195</v>
      </c>
      <c r="BI490" t="s">
        <v>5478</v>
      </c>
      <c r="BJ490" t="s">
        <v>5478</v>
      </c>
      <c r="BN490" s="232">
        <v>999</v>
      </c>
      <c r="BQ490" t="s">
        <v>109</v>
      </c>
      <c r="BR490" t="s">
        <v>194</v>
      </c>
    </row>
    <row r="491" spans="1:72">
      <c r="A491">
        <v>490</v>
      </c>
      <c r="B491" s="161" t="str">
        <f>IFERROR(TEXT(AM491,"00"),"99")&amp;IFERROR(TEXT(X491,"00"),"99")&amp;IFERROR(TEXT(T491,"00"),"99")&amp;IFERROR(TEXT(BN491,"000"),"999")</f>
        <v>038004999</v>
      </c>
      <c r="C491" s="161" t="str">
        <f>IFERROR(TEXT(AM491,"00"),"99")&amp;IFERROR(TEXT(W491,"00"),"99")&amp;IFERROR(TEXT(S491,"000"),"999")</f>
        <v>0380098</v>
      </c>
      <c r="D491" s="29">
        <v>0</v>
      </c>
      <c r="E491" s="29">
        <v>1</v>
      </c>
      <c r="F491" s="29">
        <v>0</v>
      </c>
      <c r="G491" s="29"/>
      <c r="H491" t="s">
        <v>700</v>
      </c>
      <c r="I491" s="379" t="str">
        <f>IF(ISBLANK(H491), IF(OR(NOT(ISBLANK(M491)),NOT(ISBLANK(J491)), NOT(ISBLANK(O491))),"no oldname but should be",""),IF(H491=J491,"api",IF(H491=O491,"csv","no match or acsbgname")))</f>
        <v>csv</v>
      </c>
      <c r="N491" t="s">
        <v>700</v>
      </c>
      <c r="O491" t="s">
        <v>700</v>
      </c>
      <c r="P491" t="s">
        <v>700</v>
      </c>
      <c r="Q491" s="64" t="s">
        <v>699</v>
      </c>
      <c r="R491" t="s">
        <v>699</v>
      </c>
      <c r="S491" s="150">
        <f>IFERROR(_xlfn.XLOOKUP(U491,sortorder!$E$62:$E$134,sortorder!$F$62:$F$134),999)</f>
        <v>98</v>
      </c>
      <c r="T491" s="150">
        <f>IFERROR(_xlfn.XLOOKUP(U491,sortorder!$E$62:$E$134,sortorder!$D$62:$D$134),99)</f>
        <v>4</v>
      </c>
      <c r="U491" s="129" t="s">
        <v>196</v>
      </c>
      <c r="V491" s="59" t="s">
        <v>196</v>
      </c>
      <c r="W491" s="155">
        <f>IFERROR(_xlfn.XLOOKUP(Y491,sortorder!$E$4:$E$55,sortorder!$D$4:$D$55),99)</f>
        <v>80</v>
      </c>
      <c r="X491" s="155">
        <f>IFERROR(_xlfn.XLOOKUP(Y491,sortorder!$E$4:$E$55,sortorder!$D$4:$D$55),99)</f>
        <v>80</v>
      </c>
      <c r="Y491" s="22" t="s">
        <v>2887</v>
      </c>
      <c r="Z491" s="144">
        <f>IF(ISERROR(SEARCH(Z$1,$Q491)),0,1)</f>
        <v>0</v>
      </c>
      <c r="AA491" s="144">
        <f>IF(ISERROR(SEARCH(AA$1,$Q491)),0,1)</f>
        <v>0</v>
      </c>
      <c r="AB491" s="144">
        <f>IF(ISERROR(SEARCH(AB$1,$Q491)),0,1)</f>
        <v>1</v>
      </c>
      <c r="AC491" s="144">
        <f>IF(ISERROR(SEARCH(AC$1,$Q491)),0,1)</f>
        <v>1</v>
      </c>
      <c r="AD491" s="144">
        <f>IF(ISERROR(SEARCH(AD$1,$Q491)),0,1)</f>
        <v>0</v>
      </c>
      <c r="AE491" s="144">
        <f>IF(ISERROR(SEARCH(AE$1,$Q491)),0,1)</f>
        <v>0</v>
      </c>
      <c r="AF491" s="144">
        <f>IF(ISERROR(SEARCH(AF$1,$Q491)),0,1)</f>
        <v>0</v>
      </c>
      <c r="AG491" s="144">
        <f>IF(ISERROR(SEARCH(AG$1,$Q491)),0,1)</f>
        <v>0</v>
      </c>
      <c r="AH491" s="144">
        <f>IF(ISERROR(SEARCH(AH$1,$Q491)),0,1)</f>
        <v>0</v>
      </c>
      <c r="AK491" t="s">
        <v>140</v>
      </c>
      <c r="AL491" s="41" t="s">
        <v>140</v>
      </c>
      <c r="AM491" s="216">
        <f>_xlfn.XLOOKUP(AL491,sortorder!$I$15:$I$20,sortorder!$J$15:$J$20)</f>
        <v>3</v>
      </c>
      <c r="AN491" t="s">
        <v>423</v>
      </c>
      <c r="AO491" t="s">
        <v>423</v>
      </c>
      <c r="AP491" t="s">
        <v>424</v>
      </c>
      <c r="AQ491" s="32">
        <v>1</v>
      </c>
      <c r="AR491" t="s">
        <v>268</v>
      </c>
      <c r="AS491" t="s">
        <v>2833</v>
      </c>
      <c r="AT491" t="s">
        <v>515</v>
      </c>
      <c r="AU491" t="s">
        <v>516</v>
      </c>
      <c r="AW491" s="39" t="str">
        <f>IFERROR(_xlfn.XLOOKUP(Q491,wtd!$B:$B,wtd!$C:$C),"")</f>
        <v/>
      </c>
      <c r="AX491" s="144" t="b">
        <f>IFERROR(Q491=_xlfn.XLOOKUP(Q491,wtd!$B:$B,wtd!$B:$B),FALSE)</f>
        <v>0</v>
      </c>
      <c r="AY491" t="s">
        <v>1103</v>
      </c>
      <c r="BC491" t="b">
        <v>0</v>
      </c>
      <c r="BD491" t="b">
        <v>0</v>
      </c>
      <c r="BE491" t="b">
        <v>0</v>
      </c>
      <c r="BF491" t="s">
        <v>5384</v>
      </c>
      <c r="BG491" t="s">
        <v>701</v>
      </c>
      <c r="BH491" t="s">
        <v>701</v>
      </c>
      <c r="BI491" t="s">
        <v>5479</v>
      </c>
      <c r="BJ491" t="s">
        <v>5479</v>
      </c>
      <c r="BN491" s="232">
        <v>999</v>
      </c>
      <c r="BQ491" t="s">
        <v>702</v>
      </c>
      <c r="BR491" t="s">
        <v>700</v>
      </c>
    </row>
    <row r="492" spans="1:72">
      <c r="A492">
        <v>491</v>
      </c>
      <c r="B492" s="161" t="str">
        <f>IFERROR(TEXT(AM492,"00"),"99")&amp;IFERROR(TEXT(X492,"00"),"99")&amp;IFERROR(TEXT(T492,"00"),"99")&amp;IFERROR(TEXT(BN492,"000"),"999")</f>
        <v>038004999</v>
      </c>
      <c r="C492" s="161" t="str">
        <f>IFERROR(TEXT(AM492,"00"),"99")&amp;IFERROR(TEXT(W492,"00"),"99")&amp;IFERROR(TEXT(S492,"000"),"999")</f>
        <v>0380098</v>
      </c>
      <c r="D492" s="29">
        <v>0</v>
      </c>
      <c r="E492" s="29">
        <v>1</v>
      </c>
      <c r="F492" s="29">
        <v>0</v>
      </c>
      <c r="G492" s="29"/>
      <c r="H492" t="s">
        <v>734</v>
      </c>
      <c r="I492" s="379" t="str">
        <f>IF(ISBLANK(H492), IF(OR(NOT(ISBLANK(M492)),NOT(ISBLANK(J492)), NOT(ISBLANK(O492))),"no oldname but should be",""),IF(H492=J492,"api",IF(H492=O492,"csv","no match or acsbgname")))</f>
        <v>csv</v>
      </c>
      <c r="N492" t="s">
        <v>734</v>
      </c>
      <c r="O492" t="s">
        <v>734</v>
      </c>
      <c r="P492" t="s">
        <v>734</v>
      </c>
      <c r="Q492" s="64" t="s">
        <v>733</v>
      </c>
      <c r="R492" t="s">
        <v>733</v>
      </c>
      <c r="S492" s="150">
        <f>IFERROR(_xlfn.XLOOKUP(U492,sortorder!$E$62:$E$134,sortorder!$F$62:$F$134),999)</f>
        <v>98</v>
      </c>
      <c r="T492" s="150">
        <f>IFERROR(_xlfn.XLOOKUP(U492,sortorder!$E$62:$E$134,sortorder!$D$62:$D$134),99)</f>
        <v>4</v>
      </c>
      <c r="U492" s="129" t="str">
        <f>SUBSTITUTE(Q492,"state.bin.","")</f>
        <v>dpm</v>
      </c>
      <c r="W492" s="155">
        <f>IFERROR(_xlfn.XLOOKUP(Y492,sortorder!$E$4:$E$55,sortorder!$D$4:$D$55),99)</f>
        <v>80</v>
      </c>
      <c r="X492" s="155">
        <f>IFERROR(_xlfn.XLOOKUP(Y492,sortorder!$E$4:$E$55,sortorder!$D$4:$D$55),99)</f>
        <v>80</v>
      </c>
      <c r="Y492" s="22" t="s">
        <v>2886</v>
      </c>
      <c r="Z492" s="144">
        <f>IF(ISERROR(SEARCH(Z$1,$Q492)),0,1)</f>
        <v>0</v>
      </c>
      <c r="AA492" s="144">
        <f>IF(ISERROR(SEARCH(AA$1,$Q492)),0,1)</f>
        <v>1</v>
      </c>
      <c r="AB492" s="144">
        <f>IF(ISERROR(SEARCH(AB$1,$Q492)),0,1)</f>
        <v>0</v>
      </c>
      <c r="AC492" s="144">
        <f>IF(ISERROR(SEARCH(AC$1,$Q492)),0,1)</f>
        <v>0</v>
      </c>
      <c r="AD492" s="144">
        <f>IF(ISERROR(SEARCH(AD$1,$Q492)),0,1)</f>
        <v>0</v>
      </c>
      <c r="AE492" s="144">
        <f>IF(ISERROR(SEARCH(AE$1,$Q492)),0,1)</f>
        <v>1</v>
      </c>
      <c r="AF492" s="144">
        <f>IF(ISERROR(SEARCH(AF$1,$Q492)),0,1)</f>
        <v>0</v>
      </c>
      <c r="AG492" s="144">
        <f>IF(ISERROR(SEARCH(AG$1,$Q492)),0,1)</f>
        <v>0</v>
      </c>
      <c r="AH492" s="144">
        <f>IF(ISERROR(SEARCH(AH$1,$Q492)),0,1)</f>
        <v>0</v>
      </c>
      <c r="AK492" t="s">
        <v>140</v>
      </c>
      <c r="AL492" s="41" t="s">
        <v>140</v>
      </c>
      <c r="AM492" s="216">
        <f>_xlfn.XLOOKUP(AL492,sortorder!$I$15:$I$20,sortorder!$J$15:$J$20)</f>
        <v>3</v>
      </c>
      <c r="AN492" t="s">
        <v>1804</v>
      </c>
      <c r="AO492" t="s">
        <v>1804</v>
      </c>
      <c r="AP492" t="s">
        <v>1805</v>
      </c>
      <c r="AQ492" s="32">
        <v>3</v>
      </c>
      <c r="AR492" t="s">
        <v>456</v>
      </c>
      <c r="AS492" t="s">
        <v>97</v>
      </c>
      <c r="AT492" t="s">
        <v>96</v>
      </c>
      <c r="AU492" t="s">
        <v>97</v>
      </c>
      <c r="AW492" s="39" t="str">
        <f>IFERROR(_xlfn.XLOOKUP(Q492,wtd!$B:$B,wtd!$C:$C),"")</f>
        <v/>
      </c>
      <c r="AX492" s="144" t="b">
        <f>IFERROR(Q492=_xlfn.XLOOKUP(Q492,wtd!$B:$B,wtd!$B:$B),FALSE)</f>
        <v>0</v>
      </c>
      <c r="AY492" t="s">
        <v>89</v>
      </c>
      <c r="BC492" t="b">
        <v>0</v>
      </c>
      <c r="BD492" t="b">
        <v>0</v>
      </c>
      <c r="BE492" t="b">
        <v>0</v>
      </c>
      <c r="BF492" t="s">
        <v>5480</v>
      </c>
      <c r="BG492" t="s">
        <v>5481</v>
      </c>
      <c r="BH492" t="s">
        <v>5481</v>
      </c>
      <c r="BI492" t="s">
        <v>5481</v>
      </c>
      <c r="BN492" s="232">
        <v>999</v>
      </c>
      <c r="BQ492" t="s">
        <v>109</v>
      </c>
      <c r="BR492" t="s">
        <v>734</v>
      </c>
    </row>
    <row r="493" spans="1:72">
      <c r="A493">
        <v>492</v>
      </c>
      <c r="B493" s="161" t="str">
        <f>IFERROR(TEXT(AM493,"00"),"99")&amp;IFERROR(TEXT(X493,"00"),"99")&amp;IFERROR(TEXT(T493,"00"),"99")&amp;IFERROR(TEXT(BN493,"000"),"999")</f>
        <v>038004999</v>
      </c>
      <c r="C493" s="161" t="str">
        <f>IFERROR(TEXT(AM493,"00"),"99")&amp;IFERROR(TEXT(W493,"00"),"99")&amp;IFERROR(TEXT(S493,"000"),"999")</f>
        <v>0380098</v>
      </c>
      <c r="D493" s="29">
        <v>0</v>
      </c>
      <c r="E493" s="29">
        <v>1</v>
      </c>
      <c r="F493" s="29">
        <v>0</v>
      </c>
      <c r="G493" s="29"/>
      <c r="H493" t="s">
        <v>982</v>
      </c>
      <c r="I493" s="379" t="str">
        <f>IF(ISBLANK(H493), IF(OR(NOT(ISBLANK(M493)),NOT(ISBLANK(J493)), NOT(ISBLANK(O493))),"no oldname but should be",""),IF(H493=J493,"api",IF(H493=O493,"csv","no match or acsbgname")))</f>
        <v>csv</v>
      </c>
      <c r="N493" t="s">
        <v>982</v>
      </c>
      <c r="O493" t="s">
        <v>982</v>
      </c>
      <c r="P493" t="s">
        <v>982</v>
      </c>
      <c r="Q493" s="64" t="s">
        <v>981</v>
      </c>
      <c r="R493" t="s">
        <v>981</v>
      </c>
      <c r="S493" s="150">
        <f>IFERROR(_xlfn.XLOOKUP(U493,sortorder!$E$62:$E$134,sortorder!$F$62:$F$134),999)</f>
        <v>98</v>
      </c>
      <c r="T493" s="150">
        <f>IFERROR(_xlfn.XLOOKUP(U493,sortorder!$E$62:$E$134,sortorder!$D$62:$D$134),99)</f>
        <v>4</v>
      </c>
      <c r="U493" s="129" t="str">
        <f>SUBSTITUTE(Q493,"state.pctile.text.","")</f>
        <v>dpm</v>
      </c>
      <c r="W493" s="155">
        <f>IFERROR(_xlfn.XLOOKUP(Y493,sortorder!$E$4:$E$55,sortorder!$D$4:$D$55),99)</f>
        <v>80</v>
      </c>
      <c r="X493" s="155">
        <f>IFERROR(_xlfn.XLOOKUP(Y493,sortorder!$E$4:$E$55,sortorder!$D$4:$D$55),99)</f>
        <v>80</v>
      </c>
      <c r="Y493" s="22" t="s">
        <v>2887</v>
      </c>
      <c r="Z493" s="144">
        <f>IF(ISERROR(SEARCH(Z$1,$Q493)),0,1)</f>
        <v>0</v>
      </c>
      <c r="AA493" s="144">
        <f>IF(ISERROR(SEARCH(AA$1,$Q493)),0,1)</f>
        <v>1</v>
      </c>
      <c r="AB493" s="144">
        <f>IF(ISERROR(SEARCH(AB$1,$Q493)),0,1)</f>
        <v>1</v>
      </c>
      <c r="AC493" s="144">
        <f>IF(ISERROR(SEARCH(AC$1,$Q493)),0,1)</f>
        <v>1</v>
      </c>
      <c r="AD493" s="144">
        <f>IF(ISERROR(SEARCH(AD$1,$Q493)),0,1)</f>
        <v>0</v>
      </c>
      <c r="AE493" s="144">
        <f>IF(ISERROR(SEARCH(AE$1,$Q493)),0,1)</f>
        <v>0</v>
      </c>
      <c r="AF493" s="144">
        <f>IF(ISERROR(SEARCH(AF$1,$Q493)),0,1)</f>
        <v>0</v>
      </c>
      <c r="AG493" s="144">
        <f>IF(ISERROR(SEARCH(AG$1,$Q493)),0,1)</f>
        <v>0</v>
      </c>
      <c r="AH493" s="144">
        <f>IF(ISERROR(SEARCH(AH$1,$Q493)),0,1)</f>
        <v>0</v>
      </c>
      <c r="AK493" t="s">
        <v>140</v>
      </c>
      <c r="AL493" s="41" t="s">
        <v>140</v>
      </c>
      <c r="AM493" s="216">
        <f>_xlfn.XLOOKUP(AL493,sortorder!$I$15:$I$20,sortorder!$J$15:$J$20)</f>
        <v>3</v>
      </c>
      <c r="AN493" t="s">
        <v>1804</v>
      </c>
      <c r="AO493" t="s">
        <v>1804</v>
      </c>
      <c r="AP493" t="s">
        <v>1805</v>
      </c>
      <c r="AQ493" s="32">
        <v>3</v>
      </c>
      <c r="AR493" t="s">
        <v>757</v>
      </c>
      <c r="AS493" t="s">
        <v>2833</v>
      </c>
      <c r="AT493" t="s">
        <v>515</v>
      </c>
      <c r="AU493" t="s">
        <v>516</v>
      </c>
      <c r="AW493" s="39" t="str">
        <f>IFERROR(_xlfn.XLOOKUP(Q493,wtd!$B:$B,wtd!$C:$C),"")</f>
        <v/>
      </c>
      <c r="AX493" s="144" t="b">
        <f>IFERROR(Q493=_xlfn.XLOOKUP(Q493,wtd!$B:$B,wtd!$B:$B),FALSE)</f>
        <v>0</v>
      </c>
      <c r="AY493" t="s">
        <v>1103</v>
      </c>
      <c r="BC493" t="b">
        <v>0</v>
      </c>
      <c r="BD493" t="b">
        <v>0</v>
      </c>
      <c r="BE493" t="b">
        <v>0</v>
      </c>
      <c r="BF493" t="s">
        <v>5482</v>
      </c>
      <c r="BG493" t="s">
        <v>5483</v>
      </c>
      <c r="BH493" t="s">
        <v>5483</v>
      </c>
      <c r="BI493" t="s">
        <v>5483</v>
      </c>
      <c r="BN493" s="232">
        <v>999</v>
      </c>
      <c r="BQ493" t="s">
        <v>702</v>
      </c>
      <c r="BR493" t="s">
        <v>982</v>
      </c>
    </row>
    <row r="494" spans="1:72">
      <c r="A494">
        <v>493</v>
      </c>
      <c r="B494" s="161" t="str">
        <f>IFERROR(TEXT(AM494,"00"),"99")&amp;IFERROR(TEXT(X494,"00"),"99")&amp;IFERROR(TEXT(T494,"00"),"99")&amp;IFERROR(TEXT(BN494,"000"),"999")</f>
        <v>038005999</v>
      </c>
      <c r="C494" s="161" t="str">
        <f>IFERROR(TEXT(AM494,"00"),"99")&amp;IFERROR(TEXT(W494,"00"),"99")&amp;IFERROR(TEXT(S494,"000"),"999")</f>
        <v>0380101</v>
      </c>
      <c r="D494" s="29">
        <v>0</v>
      </c>
      <c r="E494" s="29">
        <v>1</v>
      </c>
      <c r="F494" s="29">
        <v>0</v>
      </c>
      <c r="G494" s="29"/>
      <c r="H494" t="s">
        <v>384</v>
      </c>
      <c r="I494" s="379" t="str">
        <f>IF(ISBLANK(H494), IF(OR(NOT(ISBLANK(M494)),NOT(ISBLANK(J494)), NOT(ISBLANK(O494))),"no oldname but should be",""),IF(H494=J494,"api",IF(H494=O494,"csv","no match or acsbgname")))</f>
        <v>csv</v>
      </c>
      <c r="N494" t="s">
        <v>384</v>
      </c>
      <c r="O494" t="s">
        <v>384</v>
      </c>
      <c r="P494" t="s">
        <v>384</v>
      </c>
      <c r="Q494" s="64" t="s">
        <v>383</v>
      </c>
      <c r="R494" t="s">
        <v>383</v>
      </c>
      <c r="S494" s="150">
        <f>IFERROR(_xlfn.XLOOKUP(U494,sortorder!$E$62:$E$134,sortorder!$F$62:$F$134),999)</f>
        <v>101</v>
      </c>
      <c r="T494" s="150">
        <f>IFERROR(_xlfn.XLOOKUP(U494,sortorder!$E$62:$E$134,sortorder!$D$62:$D$134),99)</f>
        <v>5</v>
      </c>
      <c r="U494" s="129" t="s">
        <v>1769</v>
      </c>
      <c r="V494" s="59" t="s">
        <v>1769</v>
      </c>
      <c r="W494" s="155">
        <f>IFERROR(_xlfn.XLOOKUP(Y494,sortorder!$E$4:$E$55,sortorder!$D$4:$D$55),99)</f>
        <v>80</v>
      </c>
      <c r="X494" s="155">
        <f>IFERROR(_xlfn.XLOOKUP(Y494,sortorder!$E$4:$E$55,sortorder!$D$4:$D$55),99)</f>
        <v>80</v>
      </c>
      <c r="Y494" s="22" t="s">
        <v>2886</v>
      </c>
      <c r="Z494" s="144">
        <f>IF(ISERROR(SEARCH(Z$1,$Q494)),0,1)</f>
        <v>0</v>
      </c>
      <c r="AA494" s="144">
        <f>IF(ISERROR(SEARCH(AA$1,$Q494)),0,1)</f>
        <v>0</v>
      </c>
      <c r="AB494" s="144">
        <f>IF(ISERROR(SEARCH(AB$1,$Q494)),0,1)</f>
        <v>0</v>
      </c>
      <c r="AC494" s="144">
        <f>IF(ISERROR(SEARCH(AC$1,$Q494)),0,1)</f>
        <v>0</v>
      </c>
      <c r="AD494" s="144">
        <f>IF(ISERROR(SEARCH(AD$1,$Q494)),0,1)</f>
        <v>0</v>
      </c>
      <c r="AE494" s="144">
        <f>IF(ISERROR(SEARCH(AE$1,$Q494)),0,1)</f>
        <v>1</v>
      </c>
      <c r="AF494" s="144">
        <f>IF(ISERROR(SEARCH(AF$1,$Q494)),0,1)</f>
        <v>0</v>
      </c>
      <c r="AG494" s="144">
        <f>IF(ISERROR(SEARCH(AG$1,$Q494)),0,1)</f>
        <v>0</v>
      </c>
      <c r="AH494" s="144">
        <f>IF(ISERROR(SEARCH(AH$1,$Q494)),0,1)</f>
        <v>0</v>
      </c>
      <c r="AK494" t="s">
        <v>140</v>
      </c>
      <c r="AL494" s="41" t="s">
        <v>140</v>
      </c>
      <c r="AM494" s="216">
        <f>_xlfn.XLOOKUP(AL494,sortorder!$I$15:$I$20,sortorder!$J$15:$J$20)</f>
        <v>3</v>
      </c>
      <c r="AN494" t="s">
        <v>423</v>
      </c>
      <c r="AO494" t="s">
        <v>423</v>
      </c>
      <c r="AP494" t="s">
        <v>424</v>
      </c>
      <c r="AQ494" s="32">
        <v>1</v>
      </c>
      <c r="AR494" t="s">
        <v>83</v>
      </c>
      <c r="AS494" t="s">
        <v>97</v>
      </c>
      <c r="AT494" t="s">
        <v>96</v>
      </c>
      <c r="AU494" t="s">
        <v>97</v>
      </c>
      <c r="AW494" s="39" t="str">
        <f>IFERROR(_xlfn.XLOOKUP(Q494,wtd!$B:$B,wtd!$C:$C),"")</f>
        <v/>
      </c>
      <c r="AX494" s="144" t="b">
        <f>IFERROR(Q494=_xlfn.XLOOKUP(Q494,wtd!$B:$B,wtd!$B:$B),FALSE)</f>
        <v>0</v>
      </c>
      <c r="AY494" t="s">
        <v>89</v>
      </c>
      <c r="BC494" t="b">
        <v>0</v>
      </c>
      <c r="BD494" t="b">
        <v>0</v>
      </c>
      <c r="BE494" t="b">
        <v>0</v>
      </c>
      <c r="BF494" t="s">
        <v>385</v>
      </c>
      <c r="BG494" t="s">
        <v>385</v>
      </c>
      <c r="BH494" t="s">
        <v>385</v>
      </c>
      <c r="BI494" t="s">
        <v>385</v>
      </c>
      <c r="BN494" s="232">
        <v>999</v>
      </c>
      <c r="BQ494" t="s">
        <v>113</v>
      </c>
      <c r="BR494" t="s">
        <v>384</v>
      </c>
    </row>
    <row r="495" spans="1:72">
      <c r="A495">
        <v>494</v>
      </c>
      <c r="B495" s="161" t="str">
        <f>IFERROR(TEXT(AM495,"00"),"99")&amp;IFERROR(TEXT(X495,"00"),"99")&amp;IFERROR(TEXT(T495,"00"),"99")&amp;IFERROR(TEXT(BN495,"000"),"999")</f>
        <v>038005999</v>
      </c>
      <c r="C495" s="161" t="str">
        <f>IFERROR(TEXT(AM495,"00"),"99")&amp;IFERROR(TEXT(W495,"00"),"99")&amp;IFERROR(TEXT(S495,"000"),"999")</f>
        <v>0380101</v>
      </c>
      <c r="D495" s="29">
        <v>0</v>
      </c>
      <c r="E495" s="29">
        <v>1</v>
      </c>
      <c r="F495" s="29">
        <v>0</v>
      </c>
      <c r="G495" s="29"/>
      <c r="H495" t="s">
        <v>832</v>
      </c>
      <c r="I495" s="379" t="str">
        <f>IF(ISBLANK(H495), IF(OR(NOT(ISBLANK(M495)),NOT(ISBLANK(J495)), NOT(ISBLANK(O495))),"no oldname but should be",""),IF(H495=J495,"api",IF(H495=O495,"csv","no match or acsbgname")))</f>
        <v>csv</v>
      </c>
      <c r="N495" t="s">
        <v>832</v>
      </c>
      <c r="O495" t="s">
        <v>832</v>
      </c>
      <c r="P495" t="s">
        <v>832</v>
      </c>
      <c r="Q495" s="64" t="s">
        <v>831</v>
      </c>
      <c r="R495" t="s">
        <v>831</v>
      </c>
      <c r="S495" s="150">
        <f>IFERROR(_xlfn.XLOOKUP(U495,sortorder!$E$62:$E$134,sortorder!$F$62:$F$134),999)</f>
        <v>101</v>
      </c>
      <c r="T495" s="150">
        <f>IFERROR(_xlfn.XLOOKUP(U495,sortorder!$E$62:$E$134,sortorder!$D$62:$D$134),99)</f>
        <v>5</v>
      </c>
      <c r="U495" s="129" t="s">
        <v>1769</v>
      </c>
      <c r="W495" s="155">
        <f>IFERROR(_xlfn.XLOOKUP(Y495,sortorder!$E$4:$E$55,sortorder!$D$4:$D$55),99)</f>
        <v>80</v>
      </c>
      <c r="X495" s="155">
        <f>IFERROR(_xlfn.XLOOKUP(Y495,sortorder!$E$4:$E$55,sortorder!$D$4:$D$55),99)</f>
        <v>80</v>
      </c>
      <c r="Y495" s="22" t="s">
        <v>2887</v>
      </c>
      <c r="Z495" s="144">
        <f>IF(ISERROR(SEARCH(Z$1,$Q495)),0,1)</f>
        <v>0</v>
      </c>
      <c r="AA495" s="144">
        <f>IF(ISERROR(SEARCH(AA$1,$Q495)),0,1)</f>
        <v>0</v>
      </c>
      <c r="AB495" s="144">
        <f>IF(ISERROR(SEARCH(AB$1,$Q495)),0,1)</f>
        <v>1</v>
      </c>
      <c r="AC495" s="144">
        <f>IF(ISERROR(SEARCH(AC$1,$Q495)),0,1)</f>
        <v>1</v>
      </c>
      <c r="AD495" s="144">
        <f>IF(ISERROR(SEARCH(AD$1,$Q495)),0,1)</f>
        <v>0</v>
      </c>
      <c r="AE495" s="144">
        <f>IF(ISERROR(SEARCH(AE$1,$Q495)),0,1)</f>
        <v>0</v>
      </c>
      <c r="AF495" s="144">
        <f>IF(ISERROR(SEARCH(AF$1,$Q495)),0,1)</f>
        <v>0</v>
      </c>
      <c r="AG495" s="144">
        <f>IF(ISERROR(SEARCH(AG$1,$Q495)),0,1)</f>
        <v>0</v>
      </c>
      <c r="AH495" s="144">
        <f>IF(ISERROR(SEARCH(AH$1,$Q495)),0,1)</f>
        <v>0</v>
      </c>
      <c r="AK495" t="s">
        <v>140</v>
      </c>
      <c r="AL495" s="41" t="s">
        <v>140</v>
      </c>
      <c r="AM495" s="216">
        <f>_xlfn.XLOOKUP(AL495,sortorder!$I$15:$I$20,sortorder!$J$15:$J$20)</f>
        <v>3</v>
      </c>
      <c r="AN495" t="s">
        <v>423</v>
      </c>
      <c r="AO495" t="s">
        <v>423</v>
      </c>
      <c r="AP495" t="s">
        <v>424</v>
      </c>
      <c r="AQ495" s="32">
        <v>1</v>
      </c>
      <c r="AR495" t="s">
        <v>268</v>
      </c>
      <c r="AS495" t="s">
        <v>2833</v>
      </c>
      <c r="AT495" t="s">
        <v>515</v>
      </c>
      <c r="AU495" t="s">
        <v>516</v>
      </c>
      <c r="AW495" s="39" t="str">
        <f>IFERROR(_xlfn.XLOOKUP(Q495,wtd!$B:$B,wtd!$C:$C),"")</f>
        <v/>
      </c>
      <c r="AX495" s="144" t="b">
        <f>IFERROR(Q495=_xlfn.XLOOKUP(Q495,wtd!$B:$B,wtd!$B:$B),FALSE)</f>
        <v>0</v>
      </c>
      <c r="AY495" t="s">
        <v>1103</v>
      </c>
      <c r="BC495" t="b">
        <v>0</v>
      </c>
      <c r="BD495" t="b">
        <v>0</v>
      </c>
      <c r="BE495" t="b">
        <v>0</v>
      </c>
      <c r="BF495" t="s">
        <v>833</v>
      </c>
      <c r="BG495" t="s">
        <v>833</v>
      </c>
      <c r="BH495" t="s">
        <v>833</v>
      </c>
      <c r="BI495" t="s">
        <v>833</v>
      </c>
      <c r="BN495" s="232">
        <v>999</v>
      </c>
      <c r="BQ495" t="s">
        <v>834</v>
      </c>
      <c r="BR495" t="s">
        <v>832</v>
      </c>
    </row>
    <row r="496" spans="1:72">
      <c r="A496">
        <v>495</v>
      </c>
      <c r="B496" s="161" t="str">
        <f>IFERROR(TEXT(AM496,"00"),"99")&amp;IFERROR(TEXT(X496,"00"),"99")&amp;IFERROR(TEXT(T496,"00"),"99")&amp;IFERROR(TEXT(BN496,"000"),"999")</f>
        <v>038005999</v>
      </c>
      <c r="C496" s="161" t="str">
        <f>IFERROR(TEXT(AM496,"00"),"99")&amp;IFERROR(TEXT(W496,"00"),"99")&amp;IFERROR(TEXT(S496,"000"),"999")</f>
        <v>0380101</v>
      </c>
      <c r="D496" s="29">
        <v>0</v>
      </c>
      <c r="E496" s="29">
        <v>1</v>
      </c>
      <c r="F496" s="29">
        <v>0</v>
      </c>
      <c r="G496" s="29"/>
      <c r="H496" t="s">
        <v>1055</v>
      </c>
      <c r="I496" s="379" t="str">
        <f>IF(ISBLANK(H496), IF(OR(NOT(ISBLANK(M496)),NOT(ISBLANK(J496)), NOT(ISBLANK(O496))),"no oldname but should be",""),IF(H496=J496,"api",IF(H496=O496,"csv","no match or acsbgname")))</f>
        <v>csv</v>
      </c>
      <c r="N496" t="s">
        <v>1055</v>
      </c>
      <c r="O496" t="s">
        <v>1055</v>
      </c>
      <c r="P496" t="s">
        <v>1055</v>
      </c>
      <c r="Q496" s="64" t="s">
        <v>1054</v>
      </c>
      <c r="R496" t="s">
        <v>1054</v>
      </c>
      <c r="S496" s="150">
        <f>IFERROR(_xlfn.XLOOKUP(U496,sortorder!$E$62:$E$134,sortorder!$F$62:$F$134),999)</f>
        <v>101</v>
      </c>
      <c r="T496" s="150">
        <f>IFERROR(_xlfn.XLOOKUP(U496,sortorder!$E$62:$E$134,sortorder!$D$62:$D$134),99)</f>
        <v>5</v>
      </c>
      <c r="U496" s="129" t="str">
        <f>SUBSTITUTE(Q496,"state.bin.","")</f>
        <v>rsei</v>
      </c>
      <c r="W496" s="155">
        <f>IFERROR(_xlfn.XLOOKUP(Y496,sortorder!$E$4:$E$55,sortorder!$D$4:$D$55),99)</f>
        <v>80</v>
      </c>
      <c r="X496" s="155">
        <f>IFERROR(_xlfn.XLOOKUP(Y496,sortorder!$E$4:$E$55,sortorder!$D$4:$D$55),99)</f>
        <v>80</v>
      </c>
      <c r="Y496" s="22" t="s">
        <v>2886</v>
      </c>
      <c r="Z496" s="144">
        <f>IF(ISERROR(SEARCH(Z$1,$Q496)),0,1)</f>
        <v>0</v>
      </c>
      <c r="AA496" s="144">
        <f>IF(ISERROR(SEARCH(AA$1,$Q496)),0,1)</f>
        <v>1</v>
      </c>
      <c r="AB496" s="144">
        <f>IF(ISERROR(SEARCH(AB$1,$Q496)),0,1)</f>
        <v>0</v>
      </c>
      <c r="AC496" s="144">
        <f>IF(ISERROR(SEARCH(AC$1,$Q496)),0,1)</f>
        <v>0</v>
      </c>
      <c r="AD496" s="144">
        <f>IF(ISERROR(SEARCH(AD$1,$Q496)),0,1)</f>
        <v>0</v>
      </c>
      <c r="AE496" s="144">
        <f>IF(ISERROR(SEARCH(AE$1,$Q496)),0,1)</f>
        <v>1</v>
      </c>
      <c r="AF496" s="144">
        <f>IF(ISERROR(SEARCH(AF$1,$Q496)),0,1)</f>
        <v>0</v>
      </c>
      <c r="AG496" s="144">
        <f>IF(ISERROR(SEARCH(AG$1,$Q496)),0,1)</f>
        <v>0</v>
      </c>
      <c r="AH496" s="144">
        <f>IF(ISERROR(SEARCH(AH$1,$Q496)),0,1)</f>
        <v>0</v>
      </c>
      <c r="AK496" t="s">
        <v>140</v>
      </c>
      <c r="AL496" s="41" t="s">
        <v>140</v>
      </c>
      <c r="AM496" s="216">
        <f>_xlfn.XLOOKUP(AL496,sortorder!$I$15:$I$20,sortorder!$J$15:$J$20)</f>
        <v>3</v>
      </c>
      <c r="AN496" t="s">
        <v>1804</v>
      </c>
      <c r="AO496" t="s">
        <v>1804</v>
      </c>
      <c r="AP496" t="s">
        <v>1805</v>
      </c>
      <c r="AQ496" s="32">
        <v>3</v>
      </c>
      <c r="AR496" t="s">
        <v>456</v>
      </c>
      <c r="AS496" t="s">
        <v>97</v>
      </c>
      <c r="AT496" t="s">
        <v>96</v>
      </c>
      <c r="AU496" t="s">
        <v>97</v>
      </c>
      <c r="AW496" s="39" t="str">
        <f>IFERROR(_xlfn.XLOOKUP(Q496,wtd!$B:$B,wtd!$C:$C),"")</f>
        <v/>
      </c>
      <c r="AX496" s="144" t="b">
        <f>IFERROR(Q496=_xlfn.XLOOKUP(Q496,wtd!$B:$B,wtd!$B:$B),FALSE)</f>
        <v>0</v>
      </c>
      <c r="AY496" t="s">
        <v>89</v>
      </c>
      <c r="BC496" t="b">
        <v>0</v>
      </c>
      <c r="BD496" t="b">
        <v>0</v>
      </c>
      <c r="BE496" t="b">
        <v>0</v>
      </c>
      <c r="BF496" t="s">
        <v>1056</v>
      </c>
      <c r="BG496" t="s">
        <v>1056</v>
      </c>
      <c r="BH496" t="s">
        <v>1056</v>
      </c>
      <c r="BI496" t="s">
        <v>1056</v>
      </c>
      <c r="BN496" s="232">
        <v>999</v>
      </c>
      <c r="BQ496" t="s">
        <v>113</v>
      </c>
      <c r="BR496" t="s">
        <v>1055</v>
      </c>
    </row>
    <row r="497" spans="1:70">
      <c r="A497">
        <v>496</v>
      </c>
      <c r="B497" s="161" t="str">
        <f>IFERROR(TEXT(AM497,"00"),"99")&amp;IFERROR(TEXT(X497,"00"),"99")&amp;IFERROR(TEXT(T497,"00"),"99")&amp;IFERROR(TEXT(BN497,"000"),"999")</f>
        <v>038005999</v>
      </c>
      <c r="C497" s="161" t="str">
        <f>IFERROR(TEXT(AM497,"00"),"99")&amp;IFERROR(TEXT(W497,"00"),"99")&amp;IFERROR(TEXT(S497,"000"),"999")</f>
        <v>0380101</v>
      </c>
      <c r="D497" s="29">
        <v>0</v>
      </c>
      <c r="E497" s="29">
        <v>1</v>
      </c>
      <c r="F497" s="29">
        <v>0</v>
      </c>
      <c r="G497" s="29"/>
      <c r="H497" t="s">
        <v>977</v>
      </c>
      <c r="I497" s="379" t="str">
        <f>IF(ISBLANK(H497), IF(OR(NOT(ISBLANK(M497)),NOT(ISBLANK(J497)), NOT(ISBLANK(O497))),"no oldname but should be",""),IF(H497=J497,"api",IF(H497=O497,"csv","no match or acsbgname")))</f>
        <v>csv</v>
      </c>
      <c r="N497" t="s">
        <v>977</v>
      </c>
      <c r="O497" t="s">
        <v>977</v>
      </c>
      <c r="P497" t="s">
        <v>977</v>
      </c>
      <c r="Q497" s="64" t="s">
        <v>976</v>
      </c>
      <c r="R497" t="s">
        <v>976</v>
      </c>
      <c r="S497" s="150">
        <f>IFERROR(_xlfn.XLOOKUP(U497,sortorder!$E$62:$E$134,sortorder!$F$62:$F$134),999)</f>
        <v>101</v>
      </c>
      <c r="T497" s="150">
        <f>IFERROR(_xlfn.XLOOKUP(U497,sortorder!$E$62:$E$134,sortorder!$D$62:$D$134),99)</f>
        <v>5</v>
      </c>
      <c r="U497" s="129" t="str">
        <f>SUBSTITUTE(Q497,"state.pctile.text.","")</f>
        <v>rsei</v>
      </c>
      <c r="W497" s="155">
        <f>IFERROR(_xlfn.XLOOKUP(Y497,sortorder!$E$4:$E$55,sortorder!$D$4:$D$55),99)</f>
        <v>80</v>
      </c>
      <c r="X497" s="155">
        <f>IFERROR(_xlfn.XLOOKUP(Y497,sortorder!$E$4:$E$55,sortorder!$D$4:$D$55),99)</f>
        <v>80</v>
      </c>
      <c r="Y497" s="22" t="s">
        <v>2887</v>
      </c>
      <c r="Z497" s="144">
        <f>IF(ISERROR(SEARCH(Z$1,$Q497)),0,1)</f>
        <v>0</v>
      </c>
      <c r="AA497" s="144">
        <f>IF(ISERROR(SEARCH(AA$1,$Q497)),0,1)</f>
        <v>1</v>
      </c>
      <c r="AB497" s="144">
        <f>IF(ISERROR(SEARCH(AB$1,$Q497)),0,1)</f>
        <v>1</v>
      </c>
      <c r="AC497" s="144">
        <f>IF(ISERROR(SEARCH(AC$1,$Q497)),0,1)</f>
        <v>1</v>
      </c>
      <c r="AD497" s="144">
        <f>IF(ISERROR(SEARCH(AD$1,$Q497)),0,1)</f>
        <v>0</v>
      </c>
      <c r="AE497" s="144">
        <f>IF(ISERROR(SEARCH(AE$1,$Q497)),0,1)</f>
        <v>0</v>
      </c>
      <c r="AF497" s="144">
        <f>IF(ISERROR(SEARCH(AF$1,$Q497)),0,1)</f>
        <v>0</v>
      </c>
      <c r="AG497" s="144">
        <f>IF(ISERROR(SEARCH(AG$1,$Q497)),0,1)</f>
        <v>0</v>
      </c>
      <c r="AH497" s="144">
        <f>IF(ISERROR(SEARCH(AH$1,$Q497)),0,1)</f>
        <v>0</v>
      </c>
      <c r="AK497" t="s">
        <v>140</v>
      </c>
      <c r="AL497" s="41" t="s">
        <v>140</v>
      </c>
      <c r="AM497" s="216">
        <f>_xlfn.XLOOKUP(AL497,sortorder!$I$15:$I$20,sortorder!$J$15:$J$20)</f>
        <v>3</v>
      </c>
      <c r="AN497" t="s">
        <v>1804</v>
      </c>
      <c r="AO497" t="s">
        <v>1804</v>
      </c>
      <c r="AP497" t="s">
        <v>1805</v>
      </c>
      <c r="AQ497" s="32">
        <v>3</v>
      </c>
      <c r="AR497" t="s">
        <v>757</v>
      </c>
      <c r="AS497" t="s">
        <v>2833</v>
      </c>
      <c r="AT497" t="s">
        <v>515</v>
      </c>
      <c r="AU497" t="s">
        <v>516</v>
      </c>
      <c r="AW497" s="39" t="str">
        <f>IFERROR(_xlfn.XLOOKUP(Q497,wtd!$B:$B,wtd!$C:$C),"")</f>
        <v/>
      </c>
      <c r="AX497" s="144" t="b">
        <f>IFERROR(Q497=_xlfn.XLOOKUP(Q497,wtd!$B:$B,wtd!$B:$B),FALSE)</f>
        <v>0</v>
      </c>
      <c r="AY497" t="s">
        <v>1103</v>
      </c>
      <c r="BC497" t="b">
        <v>0</v>
      </c>
      <c r="BD497" t="b">
        <v>0</v>
      </c>
      <c r="BE497" t="b">
        <v>0</v>
      </c>
      <c r="BF497" t="s">
        <v>978</v>
      </c>
      <c r="BG497" t="s">
        <v>978</v>
      </c>
      <c r="BH497" t="s">
        <v>978</v>
      </c>
      <c r="BI497" t="s">
        <v>978</v>
      </c>
      <c r="BN497" s="232">
        <v>999</v>
      </c>
      <c r="BQ497" t="s">
        <v>834</v>
      </c>
      <c r="BR497" t="s">
        <v>977</v>
      </c>
    </row>
    <row r="498" spans="1:70">
      <c r="A498">
        <v>497</v>
      </c>
      <c r="B498" s="161" t="str">
        <f>IFERROR(TEXT(AM498,"00"),"99")&amp;IFERROR(TEXT(X498,"00"),"99")&amp;IFERROR(TEXT(T498,"00"),"99")&amp;IFERROR(TEXT(BN498,"000"),"999")</f>
        <v>038006999</v>
      </c>
      <c r="C498" s="161" t="str">
        <f>IFERROR(TEXT(AM498,"00"),"99")&amp;IFERROR(TEXT(W498,"00"),"99")&amp;IFERROR(TEXT(S498,"000"),"999")</f>
        <v>0380102</v>
      </c>
      <c r="D498" s="29">
        <v>0</v>
      </c>
      <c r="E498" s="29">
        <v>1</v>
      </c>
      <c r="F498" s="29">
        <v>0</v>
      </c>
      <c r="G498" s="29"/>
      <c r="H498" t="s">
        <v>387</v>
      </c>
      <c r="I498" s="379" t="str">
        <f>IF(ISBLANK(H498), IF(OR(NOT(ISBLANK(M498)),NOT(ISBLANK(J498)), NOT(ISBLANK(O498))),"no oldname but should be",""),IF(H498=J498,"api",IF(H498=O498,"csv","no match or acsbgname")))</f>
        <v>csv</v>
      </c>
      <c r="N498" t="s">
        <v>387</v>
      </c>
      <c r="O498" t="s">
        <v>387</v>
      </c>
      <c r="P498" t="s">
        <v>387</v>
      </c>
      <c r="Q498" s="64" t="s">
        <v>386</v>
      </c>
      <c r="R498" t="s">
        <v>386</v>
      </c>
      <c r="S498" s="150">
        <f>IFERROR(_xlfn.XLOOKUP(U498,sortorder!$E$62:$E$134,sortorder!$F$62:$F$134),999)</f>
        <v>102</v>
      </c>
      <c r="T498" s="150">
        <f>IFERROR(_xlfn.XLOOKUP(U498,sortorder!$E$62:$E$134,sortorder!$D$62:$D$134),99)</f>
        <v>6</v>
      </c>
      <c r="U498" s="129" t="s">
        <v>307</v>
      </c>
      <c r="V498" s="59" t="s">
        <v>307</v>
      </c>
      <c r="W498" s="155">
        <f>IFERROR(_xlfn.XLOOKUP(Y498,sortorder!$E$4:$E$55,sortorder!$D$4:$D$55),99)</f>
        <v>80</v>
      </c>
      <c r="X498" s="155">
        <f>IFERROR(_xlfn.XLOOKUP(Y498,sortorder!$E$4:$E$55,sortorder!$D$4:$D$55),99)</f>
        <v>80</v>
      </c>
      <c r="Y498" s="22" t="s">
        <v>2886</v>
      </c>
      <c r="Z498" s="144">
        <f>IF(ISERROR(SEARCH(Z$1,$Q498)),0,1)</f>
        <v>0</v>
      </c>
      <c r="AA498" s="144">
        <f>IF(ISERROR(SEARCH(AA$1,$Q498)),0,1)</f>
        <v>0</v>
      </c>
      <c r="AB498" s="144">
        <f>IF(ISERROR(SEARCH(AB$1,$Q498)),0,1)</f>
        <v>0</v>
      </c>
      <c r="AC498" s="144">
        <f>IF(ISERROR(SEARCH(AC$1,$Q498)),0,1)</f>
        <v>0</v>
      </c>
      <c r="AD498" s="144">
        <f>IF(ISERROR(SEARCH(AD$1,$Q498)),0,1)</f>
        <v>0</v>
      </c>
      <c r="AE498" s="144">
        <f>IF(ISERROR(SEARCH(AE$1,$Q498)),0,1)</f>
        <v>1</v>
      </c>
      <c r="AF498" s="144">
        <f>IF(ISERROR(SEARCH(AF$1,$Q498)),0,1)</f>
        <v>0</v>
      </c>
      <c r="AG498" s="144">
        <f>IF(ISERROR(SEARCH(AG$1,$Q498)),0,1)</f>
        <v>0</v>
      </c>
      <c r="AH498" s="144">
        <f>IF(ISERROR(SEARCH(AH$1,$Q498)),0,1)</f>
        <v>0</v>
      </c>
      <c r="AK498" t="s">
        <v>140</v>
      </c>
      <c r="AL498" s="41" t="s">
        <v>140</v>
      </c>
      <c r="AM498" s="216">
        <f>_xlfn.XLOOKUP(AL498,sortorder!$I$15:$I$20,sortorder!$J$15:$J$20)</f>
        <v>3</v>
      </c>
      <c r="AN498" t="s">
        <v>423</v>
      </c>
      <c r="AO498" t="s">
        <v>423</v>
      </c>
      <c r="AP498" t="s">
        <v>424</v>
      </c>
      <c r="AQ498" s="32">
        <v>1</v>
      </c>
      <c r="AR498" t="s">
        <v>83</v>
      </c>
      <c r="AS498" t="s">
        <v>97</v>
      </c>
      <c r="AT498" t="s">
        <v>96</v>
      </c>
      <c r="AU498" t="s">
        <v>97</v>
      </c>
      <c r="AW498" s="39" t="str">
        <f>IFERROR(_xlfn.XLOOKUP(Q498,wtd!$B:$B,wtd!$C:$C),"")</f>
        <v/>
      </c>
      <c r="AX498" s="144" t="b">
        <f>IFERROR(Q498=_xlfn.XLOOKUP(Q498,wtd!$B:$B,wtd!$B:$B),FALSE)</f>
        <v>0</v>
      </c>
      <c r="AY498" t="s">
        <v>89</v>
      </c>
      <c r="BC498" t="b">
        <v>0</v>
      </c>
      <c r="BD498" t="b">
        <v>0</v>
      </c>
      <c r="BE498" t="b">
        <v>0</v>
      </c>
      <c r="BF498" t="s">
        <v>388</v>
      </c>
      <c r="BG498" t="s">
        <v>388</v>
      </c>
      <c r="BH498" t="s">
        <v>388</v>
      </c>
      <c r="BI498" t="s">
        <v>389</v>
      </c>
      <c r="BJ498" t="s">
        <v>389</v>
      </c>
      <c r="BN498" s="232">
        <v>999</v>
      </c>
      <c r="BQ498" t="s">
        <v>109</v>
      </c>
      <c r="BR498" t="s">
        <v>387</v>
      </c>
    </row>
    <row r="499" spans="1:70">
      <c r="A499">
        <v>498</v>
      </c>
      <c r="B499" s="161" t="str">
        <f>IFERROR(TEXT(AM499,"00"),"99")&amp;IFERROR(TEXT(X499,"00"),"99")&amp;IFERROR(TEXT(T499,"00"),"99")&amp;IFERROR(TEXT(BN499,"000"),"999")</f>
        <v>038006999</v>
      </c>
      <c r="C499" s="161" t="str">
        <f>IFERROR(TEXT(AM499,"00"),"99")&amp;IFERROR(TEXT(W499,"00"),"99")&amp;IFERROR(TEXT(S499,"000"),"999")</f>
        <v>0380102</v>
      </c>
      <c r="D499" s="29">
        <v>0</v>
      </c>
      <c r="E499" s="29">
        <v>1</v>
      </c>
      <c r="F499" s="29">
        <v>0</v>
      </c>
      <c r="G499" s="29"/>
      <c r="H499" t="s">
        <v>836</v>
      </c>
      <c r="I499" s="379" t="str">
        <f>IF(ISBLANK(H499), IF(OR(NOT(ISBLANK(M499)),NOT(ISBLANK(J499)), NOT(ISBLANK(O499))),"no oldname but should be",""),IF(H499=J499,"api",IF(H499=O499,"csv","no match or acsbgname")))</f>
        <v>csv</v>
      </c>
      <c r="N499" t="s">
        <v>836</v>
      </c>
      <c r="O499" t="s">
        <v>836</v>
      </c>
      <c r="P499" t="s">
        <v>836</v>
      </c>
      <c r="Q499" s="64" t="s">
        <v>835</v>
      </c>
      <c r="R499" t="s">
        <v>835</v>
      </c>
      <c r="S499" s="150">
        <f>IFERROR(_xlfn.XLOOKUP(U499,sortorder!$E$62:$E$134,sortorder!$F$62:$F$134),999)</f>
        <v>102</v>
      </c>
      <c r="T499" s="150">
        <f>IFERROR(_xlfn.XLOOKUP(U499,sortorder!$E$62:$E$134,sortorder!$D$62:$D$134),99)</f>
        <v>6</v>
      </c>
      <c r="U499" s="129" t="s">
        <v>307</v>
      </c>
      <c r="V499" s="59" t="s">
        <v>307</v>
      </c>
      <c r="W499" s="155">
        <f>IFERROR(_xlfn.XLOOKUP(Y499,sortorder!$E$4:$E$55,sortorder!$D$4:$D$55),99)</f>
        <v>80</v>
      </c>
      <c r="X499" s="155">
        <f>IFERROR(_xlfn.XLOOKUP(Y499,sortorder!$E$4:$E$55,sortorder!$D$4:$D$55),99)</f>
        <v>80</v>
      </c>
      <c r="Y499" s="22" t="s">
        <v>2887</v>
      </c>
      <c r="Z499" s="144">
        <f>IF(ISERROR(SEARCH(Z$1,$Q499)),0,1)</f>
        <v>0</v>
      </c>
      <c r="AA499" s="144">
        <f>IF(ISERROR(SEARCH(AA$1,$Q499)),0,1)</f>
        <v>0</v>
      </c>
      <c r="AB499" s="144">
        <f>IF(ISERROR(SEARCH(AB$1,$Q499)),0,1)</f>
        <v>1</v>
      </c>
      <c r="AC499" s="144">
        <f>IF(ISERROR(SEARCH(AC$1,$Q499)),0,1)</f>
        <v>1</v>
      </c>
      <c r="AD499" s="144">
        <f>IF(ISERROR(SEARCH(AD$1,$Q499)),0,1)</f>
        <v>0</v>
      </c>
      <c r="AE499" s="144">
        <f>IF(ISERROR(SEARCH(AE$1,$Q499)),0,1)</f>
        <v>0</v>
      </c>
      <c r="AF499" s="144">
        <f>IF(ISERROR(SEARCH(AF$1,$Q499)),0,1)</f>
        <v>0</v>
      </c>
      <c r="AG499" s="144">
        <f>IF(ISERROR(SEARCH(AG$1,$Q499)),0,1)</f>
        <v>0</v>
      </c>
      <c r="AH499" s="144">
        <f>IF(ISERROR(SEARCH(AH$1,$Q499)),0,1)</f>
        <v>0</v>
      </c>
      <c r="AK499" t="s">
        <v>140</v>
      </c>
      <c r="AL499" s="41" t="s">
        <v>140</v>
      </c>
      <c r="AM499" s="216">
        <f>_xlfn.XLOOKUP(AL499,sortorder!$I$15:$I$20,sortorder!$J$15:$J$20)</f>
        <v>3</v>
      </c>
      <c r="AN499" t="s">
        <v>423</v>
      </c>
      <c r="AO499" t="s">
        <v>423</v>
      </c>
      <c r="AP499" t="s">
        <v>424</v>
      </c>
      <c r="AQ499" s="32">
        <v>1</v>
      </c>
      <c r="AR499" t="s">
        <v>268</v>
      </c>
      <c r="AS499" t="s">
        <v>2833</v>
      </c>
      <c r="AT499" t="s">
        <v>515</v>
      </c>
      <c r="AU499" t="s">
        <v>516</v>
      </c>
      <c r="AW499" s="39" t="str">
        <f>IFERROR(_xlfn.XLOOKUP(Q499,wtd!$B:$B,wtd!$C:$C),"")</f>
        <v/>
      </c>
      <c r="AX499" s="144" t="b">
        <f>IFERROR(Q499=_xlfn.XLOOKUP(Q499,wtd!$B:$B,wtd!$B:$B),FALSE)</f>
        <v>0</v>
      </c>
      <c r="AY499" t="s">
        <v>1103</v>
      </c>
      <c r="BC499" t="b">
        <v>0</v>
      </c>
      <c r="BD499" t="b">
        <v>0</v>
      </c>
      <c r="BE499" t="b">
        <v>0</v>
      </c>
      <c r="BF499" t="s">
        <v>837</v>
      </c>
      <c r="BG499" t="s">
        <v>837</v>
      </c>
      <c r="BH499" t="s">
        <v>837</v>
      </c>
      <c r="BI499" t="s">
        <v>838</v>
      </c>
      <c r="BJ499" t="s">
        <v>838</v>
      </c>
      <c r="BN499" s="232">
        <v>999</v>
      </c>
      <c r="BQ499" t="s">
        <v>436</v>
      </c>
      <c r="BR499" t="s">
        <v>836</v>
      </c>
    </row>
    <row r="500" spans="1:70">
      <c r="A500">
        <v>499</v>
      </c>
      <c r="B500" s="161" t="str">
        <f>IFERROR(TEXT(AM500,"00"),"99")&amp;IFERROR(TEXT(X500,"00"),"99")&amp;IFERROR(TEXT(T500,"00"),"99")&amp;IFERROR(TEXT(BN500,"000"),"999")</f>
        <v>038006999</v>
      </c>
      <c r="C500" s="161" t="str">
        <f>IFERROR(TEXT(AM500,"00"),"99")&amp;IFERROR(TEXT(W500,"00"),"99")&amp;IFERROR(TEXT(S500,"000"),"999")</f>
        <v>0380102</v>
      </c>
      <c r="D500" s="29">
        <v>0</v>
      </c>
      <c r="E500" s="29">
        <v>1</v>
      </c>
      <c r="F500" s="29">
        <v>0</v>
      </c>
      <c r="G500" s="29"/>
      <c r="H500" t="s">
        <v>877</v>
      </c>
      <c r="I500" s="379" t="str">
        <f>IF(ISBLANK(H500), IF(OR(NOT(ISBLANK(M500)),NOT(ISBLANK(J500)), NOT(ISBLANK(O500))),"no oldname but should be",""),IF(H500=J500,"api",IF(H500=O500,"csv","no match or acsbgname")))</f>
        <v>csv</v>
      </c>
      <c r="N500" t="s">
        <v>877</v>
      </c>
      <c r="O500" t="s">
        <v>877</v>
      </c>
      <c r="P500" t="s">
        <v>877</v>
      </c>
      <c r="Q500" s="64" t="s">
        <v>876</v>
      </c>
      <c r="R500" t="s">
        <v>876</v>
      </c>
      <c r="S500" s="150">
        <f>IFERROR(_xlfn.XLOOKUP(U500,sortorder!$E$62:$E$134,sortorder!$F$62:$F$134),999)</f>
        <v>102</v>
      </c>
      <c r="T500" s="150">
        <f>IFERROR(_xlfn.XLOOKUP(U500,sortorder!$E$62:$E$134,sortorder!$D$62:$D$134),99)</f>
        <v>6</v>
      </c>
      <c r="U500" s="129" t="str">
        <f>SUBSTITUTE(Q500,"state.bin.","")</f>
        <v>traffic.score</v>
      </c>
      <c r="W500" s="155">
        <f>IFERROR(_xlfn.XLOOKUP(Y500,sortorder!$E$4:$E$55,sortorder!$D$4:$D$55),99)</f>
        <v>80</v>
      </c>
      <c r="X500" s="155">
        <f>IFERROR(_xlfn.XLOOKUP(Y500,sortorder!$E$4:$E$55,sortorder!$D$4:$D$55),99)</f>
        <v>80</v>
      </c>
      <c r="Y500" s="22" t="s">
        <v>2886</v>
      </c>
      <c r="Z500" s="144">
        <f>IF(ISERROR(SEARCH(Z$1,$Q500)),0,1)</f>
        <v>0</v>
      </c>
      <c r="AA500" s="144">
        <f>IF(ISERROR(SEARCH(AA$1,$Q500)),0,1)</f>
        <v>1</v>
      </c>
      <c r="AB500" s="144">
        <f>IF(ISERROR(SEARCH(AB$1,$Q500)),0,1)</f>
        <v>0</v>
      </c>
      <c r="AC500" s="144">
        <f>IF(ISERROR(SEARCH(AC$1,$Q500)),0,1)</f>
        <v>0</v>
      </c>
      <c r="AD500" s="144">
        <f>IF(ISERROR(SEARCH(AD$1,$Q500)),0,1)</f>
        <v>0</v>
      </c>
      <c r="AE500" s="144">
        <f>IF(ISERROR(SEARCH(AE$1,$Q500)),0,1)</f>
        <v>1</v>
      </c>
      <c r="AF500" s="144">
        <f>IF(ISERROR(SEARCH(AF$1,$Q500)),0,1)</f>
        <v>0</v>
      </c>
      <c r="AG500" s="144">
        <f>IF(ISERROR(SEARCH(AG$1,$Q500)),0,1)</f>
        <v>0</v>
      </c>
      <c r="AH500" s="144">
        <f>IF(ISERROR(SEARCH(AH$1,$Q500)),0,1)</f>
        <v>0</v>
      </c>
      <c r="AK500" t="s">
        <v>140</v>
      </c>
      <c r="AL500" s="41" t="s">
        <v>140</v>
      </c>
      <c r="AM500" s="216">
        <f>_xlfn.XLOOKUP(AL500,sortorder!$I$15:$I$20,sortorder!$J$15:$J$20)</f>
        <v>3</v>
      </c>
      <c r="AN500" t="s">
        <v>1804</v>
      </c>
      <c r="AO500" t="s">
        <v>1804</v>
      </c>
      <c r="AP500" t="s">
        <v>1805</v>
      </c>
      <c r="AQ500" s="32">
        <v>3</v>
      </c>
      <c r="AR500" t="s">
        <v>456</v>
      </c>
      <c r="AS500" t="s">
        <v>97</v>
      </c>
      <c r="AT500" t="s">
        <v>96</v>
      </c>
      <c r="AU500" t="s">
        <v>97</v>
      </c>
      <c r="AW500" s="39" t="str">
        <f>IFERROR(_xlfn.XLOOKUP(Q500,wtd!$B:$B,wtd!$C:$C),"")</f>
        <v/>
      </c>
      <c r="AX500" s="144" t="b">
        <f>IFERROR(Q500=_xlfn.XLOOKUP(Q500,wtd!$B:$B,wtd!$B:$B),FALSE)</f>
        <v>0</v>
      </c>
      <c r="AY500" t="s">
        <v>89</v>
      </c>
      <c r="BC500" t="b">
        <v>0</v>
      </c>
      <c r="BD500" t="b">
        <v>0</v>
      </c>
      <c r="BE500" t="b">
        <v>0</v>
      </c>
      <c r="BF500" t="s">
        <v>878</v>
      </c>
      <c r="BG500" t="s">
        <v>878</v>
      </c>
      <c r="BH500" t="s">
        <v>878</v>
      </c>
      <c r="BI500" t="s">
        <v>878</v>
      </c>
      <c r="BN500" s="232">
        <v>999</v>
      </c>
      <c r="BQ500" t="s">
        <v>109</v>
      </c>
      <c r="BR500" t="s">
        <v>877</v>
      </c>
    </row>
    <row r="501" spans="1:70">
      <c r="A501">
        <v>500</v>
      </c>
      <c r="B501" s="161" t="str">
        <f>IFERROR(TEXT(AM501,"00"),"99")&amp;IFERROR(TEXT(X501,"00"),"99")&amp;IFERROR(TEXT(T501,"00"),"99")&amp;IFERROR(TEXT(BN501,"000"),"999")</f>
        <v>038006999</v>
      </c>
      <c r="C501" s="161" t="str">
        <f>IFERROR(TEXT(AM501,"00"),"99")&amp;IFERROR(TEXT(W501,"00"),"99")&amp;IFERROR(TEXT(S501,"000"),"999")</f>
        <v>0380102</v>
      </c>
      <c r="D501" s="29">
        <v>0</v>
      </c>
      <c r="E501" s="29">
        <v>1</v>
      </c>
      <c r="F501" s="29">
        <v>0</v>
      </c>
      <c r="G501" s="29"/>
      <c r="H501" t="s">
        <v>1036</v>
      </c>
      <c r="I501" s="379" t="str">
        <f>IF(ISBLANK(H501), IF(OR(NOT(ISBLANK(M501)),NOT(ISBLANK(J501)), NOT(ISBLANK(O501))),"no oldname but should be",""),IF(H501=J501,"api",IF(H501=O501,"csv","no match or acsbgname")))</f>
        <v>csv</v>
      </c>
      <c r="N501" t="s">
        <v>1036</v>
      </c>
      <c r="O501" t="s">
        <v>1036</v>
      </c>
      <c r="P501" t="s">
        <v>1036</v>
      </c>
      <c r="Q501" s="64" t="s">
        <v>1035</v>
      </c>
      <c r="R501" t="s">
        <v>1035</v>
      </c>
      <c r="S501" s="150">
        <f>IFERROR(_xlfn.XLOOKUP(U501,sortorder!$E$62:$E$134,sortorder!$F$62:$F$134),999)</f>
        <v>102</v>
      </c>
      <c r="T501" s="150">
        <f>IFERROR(_xlfn.XLOOKUP(U501,sortorder!$E$62:$E$134,sortorder!$D$62:$D$134),99)</f>
        <v>6</v>
      </c>
      <c r="U501" s="129" t="str">
        <f>SUBSTITUTE(Q501,"state.pctile.text.","")</f>
        <v>traffic.score</v>
      </c>
      <c r="W501" s="155">
        <f>IFERROR(_xlfn.XLOOKUP(Y501,sortorder!$E$4:$E$55,sortorder!$D$4:$D$55),99)</f>
        <v>80</v>
      </c>
      <c r="X501" s="155">
        <f>IFERROR(_xlfn.XLOOKUP(Y501,sortorder!$E$4:$E$55,sortorder!$D$4:$D$55),99)</f>
        <v>80</v>
      </c>
      <c r="Y501" s="22" t="s">
        <v>2887</v>
      </c>
      <c r="Z501" s="144">
        <f>IF(ISERROR(SEARCH(Z$1,$Q501)),0,1)</f>
        <v>0</v>
      </c>
      <c r="AA501" s="144">
        <f>IF(ISERROR(SEARCH(AA$1,$Q501)),0,1)</f>
        <v>1</v>
      </c>
      <c r="AB501" s="144">
        <f>IF(ISERROR(SEARCH(AB$1,$Q501)),0,1)</f>
        <v>1</v>
      </c>
      <c r="AC501" s="144">
        <f>IF(ISERROR(SEARCH(AC$1,$Q501)),0,1)</f>
        <v>1</v>
      </c>
      <c r="AD501" s="144">
        <f>IF(ISERROR(SEARCH(AD$1,$Q501)),0,1)</f>
        <v>0</v>
      </c>
      <c r="AE501" s="144">
        <f>IF(ISERROR(SEARCH(AE$1,$Q501)),0,1)</f>
        <v>0</v>
      </c>
      <c r="AF501" s="144">
        <f>IF(ISERROR(SEARCH(AF$1,$Q501)),0,1)</f>
        <v>0</v>
      </c>
      <c r="AG501" s="144">
        <f>IF(ISERROR(SEARCH(AG$1,$Q501)),0,1)</f>
        <v>0</v>
      </c>
      <c r="AH501" s="144">
        <f>IF(ISERROR(SEARCH(AH$1,$Q501)),0,1)</f>
        <v>0</v>
      </c>
      <c r="AK501" t="s">
        <v>140</v>
      </c>
      <c r="AL501" s="41" t="s">
        <v>140</v>
      </c>
      <c r="AM501" s="216">
        <f>_xlfn.XLOOKUP(AL501,sortorder!$I$15:$I$20,sortorder!$J$15:$J$20)</f>
        <v>3</v>
      </c>
      <c r="AN501" t="s">
        <v>1804</v>
      </c>
      <c r="AO501" t="s">
        <v>1804</v>
      </c>
      <c r="AP501" t="s">
        <v>1805</v>
      </c>
      <c r="AQ501" s="32">
        <v>3</v>
      </c>
      <c r="AR501" t="s">
        <v>757</v>
      </c>
      <c r="AS501" t="s">
        <v>2833</v>
      </c>
      <c r="AT501" t="s">
        <v>515</v>
      </c>
      <c r="AU501" t="s">
        <v>516</v>
      </c>
      <c r="AW501" s="39" t="str">
        <f>IFERROR(_xlfn.XLOOKUP(Q501,wtd!$B:$B,wtd!$C:$C),"")</f>
        <v/>
      </c>
      <c r="AX501" s="144" t="b">
        <f>IFERROR(Q501=_xlfn.XLOOKUP(Q501,wtd!$B:$B,wtd!$B:$B),FALSE)</f>
        <v>0</v>
      </c>
      <c r="AY501" t="s">
        <v>1103</v>
      </c>
      <c r="BC501" t="b">
        <v>0</v>
      </c>
      <c r="BD501" t="b">
        <v>0</v>
      </c>
      <c r="BE501" t="b">
        <v>0</v>
      </c>
      <c r="BF501" t="s">
        <v>1037</v>
      </c>
      <c r="BG501" t="s">
        <v>1037</v>
      </c>
      <c r="BH501" t="s">
        <v>1037</v>
      </c>
      <c r="BI501" t="s">
        <v>1037</v>
      </c>
      <c r="BN501" s="232">
        <v>999</v>
      </c>
      <c r="BQ501" t="s">
        <v>436</v>
      </c>
      <c r="BR501" t="s">
        <v>1036</v>
      </c>
    </row>
    <row r="502" spans="1:70">
      <c r="A502">
        <v>501</v>
      </c>
      <c r="B502" s="161" t="str">
        <f>IFERROR(TEXT(AM502,"00"),"99")&amp;IFERROR(TEXT(X502,"00"),"99")&amp;IFERROR(TEXT(T502,"00"),"99")&amp;IFERROR(TEXT(BN502,"000"),"999")</f>
        <v>038007999</v>
      </c>
      <c r="C502" s="161" t="str">
        <f>IFERROR(TEXT(AM502,"00"),"99")&amp;IFERROR(TEXT(W502,"00"),"99")&amp;IFERROR(TEXT(S502,"000"),"999")</f>
        <v>0380103</v>
      </c>
      <c r="D502" s="29">
        <v>0</v>
      </c>
      <c r="E502" s="29">
        <v>1</v>
      </c>
      <c r="F502" s="29">
        <v>0</v>
      </c>
      <c r="G502" s="29"/>
      <c r="H502" t="s">
        <v>170</v>
      </c>
      <c r="I502" s="379" t="str">
        <f>IF(ISBLANK(H502), IF(OR(NOT(ISBLANK(M502)),NOT(ISBLANK(J502)), NOT(ISBLANK(O502))),"no oldname but should be",""),IF(H502=J502,"api",IF(H502=O502,"csv","no match or acsbgname")))</f>
        <v>csv</v>
      </c>
      <c r="N502" t="s">
        <v>170</v>
      </c>
      <c r="O502" t="s">
        <v>170</v>
      </c>
      <c r="P502" t="s">
        <v>170</v>
      </c>
      <c r="Q502" s="64" t="s">
        <v>169</v>
      </c>
      <c r="R502" t="s">
        <v>169</v>
      </c>
      <c r="S502" s="150">
        <f>IFERROR(_xlfn.XLOOKUP(U502,sortorder!$E$62:$E$134,sortorder!$F$62:$F$134),999)</f>
        <v>103</v>
      </c>
      <c r="T502" s="150">
        <f>IFERROR(_xlfn.XLOOKUP(U502,sortorder!$E$62:$E$134,sortorder!$D$62:$D$134),99)</f>
        <v>7</v>
      </c>
      <c r="U502" s="129" t="s">
        <v>80</v>
      </c>
      <c r="V502" s="59" t="s">
        <v>80</v>
      </c>
      <c r="W502" s="155">
        <f>IFERROR(_xlfn.XLOOKUP(Y502,sortorder!$E$4:$E$55,sortorder!$D$4:$D$55),99)</f>
        <v>80</v>
      </c>
      <c r="X502" s="155">
        <f>IFERROR(_xlfn.XLOOKUP(Y502,sortorder!$E$4:$E$55,sortorder!$D$4:$D$55),99)</f>
        <v>80</v>
      </c>
      <c r="Y502" s="22" t="s">
        <v>2886</v>
      </c>
      <c r="Z502" s="144">
        <f>IF(ISERROR(SEARCH(Z$1,$Q502)),0,1)</f>
        <v>0</v>
      </c>
      <c r="AA502" s="144">
        <f>IF(ISERROR(SEARCH(AA$1,$Q502)),0,1)</f>
        <v>0</v>
      </c>
      <c r="AB502" s="144">
        <f>IF(ISERROR(SEARCH(AB$1,$Q502)),0,1)</f>
        <v>0</v>
      </c>
      <c r="AC502" s="144">
        <f>IF(ISERROR(SEARCH(AC$1,$Q502)),0,1)</f>
        <v>0</v>
      </c>
      <c r="AD502" s="144">
        <f>IF(ISERROR(SEARCH(AD$1,$Q502)),0,1)</f>
        <v>0</v>
      </c>
      <c r="AE502" s="144">
        <f>IF(ISERROR(SEARCH(AE$1,$Q502)),0,1)</f>
        <v>1</v>
      </c>
      <c r="AF502" s="144">
        <f>IF(ISERROR(SEARCH(AF$1,$Q502)),0,1)</f>
        <v>0</v>
      </c>
      <c r="AG502" s="144">
        <f>IF(ISERROR(SEARCH(AG$1,$Q502)),0,1)</f>
        <v>0</v>
      </c>
      <c r="AH502" s="144">
        <f>IF(ISERROR(SEARCH(AH$1,$Q502)),0,1)</f>
        <v>0</v>
      </c>
      <c r="AK502" t="s">
        <v>140</v>
      </c>
      <c r="AL502" s="41" t="s">
        <v>140</v>
      </c>
      <c r="AM502" s="216">
        <f>_xlfn.XLOOKUP(AL502,sortorder!$I$15:$I$20,sortorder!$J$15:$J$20)</f>
        <v>3</v>
      </c>
      <c r="AN502" t="s">
        <v>423</v>
      </c>
      <c r="AO502" t="s">
        <v>423</v>
      </c>
      <c r="AP502" t="s">
        <v>424</v>
      </c>
      <c r="AQ502" s="32">
        <v>1</v>
      </c>
      <c r="AR502" t="s">
        <v>83</v>
      </c>
      <c r="AS502" t="s">
        <v>97</v>
      </c>
      <c r="AT502" t="s">
        <v>96</v>
      </c>
      <c r="AU502" t="s">
        <v>97</v>
      </c>
      <c r="AW502" s="39" t="str">
        <f>IFERROR(_xlfn.XLOOKUP(Q502,wtd!$B:$B,wtd!$C:$C),"")</f>
        <v/>
      </c>
      <c r="AX502" s="144" t="b">
        <f>IFERROR(Q502=_xlfn.XLOOKUP(Q502,wtd!$B:$B,wtd!$B:$B),FALSE)</f>
        <v>0</v>
      </c>
      <c r="AY502" t="s">
        <v>89</v>
      </c>
      <c r="BC502" t="b">
        <v>0</v>
      </c>
      <c r="BD502" t="b">
        <v>0</v>
      </c>
      <c r="BE502" t="b">
        <v>0</v>
      </c>
      <c r="BF502" t="s">
        <v>5197</v>
      </c>
      <c r="BG502" t="s">
        <v>171</v>
      </c>
      <c r="BH502" t="s">
        <v>171</v>
      </c>
      <c r="BI502" t="s">
        <v>172</v>
      </c>
      <c r="BJ502" t="s">
        <v>172</v>
      </c>
      <c r="BN502" s="232">
        <v>999</v>
      </c>
      <c r="BQ502" t="s">
        <v>54</v>
      </c>
      <c r="BR502" t="s">
        <v>170</v>
      </c>
    </row>
    <row r="503" spans="1:70">
      <c r="A503">
        <v>502</v>
      </c>
      <c r="B503" s="161" t="str">
        <f>IFERROR(TEXT(AM503,"00"),"99")&amp;IFERROR(TEXT(X503,"00"),"99")&amp;IFERROR(TEXT(T503,"00"),"99")&amp;IFERROR(TEXT(BN503,"000"),"999")</f>
        <v>038007999</v>
      </c>
      <c r="C503" s="161" t="str">
        <f>IFERROR(TEXT(AM503,"00"),"99")&amp;IFERROR(TEXT(W503,"00"),"99")&amp;IFERROR(TEXT(S503,"000"),"999")</f>
        <v>0380103</v>
      </c>
      <c r="D503" s="29">
        <v>0</v>
      </c>
      <c r="E503" s="29">
        <v>1</v>
      </c>
      <c r="F503" s="29">
        <v>0</v>
      </c>
      <c r="G503" s="29"/>
      <c r="H503" t="s">
        <v>673</v>
      </c>
      <c r="I503" s="379" t="str">
        <f>IF(ISBLANK(H503), IF(OR(NOT(ISBLANK(M503)),NOT(ISBLANK(J503)), NOT(ISBLANK(O503))),"no oldname but should be",""),IF(H503=J503,"api",IF(H503=O503,"csv","no match or acsbgname")))</f>
        <v>csv</v>
      </c>
      <c r="N503" t="s">
        <v>673</v>
      </c>
      <c r="O503" t="s">
        <v>673</v>
      </c>
      <c r="P503" t="s">
        <v>673</v>
      </c>
      <c r="Q503" s="64" t="s">
        <v>672</v>
      </c>
      <c r="R503" t="s">
        <v>672</v>
      </c>
      <c r="S503" s="150">
        <f>IFERROR(_xlfn.XLOOKUP(U503,sortorder!$E$62:$E$134,sortorder!$F$62:$F$134),999)</f>
        <v>103</v>
      </c>
      <c r="T503" s="150">
        <f>IFERROR(_xlfn.XLOOKUP(U503,sortorder!$E$62:$E$134,sortorder!$D$62:$D$134),99)</f>
        <v>7</v>
      </c>
      <c r="U503" s="129" t="s">
        <v>80</v>
      </c>
      <c r="V503" s="59" t="s">
        <v>80</v>
      </c>
      <c r="W503" s="155">
        <f>IFERROR(_xlfn.XLOOKUP(Y503,sortorder!$E$4:$E$55,sortorder!$D$4:$D$55),99)</f>
        <v>80</v>
      </c>
      <c r="X503" s="155">
        <f>IFERROR(_xlfn.XLOOKUP(Y503,sortorder!$E$4:$E$55,sortorder!$D$4:$D$55),99)</f>
        <v>80</v>
      </c>
      <c r="Y503" s="22" t="s">
        <v>2887</v>
      </c>
      <c r="Z503" s="144">
        <f>IF(ISERROR(SEARCH(Z$1,$Q503)),0,1)</f>
        <v>0</v>
      </c>
      <c r="AA503" s="144">
        <f>IF(ISERROR(SEARCH(AA$1,$Q503)),0,1)</f>
        <v>0</v>
      </c>
      <c r="AB503" s="144">
        <f>IF(ISERROR(SEARCH(AB$1,$Q503)),0,1)</f>
        <v>1</v>
      </c>
      <c r="AC503" s="144">
        <f>IF(ISERROR(SEARCH(AC$1,$Q503)),0,1)</f>
        <v>1</v>
      </c>
      <c r="AD503" s="144">
        <f>IF(ISERROR(SEARCH(AD$1,$Q503)),0,1)</f>
        <v>0</v>
      </c>
      <c r="AE503" s="144">
        <f>IF(ISERROR(SEARCH(AE$1,$Q503)),0,1)</f>
        <v>0</v>
      </c>
      <c r="AF503" s="144">
        <f>IF(ISERROR(SEARCH(AF$1,$Q503)),0,1)</f>
        <v>0</v>
      </c>
      <c r="AG503" s="144">
        <f>IF(ISERROR(SEARCH(AG$1,$Q503)),0,1)</f>
        <v>0</v>
      </c>
      <c r="AH503" s="144">
        <f>IF(ISERROR(SEARCH(AH$1,$Q503)),0,1)</f>
        <v>0</v>
      </c>
      <c r="AK503" t="s">
        <v>140</v>
      </c>
      <c r="AL503" s="41" t="s">
        <v>140</v>
      </c>
      <c r="AM503" s="216">
        <f>_xlfn.XLOOKUP(AL503,sortorder!$I$15:$I$20,sortorder!$J$15:$J$20)</f>
        <v>3</v>
      </c>
      <c r="AN503" t="s">
        <v>423</v>
      </c>
      <c r="AO503" t="s">
        <v>423</v>
      </c>
      <c r="AP503" t="s">
        <v>424</v>
      </c>
      <c r="AQ503" s="32">
        <v>1</v>
      </c>
      <c r="AR503" t="s">
        <v>268</v>
      </c>
      <c r="AS503" t="s">
        <v>2833</v>
      </c>
      <c r="AT503" t="s">
        <v>515</v>
      </c>
      <c r="AU503" t="s">
        <v>516</v>
      </c>
      <c r="AW503" s="39" t="str">
        <f>IFERROR(_xlfn.XLOOKUP(Q503,wtd!$B:$B,wtd!$C:$C),"")</f>
        <v/>
      </c>
      <c r="AX503" s="144" t="b">
        <f>IFERROR(Q503=_xlfn.XLOOKUP(Q503,wtd!$B:$B,wtd!$B:$B),FALSE)</f>
        <v>0</v>
      </c>
      <c r="AY503" t="s">
        <v>1103</v>
      </c>
      <c r="BC503" t="b">
        <v>0</v>
      </c>
      <c r="BD503" t="b">
        <v>0</v>
      </c>
      <c r="BE503" t="b">
        <v>0</v>
      </c>
      <c r="BF503" t="s">
        <v>5198</v>
      </c>
      <c r="BG503" t="s">
        <v>674</v>
      </c>
      <c r="BH503" t="s">
        <v>674</v>
      </c>
      <c r="BI503" t="s">
        <v>675</v>
      </c>
      <c r="BJ503" t="s">
        <v>675</v>
      </c>
      <c r="BN503" s="232">
        <v>999</v>
      </c>
      <c r="BQ503" t="s">
        <v>676</v>
      </c>
      <c r="BR503" t="s">
        <v>673</v>
      </c>
    </row>
    <row r="504" spans="1:70">
      <c r="A504">
        <v>503</v>
      </c>
      <c r="B504" s="161" t="str">
        <f>IFERROR(TEXT(AM504,"00"),"99")&amp;IFERROR(TEXT(X504,"00"),"99")&amp;IFERROR(TEXT(T504,"00"),"99")&amp;IFERROR(TEXT(BN504,"000"),"999")</f>
        <v>038007999</v>
      </c>
      <c r="C504" s="161" t="str">
        <f>IFERROR(TEXT(AM504,"00"),"99")&amp;IFERROR(TEXT(W504,"00"),"99")&amp;IFERROR(TEXT(S504,"000"),"999")</f>
        <v>0380103</v>
      </c>
      <c r="D504" s="29">
        <v>0</v>
      </c>
      <c r="E504" s="29">
        <v>1</v>
      </c>
      <c r="F504" s="29">
        <v>0</v>
      </c>
      <c r="G504" s="29"/>
      <c r="H504" t="s">
        <v>852</v>
      </c>
      <c r="I504" s="379" t="str">
        <f>IF(ISBLANK(H504), IF(OR(NOT(ISBLANK(M504)),NOT(ISBLANK(J504)), NOT(ISBLANK(O504))),"no oldname but should be",""),IF(H504=J504,"api",IF(H504=O504,"csv","no match or acsbgname")))</f>
        <v>csv</v>
      </c>
      <c r="N504" t="s">
        <v>852</v>
      </c>
      <c r="O504" t="s">
        <v>852</v>
      </c>
      <c r="P504" t="s">
        <v>852</v>
      </c>
      <c r="Q504" s="64" t="s">
        <v>851</v>
      </c>
      <c r="R504" t="s">
        <v>851</v>
      </c>
      <c r="S504" s="150">
        <f>IFERROR(_xlfn.XLOOKUP(U504,sortorder!$E$62:$E$134,sortorder!$F$62:$F$134),999)</f>
        <v>103</v>
      </c>
      <c r="T504" s="150">
        <f>IFERROR(_xlfn.XLOOKUP(U504,sortorder!$E$62:$E$134,sortorder!$D$62:$D$134),99)</f>
        <v>7</v>
      </c>
      <c r="U504" s="129" t="str">
        <f>SUBSTITUTE(Q504,"state.bin.","")</f>
        <v>pctpre1960</v>
      </c>
      <c r="W504" s="155">
        <f>IFERROR(_xlfn.XLOOKUP(Y504,sortorder!$E$4:$E$55,sortorder!$D$4:$D$55),99)</f>
        <v>80</v>
      </c>
      <c r="X504" s="155">
        <f>IFERROR(_xlfn.XLOOKUP(Y504,sortorder!$E$4:$E$55,sortorder!$D$4:$D$55),99)</f>
        <v>80</v>
      </c>
      <c r="Y504" s="22" t="s">
        <v>2886</v>
      </c>
      <c r="Z504" s="144">
        <f>IF(ISERROR(SEARCH(Z$1,$Q504)),0,1)</f>
        <v>0</v>
      </c>
      <c r="AA504" s="144">
        <f>IF(ISERROR(SEARCH(AA$1,$Q504)),0,1)</f>
        <v>1</v>
      </c>
      <c r="AB504" s="144">
        <f>IF(ISERROR(SEARCH(AB$1,$Q504)),0,1)</f>
        <v>0</v>
      </c>
      <c r="AC504" s="144">
        <f>IF(ISERROR(SEARCH(AC$1,$Q504)),0,1)</f>
        <v>0</v>
      </c>
      <c r="AD504" s="144">
        <f>IF(ISERROR(SEARCH(AD$1,$Q504)),0,1)</f>
        <v>0</v>
      </c>
      <c r="AE504" s="144">
        <f>IF(ISERROR(SEARCH(AE$1,$Q504)),0,1)</f>
        <v>1</v>
      </c>
      <c r="AF504" s="144">
        <f>IF(ISERROR(SEARCH(AF$1,$Q504)),0,1)</f>
        <v>0</v>
      </c>
      <c r="AG504" s="144">
        <f>IF(ISERROR(SEARCH(AG$1,$Q504)),0,1)</f>
        <v>0</v>
      </c>
      <c r="AH504" s="144">
        <f>IF(ISERROR(SEARCH(AH$1,$Q504)),0,1)</f>
        <v>0</v>
      </c>
      <c r="AK504" t="s">
        <v>140</v>
      </c>
      <c r="AL504" s="41" t="s">
        <v>140</v>
      </c>
      <c r="AM504" s="216">
        <f>_xlfn.XLOOKUP(AL504,sortorder!$I$15:$I$20,sortorder!$J$15:$J$20)</f>
        <v>3</v>
      </c>
      <c r="AN504" t="s">
        <v>1804</v>
      </c>
      <c r="AO504" t="s">
        <v>1804</v>
      </c>
      <c r="AP504" t="s">
        <v>1805</v>
      </c>
      <c r="AQ504" s="32">
        <v>3</v>
      </c>
      <c r="AR504" t="s">
        <v>456</v>
      </c>
      <c r="AS504" t="s">
        <v>97</v>
      </c>
      <c r="AT504" t="s">
        <v>96</v>
      </c>
      <c r="AU504" t="s">
        <v>97</v>
      </c>
      <c r="AW504" s="39" t="str">
        <f>IFERROR(_xlfn.XLOOKUP(Q504,wtd!$B:$B,wtd!$C:$C),"")</f>
        <v/>
      </c>
      <c r="AX504" s="144" t="b">
        <f>IFERROR(Q504=_xlfn.XLOOKUP(Q504,wtd!$B:$B,wtd!$B:$B),FALSE)</f>
        <v>0</v>
      </c>
      <c r="AY504" t="s">
        <v>89</v>
      </c>
      <c r="BC504" t="b">
        <v>0</v>
      </c>
      <c r="BD504" t="b">
        <v>0</v>
      </c>
      <c r="BE504" t="b">
        <v>0</v>
      </c>
      <c r="BF504" t="s">
        <v>853</v>
      </c>
      <c r="BG504" t="s">
        <v>853</v>
      </c>
      <c r="BH504" t="s">
        <v>853</v>
      </c>
      <c r="BI504" t="s">
        <v>853</v>
      </c>
      <c r="BN504" s="232">
        <v>999</v>
      </c>
      <c r="BQ504" t="s">
        <v>54</v>
      </c>
      <c r="BR504" t="s">
        <v>852</v>
      </c>
    </row>
    <row r="505" spans="1:70">
      <c r="A505">
        <v>504</v>
      </c>
      <c r="B505" s="161" t="str">
        <f>IFERROR(TEXT(AM505,"00"),"99")&amp;IFERROR(TEXT(X505,"00"),"99")&amp;IFERROR(TEXT(T505,"00"),"99")&amp;IFERROR(TEXT(BN505,"000"),"999")</f>
        <v>038007999</v>
      </c>
      <c r="C505" s="161" t="str">
        <f>IFERROR(TEXT(AM505,"00"),"99")&amp;IFERROR(TEXT(W505,"00"),"99")&amp;IFERROR(TEXT(S505,"000"),"999")</f>
        <v>0380103</v>
      </c>
      <c r="D505" s="29">
        <v>0</v>
      </c>
      <c r="E505" s="29">
        <v>1</v>
      </c>
      <c r="F505" s="29">
        <v>0</v>
      </c>
      <c r="G505" s="29"/>
      <c r="H505" t="s">
        <v>995</v>
      </c>
      <c r="I505" s="379" t="str">
        <f>IF(ISBLANK(H505), IF(OR(NOT(ISBLANK(M505)),NOT(ISBLANK(J505)), NOT(ISBLANK(O505))),"no oldname but should be",""),IF(H505=J505,"api",IF(H505=O505,"csv","no match or acsbgname")))</f>
        <v>csv</v>
      </c>
      <c r="N505" t="s">
        <v>995</v>
      </c>
      <c r="O505" t="s">
        <v>995</v>
      </c>
      <c r="P505" t="s">
        <v>995</v>
      </c>
      <c r="Q505" s="64" t="s">
        <v>994</v>
      </c>
      <c r="R505" t="s">
        <v>994</v>
      </c>
      <c r="S505" s="150">
        <f>IFERROR(_xlfn.XLOOKUP(U505,sortorder!$E$62:$E$134,sortorder!$F$62:$F$134),999)</f>
        <v>103</v>
      </c>
      <c r="T505" s="150">
        <f>IFERROR(_xlfn.XLOOKUP(U505,sortorder!$E$62:$E$134,sortorder!$D$62:$D$134),99)</f>
        <v>7</v>
      </c>
      <c r="U505" s="129" t="str">
        <f>SUBSTITUTE(Q505,"state.pctile.text.","")</f>
        <v>pctpre1960</v>
      </c>
      <c r="W505" s="155">
        <f>IFERROR(_xlfn.XLOOKUP(Y505,sortorder!$E$4:$E$55,sortorder!$D$4:$D$55),99)</f>
        <v>80</v>
      </c>
      <c r="X505" s="155">
        <f>IFERROR(_xlfn.XLOOKUP(Y505,sortorder!$E$4:$E$55,sortorder!$D$4:$D$55),99)</f>
        <v>80</v>
      </c>
      <c r="Y505" s="22" t="s">
        <v>2887</v>
      </c>
      <c r="Z505" s="144">
        <f>IF(ISERROR(SEARCH(Z$1,$Q505)),0,1)</f>
        <v>0</v>
      </c>
      <c r="AA505" s="144">
        <f>IF(ISERROR(SEARCH(AA$1,$Q505)),0,1)</f>
        <v>1</v>
      </c>
      <c r="AB505" s="144">
        <f>IF(ISERROR(SEARCH(AB$1,$Q505)),0,1)</f>
        <v>1</v>
      </c>
      <c r="AC505" s="144">
        <f>IF(ISERROR(SEARCH(AC$1,$Q505)),0,1)</f>
        <v>1</v>
      </c>
      <c r="AD505" s="144">
        <f>IF(ISERROR(SEARCH(AD$1,$Q505)),0,1)</f>
        <v>0</v>
      </c>
      <c r="AE505" s="144">
        <f>IF(ISERROR(SEARCH(AE$1,$Q505)),0,1)</f>
        <v>0</v>
      </c>
      <c r="AF505" s="144">
        <f>IF(ISERROR(SEARCH(AF$1,$Q505)),0,1)</f>
        <v>0</v>
      </c>
      <c r="AG505" s="144">
        <f>IF(ISERROR(SEARCH(AG$1,$Q505)),0,1)</f>
        <v>0</v>
      </c>
      <c r="AH505" s="144">
        <f>IF(ISERROR(SEARCH(AH$1,$Q505)),0,1)</f>
        <v>0</v>
      </c>
      <c r="AK505" t="s">
        <v>140</v>
      </c>
      <c r="AL505" s="41" t="s">
        <v>140</v>
      </c>
      <c r="AM505" s="216">
        <f>_xlfn.XLOOKUP(AL505,sortorder!$I$15:$I$20,sortorder!$J$15:$J$20)</f>
        <v>3</v>
      </c>
      <c r="AN505" t="s">
        <v>1804</v>
      </c>
      <c r="AO505" t="s">
        <v>1804</v>
      </c>
      <c r="AP505" t="s">
        <v>1805</v>
      </c>
      <c r="AQ505" s="32">
        <v>3</v>
      </c>
      <c r="AR505" t="s">
        <v>757</v>
      </c>
      <c r="AS505" t="s">
        <v>2833</v>
      </c>
      <c r="AT505" t="s">
        <v>515</v>
      </c>
      <c r="AU505" t="s">
        <v>516</v>
      </c>
      <c r="AW505" s="39" t="str">
        <f>IFERROR(_xlfn.XLOOKUP(Q505,wtd!$B:$B,wtd!$C:$C),"")</f>
        <v/>
      </c>
      <c r="AX505" s="144" t="b">
        <f>IFERROR(Q505=_xlfn.XLOOKUP(Q505,wtd!$B:$B,wtd!$B:$B),FALSE)</f>
        <v>0</v>
      </c>
      <c r="AY505" t="s">
        <v>1103</v>
      </c>
      <c r="BC505" t="b">
        <v>0</v>
      </c>
      <c r="BD505" t="b">
        <v>0</v>
      </c>
      <c r="BE505" t="b">
        <v>0</v>
      </c>
      <c r="BF505" t="s">
        <v>996</v>
      </c>
      <c r="BG505" t="s">
        <v>996</v>
      </c>
      <c r="BH505" t="s">
        <v>996</v>
      </c>
      <c r="BI505" t="s">
        <v>996</v>
      </c>
      <c r="BN505" s="232">
        <v>999</v>
      </c>
      <c r="BQ505" t="s">
        <v>676</v>
      </c>
      <c r="BR505" t="s">
        <v>995</v>
      </c>
    </row>
    <row r="506" spans="1:70">
      <c r="A506">
        <v>505</v>
      </c>
      <c r="B506" s="161" t="str">
        <f>IFERROR(TEXT(AM506,"00"),"99")&amp;IFERROR(TEXT(X506,"00"),"99")&amp;IFERROR(TEXT(T506,"00"),"99")&amp;IFERROR(TEXT(BN506,"000"),"999")</f>
        <v>038008999</v>
      </c>
      <c r="C506" s="161" t="str">
        <f>IFERROR(TEXT(AM506,"00"),"99")&amp;IFERROR(TEXT(W506,"00"),"99")&amp;IFERROR(TEXT(S506,"000"),"999")</f>
        <v>0380104</v>
      </c>
      <c r="D506" s="29">
        <v>0</v>
      </c>
      <c r="E506" s="29">
        <v>1</v>
      </c>
      <c r="F506" s="29">
        <v>0</v>
      </c>
      <c r="G506" s="29"/>
      <c r="H506" t="s">
        <v>369</v>
      </c>
      <c r="I506" s="379" t="str">
        <f>IF(ISBLANK(H506), IF(OR(NOT(ISBLANK(M506)),NOT(ISBLANK(J506)), NOT(ISBLANK(O506))),"no oldname but should be",""),IF(H506=J506,"api",IF(H506=O506,"csv","no match or acsbgname")))</f>
        <v>csv</v>
      </c>
      <c r="N506" t="s">
        <v>369</v>
      </c>
      <c r="O506" t="s">
        <v>369</v>
      </c>
      <c r="P506" t="s">
        <v>369</v>
      </c>
      <c r="Q506" s="64" t="s">
        <v>368</v>
      </c>
      <c r="R506" t="s">
        <v>368</v>
      </c>
      <c r="S506" s="150">
        <f>IFERROR(_xlfn.XLOOKUP(U506,sortorder!$E$62:$E$134,sortorder!$F$62:$F$134),999)</f>
        <v>104</v>
      </c>
      <c r="T506" s="150">
        <f>IFERROR(_xlfn.XLOOKUP(U506,sortorder!$E$62:$E$134,sortorder!$D$62:$D$134),99)</f>
        <v>8</v>
      </c>
      <c r="U506" s="129" t="s">
        <v>255</v>
      </c>
      <c r="V506" s="59" t="s">
        <v>255</v>
      </c>
      <c r="W506" s="155">
        <f>IFERROR(_xlfn.XLOOKUP(Y506,sortorder!$E$4:$E$55,sortorder!$D$4:$D$55),99)</f>
        <v>80</v>
      </c>
      <c r="X506" s="155">
        <f>IFERROR(_xlfn.XLOOKUP(Y506,sortorder!$E$4:$E$55,sortorder!$D$4:$D$55),99)</f>
        <v>80</v>
      </c>
      <c r="Y506" s="22" t="s">
        <v>2886</v>
      </c>
      <c r="Z506" s="144">
        <f>IF(ISERROR(SEARCH(Z$1,$Q506)),0,1)</f>
        <v>0</v>
      </c>
      <c r="AA506" s="144">
        <f>IF(ISERROR(SEARCH(AA$1,$Q506)),0,1)</f>
        <v>0</v>
      </c>
      <c r="AB506" s="144">
        <f>IF(ISERROR(SEARCH(AB$1,$Q506)),0,1)</f>
        <v>0</v>
      </c>
      <c r="AC506" s="144">
        <f>IF(ISERROR(SEARCH(AC$1,$Q506)),0,1)</f>
        <v>0</v>
      </c>
      <c r="AD506" s="144">
        <f>IF(ISERROR(SEARCH(AD$1,$Q506)),0,1)</f>
        <v>0</v>
      </c>
      <c r="AE506" s="144">
        <f>IF(ISERROR(SEARCH(AE$1,$Q506)),0,1)</f>
        <v>1</v>
      </c>
      <c r="AF506" s="144">
        <f>IF(ISERROR(SEARCH(AF$1,$Q506)),0,1)</f>
        <v>0</v>
      </c>
      <c r="AG506" s="144">
        <f>IF(ISERROR(SEARCH(AG$1,$Q506)),0,1)</f>
        <v>0</v>
      </c>
      <c r="AH506" s="144">
        <f>IF(ISERROR(SEARCH(AH$1,$Q506)),0,1)</f>
        <v>0</v>
      </c>
      <c r="AK506" t="s">
        <v>140</v>
      </c>
      <c r="AL506" s="41" t="s">
        <v>140</v>
      </c>
      <c r="AM506" s="216">
        <f>_xlfn.XLOOKUP(AL506,sortorder!$I$15:$I$20,sortorder!$J$15:$J$20)</f>
        <v>3</v>
      </c>
      <c r="AN506" t="s">
        <v>423</v>
      </c>
      <c r="AO506" t="s">
        <v>423</v>
      </c>
      <c r="AP506" t="s">
        <v>424</v>
      </c>
      <c r="AQ506" s="32">
        <v>1</v>
      </c>
      <c r="AR506" t="s">
        <v>83</v>
      </c>
      <c r="AS506" t="s">
        <v>97</v>
      </c>
      <c r="AT506" t="s">
        <v>96</v>
      </c>
      <c r="AU506" t="s">
        <v>97</v>
      </c>
      <c r="AW506" s="39" t="str">
        <f>IFERROR(_xlfn.XLOOKUP(Q506,wtd!$B:$B,wtd!$C:$C),"")</f>
        <v/>
      </c>
      <c r="AX506" s="144" t="b">
        <f>IFERROR(Q506=_xlfn.XLOOKUP(Q506,wtd!$B:$B,wtd!$B:$B),FALSE)</f>
        <v>0</v>
      </c>
      <c r="AY506" t="s">
        <v>89</v>
      </c>
      <c r="BC506" t="b">
        <v>0</v>
      </c>
      <c r="BD506" t="b">
        <v>0</v>
      </c>
      <c r="BE506" t="b">
        <v>0</v>
      </c>
      <c r="BF506" t="s">
        <v>370</v>
      </c>
      <c r="BG506" t="s">
        <v>370</v>
      </c>
      <c r="BH506" t="s">
        <v>370</v>
      </c>
      <c r="BI506" t="s">
        <v>371</v>
      </c>
      <c r="BJ506" t="s">
        <v>371</v>
      </c>
      <c r="BN506" s="232">
        <v>999</v>
      </c>
      <c r="BQ506" t="s">
        <v>54</v>
      </c>
      <c r="BR506" t="s">
        <v>369</v>
      </c>
    </row>
    <row r="507" spans="1:70">
      <c r="A507">
        <v>506</v>
      </c>
      <c r="B507" s="161" t="str">
        <f>IFERROR(TEXT(AM507,"00"),"99")&amp;IFERROR(TEXT(X507,"00"),"99")&amp;IFERROR(TEXT(T507,"00"),"99")&amp;IFERROR(TEXT(BN507,"000"),"999")</f>
        <v>038008999</v>
      </c>
      <c r="C507" s="161" t="str">
        <f>IFERROR(TEXT(AM507,"00"),"99")&amp;IFERROR(TEXT(W507,"00"),"99")&amp;IFERROR(TEXT(S507,"000"),"999")</f>
        <v>0380104</v>
      </c>
      <c r="D507" s="29">
        <v>0</v>
      </c>
      <c r="E507" s="29">
        <v>1</v>
      </c>
      <c r="F507" s="29">
        <v>0</v>
      </c>
      <c r="G507" s="29"/>
      <c r="H507" t="s">
        <v>691</v>
      </c>
      <c r="I507" s="379" t="str">
        <f>IF(ISBLANK(H507), IF(OR(NOT(ISBLANK(M507)),NOT(ISBLANK(J507)), NOT(ISBLANK(O507))),"no oldname but should be",""),IF(H507=J507,"api",IF(H507=O507,"csv","no match or acsbgname")))</f>
        <v>csv</v>
      </c>
      <c r="N507" t="s">
        <v>691</v>
      </c>
      <c r="O507" t="s">
        <v>691</v>
      </c>
      <c r="P507" t="s">
        <v>691</v>
      </c>
      <c r="Q507" s="64" t="s">
        <v>690</v>
      </c>
      <c r="R507" t="s">
        <v>690</v>
      </c>
      <c r="S507" s="150">
        <f>IFERROR(_xlfn.XLOOKUP(U507,sortorder!$E$62:$E$134,sortorder!$F$62:$F$134),999)</f>
        <v>104</v>
      </c>
      <c r="T507" s="150">
        <f>IFERROR(_xlfn.XLOOKUP(U507,sortorder!$E$62:$E$134,sortorder!$D$62:$D$134),99)</f>
        <v>8</v>
      </c>
      <c r="U507" s="129" t="s">
        <v>255</v>
      </c>
      <c r="V507" s="59" t="s">
        <v>255</v>
      </c>
      <c r="W507" s="155">
        <f>IFERROR(_xlfn.XLOOKUP(Y507,sortorder!$E$4:$E$55,sortorder!$D$4:$D$55),99)</f>
        <v>80</v>
      </c>
      <c r="X507" s="155">
        <f>IFERROR(_xlfn.XLOOKUP(Y507,sortorder!$E$4:$E$55,sortorder!$D$4:$D$55),99)</f>
        <v>80</v>
      </c>
      <c r="Y507" s="22" t="s">
        <v>2887</v>
      </c>
      <c r="Z507" s="144">
        <f>IF(ISERROR(SEARCH(Z$1,$Q507)),0,1)</f>
        <v>0</v>
      </c>
      <c r="AA507" s="144">
        <f>IF(ISERROR(SEARCH(AA$1,$Q507)),0,1)</f>
        <v>0</v>
      </c>
      <c r="AB507" s="144">
        <f>IF(ISERROR(SEARCH(AB$1,$Q507)),0,1)</f>
        <v>1</v>
      </c>
      <c r="AC507" s="144">
        <f>IF(ISERROR(SEARCH(AC$1,$Q507)),0,1)</f>
        <v>1</v>
      </c>
      <c r="AD507" s="144">
        <f>IF(ISERROR(SEARCH(AD$1,$Q507)),0,1)</f>
        <v>0</v>
      </c>
      <c r="AE507" s="144">
        <f>IF(ISERROR(SEARCH(AE$1,$Q507)),0,1)</f>
        <v>0</v>
      </c>
      <c r="AF507" s="144">
        <f>IF(ISERROR(SEARCH(AF$1,$Q507)),0,1)</f>
        <v>0</v>
      </c>
      <c r="AG507" s="144">
        <f>IF(ISERROR(SEARCH(AG$1,$Q507)),0,1)</f>
        <v>0</v>
      </c>
      <c r="AH507" s="144">
        <f>IF(ISERROR(SEARCH(AH$1,$Q507)),0,1)</f>
        <v>0</v>
      </c>
      <c r="AK507" t="s">
        <v>140</v>
      </c>
      <c r="AL507" s="41" t="s">
        <v>140</v>
      </c>
      <c r="AM507" s="216">
        <f>_xlfn.XLOOKUP(AL507,sortorder!$I$15:$I$20,sortorder!$J$15:$J$20)</f>
        <v>3</v>
      </c>
      <c r="AN507" t="s">
        <v>423</v>
      </c>
      <c r="AO507" t="s">
        <v>423</v>
      </c>
      <c r="AP507" t="s">
        <v>424</v>
      </c>
      <c r="AQ507" s="32">
        <v>1</v>
      </c>
      <c r="AR507" t="s">
        <v>268</v>
      </c>
      <c r="AS507" t="s">
        <v>2833</v>
      </c>
      <c r="AT507" t="s">
        <v>515</v>
      </c>
      <c r="AU507" t="s">
        <v>516</v>
      </c>
      <c r="AW507" s="39" t="str">
        <f>IFERROR(_xlfn.XLOOKUP(Q507,wtd!$B:$B,wtd!$C:$C),"")</f>
        <v/>
      </c>
      <c r="AX507" s="144" t="b">
        <f>IFERROR(Q507=_xlfn.XLOOKUP(Q507,wtd!$B:$B,wtd!$B:$B),FALSE)</f>
        <v>0</v>
      </c>
      <c r="AY507" t="s">
        <v>1103</v>
      </c>
      <c r="BC507" t="b">
        <v>0</v>
      </c>
      <c r="BD507" t="b">
        <v>0</v>
      </c>
      <c r="BE507" t="b">
        <v>0</v>
      </c>
      <c r="BF507" t="s">
        <v>692</v>
      </c>
      <c r="BG507" t="s">
        <v>692</v>
      </c>
      <c r="BH507" t="s">
        <v>692</v>
      </c>
      <c r="BI507" t="s">
        <v>693</v>
      </c>
      <c r="BJ507" t="s">
        <v>693</v>
      </c>
      <c r="BN507" s="232">
        <v>999</v>
      </c>
      <c r="BQ507" t="s">
        <v>694</v>
      </c>
      <c r="BR507" t="s">
        <v>691</v>
      </c>
    </row>
    <row r="508" spans="1:70">
      <c r="A508">
        <v>507</v>
      </c>
      <c r="B508" s="161" t="str">
        <f>IFERROR(TEXT(AM508,"00"),"99")&amp;IFERROR(TEXT(X508,"00"),"99")&amp;IFERROR(TEXT(T508,"00"),"99")&amp;IFERROR(TEXT(BN508,"000"),"999")</f>
        <v>038008999</v>
      </c>
      <c r="C508" s="161" t="str">
        <f>IFERROR(TEXT(AM508,"00"),"99")&amp;IFERROR(TEXT(W508,"00"),"99")&amp;IFERROR(TEXT(S508,"000"),"999")</f>
        <v>0380104</v>
      </c>
      <c r="D508" s="29">
        <v>0</v>
      </c>
      <c r="E508" s="29">
        <v>1</v>
      </c>
      <c r="F508" s="29">
        <v>0</v>
      </c>
      <c r="G508" s="29"/>
      <c r="H508" t="s">
        <v>728</v>
      </c>
      <c r="I508" s="379" t="str">
        <f>IF(ISBLANK(H508), IF(OR(NOT(ISBLANK(M508)),NOT(ISBLANK(J508)), NOT(ISBLANK(O508))),"no oldname but should be",""),IF(H508=J508,"api",IF(H508=O508,"csv","no match or acsbgname")))</f>
        <v>csv</v>
      </c>
      <c r="N508" t="s">
        <v>728</v>
      </c>
      <c r="O508" t="s">
        <v>728</v>
      </c>
      <c r="P508" t="s">
        <v>728</v>
      </c>
      <c r="Q508" s="64" t="s">
        <v>727</v>
      </c>
      <c r="R508" t="s">
        <v>727</v>
      </c>
      <c r="S508" s="150">
        <f>IFERROR(_xlfn.XLOOKUP(U508,sortorder!$E$62:$E$134,sortorder!$F$62:$F$134),999)</f>
        <v>104</v>
      </c>
      <c r="T508" s="150">
        <f>IFERROR(_xlfn.XLOOKUP(U508,sortorder!$E$62:$E$134,sortorder!$D$62:$D$134),99)</f>
        <v>8</v>
      </c>
      <c r="U508" s="129" t="str">
        <f>SUBSTITUTE(Q508,"state.bin.","")</f>
        <v>proximity.npl</v>
      </c>
      <c r="W508" s="155">
        <f>IFERROR(_xlfn.XLOOKUP(Y508,sortorder!$E$4:$E$55,sortorder!$D$4:$D$55),99)</f>
        <v>80</v>
      </c>
      <c r="X508" s="155">
        <f>IFERROR(_xlfn.XLOOKUP(Y508,sortorder!$E$4:$E$55,sortorder!$D$4:$D$55),99)</f>
        <v>80</v>
      </c>
      <c r="Y508" s="22" t="s">
        <v>2886</v>
      </c>
      <c r="Z508" s="144">
        <f>IF(ISERROR(SEARCH(Z$1,$Q508)),0,1)</f>
        <v>0</v>
      </c>
      <c r="AA508" s="144">
        <f>IF(ISERROR(SEARCH(AA$1,$Q508)),0,1)</f>
        <v>1</v>
      </c>
      <c r="AB508" s="144">
        <f>IF(ISERROR(SEARCH(AB$1,$Q508)),0,1)</f>
        <v>0</v>
      </c>
      <c r="AC508" s="144">
        <f>IF(ISERROR(SEARCH(AC$1,$Q508)),0,1)</f>
        <v>0</v>
      </c>
      <c r="AD508" s="144">
        <f>IF(ISERROR(SEARCH(AD$1,$Q508)),0,1)</f>
        <v>0</v>
      </c>
      <c r="AE508" s="144">
        <f>IF(ISERROR(SEARCH(AE$1,$Q508)),0,1)</f>
        <v>1</v>
      </c>
      <c r="AF508" s="144">
        <f>IF(ISERROR(SEARCH(AF$1,$Q508)),0,1)</f>
        <v>0</v>
      </c>
      <c r="AG508" s="144">
        <f>IF(ISERROR(SEARCH(AG$1,$Q508)),0,1)</f>
        <v>0</v>
      </c>
      <c r="AH508" s="144">
        <f>IF(ISERROR(SEARCH(AH$1,$Q508)),0,1)</f>
        <v>0</v>
      </c>
      <c r="AK508" t="s">
        <v>140</v>
      </c>
      <c r="AL508" s="41" t="s">
        <v>140</v>
      </c>
      <c r="AM508" s="216">
        <f>_xlfn.XLOOKUP(AL508,sortorder!$I$15:$I$20,sortorder!$J$15:$J$20)</f>
        <v>3</v>
      </c>
      <c r="AN508" t="s">
        <v>1804</v>
      </c>
      <c r="AO508" t="s">
        <v>1804</v>
      </c>
      <c r="AP508" t="s">
        <v>1805</v>
      </c>
      <c r="AQ508" s="32">
        <v>3</v>
      </c>
      <c r="AR508" t="s">
        <v>456</v>
      </c>
      <c r="AS508" t="s">
        <v>97</v>
      </c>
      <c r="AT508" t="s">
        <v>96</v>
      </c>
      <c r="AU508" t="s">
        <v>97</v>
      </c>
      <c r="AW508" s="39" t="str">
        <f>IFERROR(_xlfn.XLOOKUP(Q508,wtd!$B:$B,wtd!$C:$C),"")</f>
        <v/>
      </c>
      <c r="AX508" s="144" t="b">
        <f>IFERROR(Q508=_xlfn.XLOOKUP(Q508,wtd!$B:$B,wtd!$B:$B),FALSE)</f>
        <v>0</v>
      </c>
      <c r="AY508" t="s">
        <v>89</v>
      </c>
      <c r="BC508" t="b">
        <v>0</v>
      </c>
      <c r="BD508" t="b">
        <v>0</v>
      </c>
      <c r="BE508" t="b">
        <v>0</v>
      </c>
      <c r="BF508" t="s">
        <v>729</v>
      </c>
      <c r="BG508" t="s">
        <v>729</v>
      </c>
      <c r="BH508" t="s">
        <v>729</v>
      </c>
      <c r="BI508" t="s">
        <v>729</v>
      </c>
      <c r="BN508" s="232">
        <v>999</v>
      </c>
      <c r="BQ508" t="s">
        <v>54</v>
      </c>
      <c r="BR508" t="s">
        <v>728</v>
      </c>
    </row>
    <row r="509" spans="1:70">
      <c r="A509">
        <v>508</v>
      </c>
      <c r="B509" s="161" t="str">
        <f>IFERROR(TEXT(AM509,"00"),"99")&amp;IFERROR(TEXT(X509,"00"),"99")&amp;IFERROR(TEXT(T509,"00"),"99")&amp;IFERROR(TEXT(BN509,"000"),"999")</f>
        <v>038008999</v>
      </c>
      <c r="C509" s="161" t="str">
        <f>IFERROR(TEXT(AM509,"00"),"99")&amp;IFERROR(TEXT(W509,"00"),"99")&amp;IFERROR(TEXT(S509,"000"),"999")</f>
        <v>0380104</v>
      </c>
      <c r="D509" s="29">
        <v>0</v>
      </c>
      <c r="E509" s="29">
        <v>1</v>
      </c>
      <c r="F509" s="29">
        <v>0</v>
      </c>
      <c r="G509" s="29"/>
      <c r="H509" t="s">
        <v>1039</v>
      </c>
      <c r="I509" s="379" t="str">
        <f>IF(ISBLANK(H509), IF(OR(NOT(ISBLANK(M509)),NOT(ISBLANK(J509)), NOT(ISBLANK(O509))),"no oldname but should be",""),IF(H509=J509,"api",IF(H509=O509,"csv","no match or acsbgname")))</f>
        <v>csv</v>
      </c>
      <c r="N509" t="s">
        <v>1039</v>
      </c>
      <c r="O509" t="s">
        <v>1039</v>
      </c>
      <c r="P509" t="s">
        <v>1039</v>
      </c>
      <c r="Q509" s="64" t="s">
        <v>1038</v>
      </c>
      <c r="R509" t="s">
        <v>1038</v>
      </c>
      <c r="S509" s="150">
        <f>IFERROR(_xlfn.XLOOKUP(U509,sortorder!$E$62:$E$134,sortorder!$F$62:$F$134),999)</f>
        <v>104</v>
      </c>
      <c r="T509" s="150">
        <f>IFERROR(_xlfn.XLOOKUP(U509,sortorder!$E$62:$E$134,sortorder!$D$62:$D$134),99)</f>
        <v>8</v>
      </c>
      <c r="U509" s="129" t="str">
        <f>SUBSTITUTE(Q509,"state.pctile.text.","")</f>
        <v>proximity.npl</v>
      </c>
      <c r="W509" s="155">
        <f>IFERROR(_xlfn.XLOOKUP(Y509,sortorder!$E$4:$E$55,sortorder!$D$4:$D$55),99)</f>
        <v>80</v>
      </c>
      <c r="X509" s="155">
        <f>IFERROR(_xlfn.XLOOKUP(Y509,sortorder!$E$4:$E$55,sortorder!$D$4:$D$55),99)</f>
        <v>80</v>
      </c>
      <c r="Y509" s="22" t="s">
        <v>2887</v>
      </c>
      <c r="Z509" s="144">
        <f>IF(ISERROR(SEARCH(Z$1,$Q509)),0,1)</f>
        <v>0</v>
      </c>
      <c r="AA509" s="144">
        <f>IF(ISERROR(SEARCH(AA$1,$Q509)),0,1)</f>
        <v>1</v>
      </c>
      <c r="AB509" s="144">
        <f>IF(ISERROR(SEARCH(AB$1,$Q509)),0,1)</f>
        <v>1</v>
      </c>
      <c r="AC509" s="144">
        <f>IF(ISERROR(SEARCH(AC$1,$Q509)),0,1)</f>
        <v>1</v>
      </c>
      <c r="AD509" s="144">
        <f>IF(ISERROR(SEARCH(AD$1,$Q509)),0,1)</f>
        <v>0</v>
      </c>
      <c r="AE509" s="144">
        <f>IF(ISERROR(SEARCH(AE$1,$Q509)),0,1)</f>
        <v>0</v>
      </c>
      <c r="AF509" s="144">
        <f>IF(ISERROR(SEARCH(AF$1,$Q509)),0,1)</f>
        <v>0</v>
      </c>
      <c r="AG509" s="144">
        <f>IF(ISERROR(SEARCH(AG$1,$Q509)),0,1)</f>
        <v>0</v>
      </c>
      <c r="AH509" s="144">
        <f>IF(ISERROR(SEARCH(AH$1,$Q509)),0,1)</f>
        <v>0</v>
      </c>
      <c r="AK509" t="s">
        <v>140</v>
      </c>
      <c r="AL509" s="41" t="s">
        <v>140</v>
      </c>
      <c r="AM509" s="216">
        <f>_xlfn.XLOOKUP(AL509,sortorder!$I$15:$I$20,sortorder!$J$15:$J$20)</f>
        <v>3</v>
      </c>
      <c r="AN509" t="s">
        <v>1804</v>
      </c>
      <c r="AO509" t="s">
        <v>1804</v>
      </c>
      <c r="AP509" t="s">
        <v>1805</v>
      </c>
      <c r="AQ509" s="32">
        <v>3</v>
      </c>
      <c r="AR509" t="s">
        <v>757</v>
      </c>
      <c r="AS509" t="s">
        <v>2833</v>
      </c>
      <c r="AT509" t="s">
        <v>515</v>
      </c>
      <c r="AU509" t="s">
        <v>516</v>
      </c>
      <c r="AW509" s="39" t="str">
        <f>IFERROR(_xlfn.XLOOKUP(Q509,wtd!$B:$B,wtd!$C:$C),"")</f>
        <v/>
      </c>
      <c r="AX509" s="144" t="b">
        <f>IFERROR(Q509=_xlfn.XLOOKUP(Q509,wtd!$B:$B,wtd!$B:$B),FALSE)</f>
        <v>0</v>
      </c>
      <c r="AY509" t="s">
        <v>1103</v>
      </c>
      <c r="BC509" t="b">
        <v>0</v>
      </c>
      <c r="BD509" t="b">
        <v>0</v>
      </c>
      <c r="BE509" t="b">
        <v>0</v>
      </c>
      <c r="BF509" t="s">
        <v>1040</v>
      </c>
      <c r="BG509" t="s">
        <v>1040</v>
      </c>
      <c r="BH509" t="s">
        <v>1040</v>
      </c>
      <c r="BI509" t="s">
        <v>1040</v>
      </c>
      <c r="BN509" s="232">
        <v>999</v>
      </c>
      <c r="BQ509" t="s">
        <v>694</v>
      </c>
      <c r="BR509" t="s">
        <v>1039</v>
      </c>
    </row>
    <row r="510" spans="1:70">
      <c r="A510">
        <v>509</v>
      </c>
      <c r="B510" s="161" t="str">
        <f>IFERROR(TEXT(AM510,"00"),"99")&amp;IFERROR(TEXT(X510,"00"),"99")&amp;IFERROR(TEXT(T510,"00"),"99")&amp;IFERROR(TEXT(BN510,"000"),"999")</f>
        <v>038009999</v>
      </c>
      <c r="C510" s="161" t="str">
        <f>IFERROR(TEXT(AM510,"00"),"99")&amp;IFERROR(TEXT(W510,"00"),"99")&amp;IFERROR(TEXT(S510,"000"),"999")</f>
        <v>0380105</v>
      </c>
      <c r="D510" s="29">
        <v>0</v>
      </c>
      <c r="E510" s="29">
        <v>1</v>
      </c>
      <c r="F510" s="29">
        <v>0</v>
      </c>
      <c r="G510" s="29"/>
      <c r="H510" t="s">
        <v>373</v>
      </c>
      <c r="I510" s="379" t="str">
        <f>IF(ISBLANK(H510), IF(OR(NOT(ISBLANK(M510)),NOT(ISBLANK(J510)), NOT(ISBLANK(O510))),"no oldname but should be",""),IF(H510=J510,"api",IF(H510=O510,"csv","no match or acsbgname")))</f>
        <v>csv</v>
      </c>
      <c r="M510" s="124"/>
      <c r="N510" t="s">
        <v>373</v>
      </c>
      <c r="O510" t="s">
        <v>373</v>
      </c>
      <c r="P510" t="s">
        <v>373</v>
      </c>
      <c r="Q510" s="64" t="s">
        <v>372</v>
      </c>
      <c r="R510" t="s">
        <v>372</v>
      </c>
      <c r="S510" s="150">
        <f>IFERROR(_xlfn.XLOOKUP(U510,sortorder!$E$62:$E$134,sortorder!$F$62:$F$134),999)</f>
        <v>105</v>
      </c>
      <c r="T510" s="150">
        <f>IFERROR(_xlfn.XLOOKUP(U510,sortorder!$E$62:$E$134,sortorder!$D$62:$D$134),99)</f>
        <v>9</v>
      </c>
      <c r="U510" s="129" t="s">
        <v>265</v>
      </c>
      <c r="V510" s="59" t="s">
        <v>265</v>
      </c>
      <c r="W510" s="155">
        <f>IFERROR(_xlfn.XLOOKUP(Y510,sortorder!$E$4:$E$55,sortorder!$D$4:$D$55),99)</f>
        <v>80</v>
      </c>
      <c r="X510" s="155">
        <f>IFERROR(_xlfn.XLOOKUP(Y510,sortorder!$E$4:$E$55,sortorder!$D$4:$D$55),99)</f>
        <v>80</v>
      </c>
      <c r="Y510" s="22" t="s">
        <v>2886</v>
      </c>
      <c r="Z510" s="144">
        <f>IF(ISERROR(SEARCH(Z$1,$Q510)),0,1)</f>
        <v>0</v>
      </c>
      <c r="AA510" s="144">
        <f>IF(ISERROR(SEARCH(AA$1,$Q510)),0,1)</f>
        <v>0</v>
      </c>
      <c r="AB510" s="144">
        <f>IF(ISERROR(SEARCH(AB$1,$Q510)),0,1)</f>
        <v>0</v>
      </c>
      <c r="AC510" s="144">
        <f>IF(ISERROR(SEARCH(AC$1,$Q510)),0,1)</f>
        <v>0</v>
      </c>
      <c r="AD510" s="144">
        <f>IF(ISERROR(SEARCH(AD$1,$Q510)),0,1)</f>
        <v>0</v>
      </c>
      <c r="AE510" s="144">
        <f>IF(ISERROR(SEARCH(AE$1,$Q510)),0,1)</f>
        <v>1</v>
      </c>
      <c r="AF510" s="144">
        <f>IF(ISERROR(SEARCH(AF$1,$Q510)),0,1)</f>
        <v>0</v>
      </c>
      <c r="AG510" s="144">
        <f>IF(ISERROR(SEARCH(AG$1,$Q510)),0,1)</f>
        <v>0</v>
      </c>
      <c r="AH510" s="144">
        <f>IF(ISERROR(SEARCH(AH$1,$Q510)),0,1)</f>
        <v>0</v>
      </c>
      <c r="AK510" t="s">
        <v>140</v>
      </c>
      <c r="AL510" s="41" t="s">
        <v>140</v>
      </c>
      <c r="AM510" s="216">
        <f>_xlfn.XLOOKUP(AL510,sortorder!$I$15:$I$20,sortorder!$J$15:$J$20)</f>
        <v>3</v>
      </c>
      <c r="AN510" t="s">
        <v>423</v>
      </c>
      <c r="AO510" t="s">
        <v>423</v>
      </c>
      <c r="AP510" t="s">
        <v>424</v>
      </c>
      <c r="AQ510" s="32">
        <v>1</v>
      </c>
      <c r="AR510" t="s">
        <v>83</v>
      </c>
      <c r="AS510" t="s">
        <v>97</v>
      </c>
      <c r="AT510" t="s">
        <v>96</v>
      </c>
      <c r="AU510" t="s">
        <v>97</v>
      </c>
      <c r="AW510" s="39" t="str">
        <f>IFERROR(_xlfn.XLOOKUP(Q510,wtd!$B:$B,wtd!$C:$C),"")</f>
        <v/>
      </c>
      <c r="AX510" s="144" t="b">
        <f>IFERROR(Q510=_xlfn.XLOOKUP(Q510,wtd!$B:$B,wtd!$B:$B),FALSE)</f>
        <v>0</v>
      </c>
      <c r="AY510" t="s">
        <v>89</v>
      </c>
      <c r="BC510" t="b">
        <v>0</v>
      </c>
      <c r="BD510" t="b">
        <v>0</v>
      </c>
      <c r="BE510" t="b">
        <v>0</v>
      </c>
      <c r="BF510" t="s">
        <v>374</v>
      </c>
      <c r="BG510" t="s">
        <v>374</v>
      </c>
      <c r="BH510" t="s">
        <v>374</v>
      </c>
      <c r="BI510" t="s">
        <v>375</v>
      </c>
      <c r="BJ510" t="s">
        <v>375</v>
      </c>
      <c r="BN510" s="232">
        <v>999</v>
      </c>
      <c r="BQ510" t="s">
        <v>86</v>
      </c>
      <c r="BR510" t="s">
        <v>373</v>
      </c>
    </row>
    <row r="511" spans="1:70">
      <c r="A511">
        <v>510</v>
      </c>
      <c r="B511" s="161" t="str">
        <f>IFERROR(TEXT(AM511,"00"),"99")&amp;IFERROR(TEXT(X511,"00"),"99")&amp;IFERROR(TEXT(T511,"00"),"99")&amp;IFERROR(TEXT(BN511,"000"),"999")</f>
        <v>038009999</v>
      </c>
      <c r="C511" s="161" t="str">
        <f>IFERROR(TEXT(AM511,"00"),"99")&amp;IFERROR(TEXT(W511,"00"),"99")&amp;IFERROR(TEXT(S511,"000"),"999")</f>
        <v>0380105</v>
      </c>
      <c r="D511" s="29">
        <v>0</v>
      </c>
      <c r="E511" s="29">
        <v>1</v>
      </c>
      <c r="F511" s="29">
        <v>0</v>
      </c>
      <c r="G511" s="29"/>
      <c r="H511" t="s">
        <v>820</v>
      </c>
      <c r="I511" s="379" t="str">
        <f>IF(ISBLANK(H511), IF(OR(NOT(ISBLANK(M511)),NOT(ISBLANK(J511)), NOT(ISBLANK(O511))),"no oldname but should be",""),IF(H511=J511,"api",IF(H511=O511,"csv","no match or acsbgname")))</f>
        <v>csv</v>
      </c>
      <c r="N511" t="s">
        <v>820</v>
      </c>
      <c r="O511" t="s">
        <v>820</v>
      </c>
      <c r="P511" t="s">
        <v>820</v>
      </c>
      <c r="Q511" s="64" t="s">
        <v>819</v>
      </c>
      <c r="R511" t="s">
        <v>819</v>
      </c>
      <c r="S511" s="150">
        <f>IFERROR(_xlfn.XLOOKUP(U511,sortorder!$E$62:$E$134,sortorder!$F$62:$F$134),999)</f>
        <v>105</v>
      </c>
      <c r="T511" s="150">
        <f>IFERROR(_xlfn.XLOOKUP(U511,sortorder!$E$62:$E$134,sortorder!$D$62:$D$134),99)</f>
        <v>9</v>
      </c>
      <c r="U511" s="129" t="s">
        <v>265</v>
      </c>
      <c r="V511" s="59" t="s">
        <v>265</v>
      </c>
      <c r="W511" s="155">
        <f>IFERROR(_xlfn.XLOOKUP(Y511,sortorder!$E$4:$E$55,sortorder!$D$4:$D$55),99)</f>
        <v>80</v>
      </c>
      <c r="X511" s="155">
        <f>IFERROR(_xlfn.XLOOKUP(Y511,sortorder!$E$4:$E$55,sortorder!$D$4:$D$55),99)</f>
        <v>80</v>
      </c>
      <c r="Y511" s="22" t="s">
        <v>2887</v>
      </c>
      <c r="Z511" s="144">
        <f>IF(ISERROR(SEARCH(Z$1,$Q511)),0,1)</f>
        <v>0</v>
      </c>
      <c r="AA511" s="144">
        <f>IF(ISERROR(SEARCH(AA$1,$Q511)),0,1)</f>
        <v>0</v>
      </c>
      <c r="AB511" s="144">
        <f>IF(ISERROR(SEARCH(AB$1,$Q511)),0,1)</f>
        <v>1</v>
      </c>
      <c r="AC511" s="144">
        <f>IF(ISERROR(SEARCH(AC$1,$Q511)),0,1)</f>
        <v>1</v>
      </c>
      <c r="AD511" s="144">
        <f>IF(ISERROR(SEARCH(AD$1,$Q511)),0,1)</f>
        <v>0</v>
      </c>
      <c r="AE511" s="144">
        <f>IF(ISERROR(SEARCH(AE$1,$Q511)),0,1)</f>
        <v>0</v>
      </c>
      <c r="AF511" s="144">
        <f>IF(ISERROR(SEARCH(AF$1,$Q511)),0,1)</f>
        <v>0</v>
      </c>
      <c r="AG511" s="144">
        <f>IF(ISERROR(SEARCH(AG$1,$Q511)),0,1)</f>
        <v>0</v>
      </c>
      <c r="AH511" s="144">
        <f>IF(ISERROR(SEARCH(AH$1,$Q511)),0,1)</f>
        <v>0</v>
      </c>
      <c r="AK511" t="s">
        <v>140</v>
      </c>
      <c r="AL511" s="41" t="s">
        <v>140</v>
      </c>
      <c r="AM511" s="216">
        <f>_xlfn.XLOOKUP(AL511,sortorder!$I$15:$I$20,sortorder!$J$15:$J$20)</f>
        <v>3</v>
      </c>
      <c r="AN511" t="s">
        <v>423</v>
      </c>
      <c r="AO511" t="s">
        <v>423</v>
      </c>
      <c r="AP511" t="s">
        <v>424</v>
      </c>
      <c r="AQ511" s="32">
        <v>1</v>
      </c>
      <c r="AR511" t="s">
        <v>268</v>
      </c>
      <c r="AS511" t="s">
        <v>2833</v>
      </c>
      <c r="AT511" t="s">
        <v>515</v>
      </c>
      <c r="AU511" t="s">
        <v>516</v>
      </c>
      <c r="AW511" s="39" t="str">
        <f>IFERROR(_xlfn.XLOOKUP(Q511,wtd!$B:$B,wtd!$C:$C),"")</f>
        <v/>
      </c>
      <c r="AX511" s="144" t="b">
        <f>IFERROR(Q511=_xlfn.XLOOKUP(Q511,wtd!$B:$B,wtd!$B:$B),FALSE)</f>
        <v>0</v>
      </c>
      <c r="AY511" t="s">
        <v>1103</v>
      </c>
      <c r="BC511" t="b">
        <v>0</v>
      </c>
      <c r="BD511" t="b">
        <v>0</v>
      </c>
      <c r="BE511" t="b">
        <v>0</v>
      </c>
      <c r="BF511" t="s">
        <v>821</v>
      </c>
      <c r="BG511" t="s">
        <v>821</v>
      </c>
      <c r="BH511" t="s">
        <v>821</v>
      </c>
      <c r="BI511" t="s">
        <v>822</v>
      </c>
      <c r="BJ511" t="s">
        <v>822</v>
      </c>
      <c r="BN511" s="232">
        <v>999</v>
      </c>
      <c r="BQ511" t="s">
        <v>797</v>
      </c>
      <c r="BR511" t="s">
        <v>820</v>
      </c>
    </row>
    <row r="512" spans="1:70">
      <c r="A512">
        <v>511</v>
      </c>
      <c r="B512" s="161" t="str">
        <f>IFERROR(TEXT(AM512,"00"),"99")&amp;IFERROR(TEXT(X512,"00"),"99")&amp;IFERROR(TEXT(T512,"00"),"99")&amp;IFERROR(TEXT(BN512,"000"),"999")</f>
        <v>038009999</v>
      </c>
      <c r="C512" s="161" t="str">
        <f>IFERROR(TEXT(AM512,"00"),"99")&amp;IFERROR(TEXT(W512,"00"),"99")&amp;IFERROR(TEXT(S512,"000"),"999")</f>
        <v>0380105</v>
      </c>
      <c r="D512" s="29">
        <v>0</v>
      </c>
      <c r="E512" s="29">
        <v>1</v>
      </c>
      <c r="F512" s="29">
        <v>0</v>
      </c>
      <c r="G512" s="29"/>
      <c r="H512" t="s">
        <v>1009</v>
      </c>
      <c r="I512" s="379" t="str">
        <f>IF(ISBLANK(H512), IF(OR(NOT(ISBLANK(M512)),NOT(ISBLANK(J512)), NOT(ISBLANK(O512))),"no oldname but should be",""),IF(H512=J512,"api",IF(H512=O512,"csv","no match or acsbgname")))</f>
        <v>csv</v>
      </c>
      <c r="N512" t="s">
        <v>1009</v>
      </c>
      <c r="O512" t="s">
        <v>1009</v>
      </c>
      <c r="P512" t="s">
        <v>1009</v>
      </c>
      <c r="Q512" s="64" t="s">
        <v>1008</v>
      </c>
      <c r="R512" t="s">
        <v>1008</v>
      </c>
      <c r="S512" s="150">
        <f>IFERROR(_xlfn.XLOOKUP(U512,sortorder!$E$62:$E$134,sortorder!$F$62:$F$134),999)</f>
        <v>105</v>
      </c>
      <c r="T512" s="150">
        <f>IFERROR(_xlfn.XLOOKUP(U512,sortorder!$E$62:$E$134,sortorder!$D$62:$D$134),99)</f>
        <v>9</v>
      </c>
      <c r="U512" s="129" t="str">
        <f>SUBSTITUTE(Q512,"state.bin.","")</f>
        <v>proximity.rmp</v>
      </c>
      <c r="W512" s="155">
        <f>IFERROR(_xlfn.XLOOKUP(Y512,sortorder!$E$4:$E$55,sortorder!$D$4:$D$55),99)</f>
        <v>80</v>
      </c>
      <c r="X512" s="155">
        <f>IFERROR(_xlfn.XLOOKUP(Y512,sortorder!$E$4:$E$55,sortorder!$D$4:$D$55),99)</f>
        <v>80</v>
      </c>
      <c r="Y512" s="22" t="s">
        <v>2886</v>
      </c>
      <c r="Z512" s="144">
        <f>IF(ISERROR(SEARCH(Z$1,$Q512)),0,1)</f>
        <v>0</v>
      </c>
      <c r="AA512" s="144">
        <f>IF(ISERROR(SEARCH(AA$1,$Q512)),0,1)</f>
        <v>1</v>
      </c>
      <c r="AB512" s="144">
        <f>IF(ISERROR(SEARCH(AB$1,$Q512)),0,1)</f>
        <v>0</v>
      </c>
      <c r="AC512" s="144">
        <f>IF(ISERROR(SEARCH(AC$1,$Q512)),0,1)</f>
        <v>0</v>
      </c>
      <c r="AD512" s="144">
        <f>IF(ISERROR(SEARCH(AD$1,$Q512)),0,1)</f>
        <v>0</v>
      </c>
      <c r="AE512" s="144">
        <f>IF(ISERROR(SEARCH(AE$1,$Q512)),0,1)</f>
        <v>1</v>
      </c>
      <c r="AF512" s="144">
        <f>IF(ISERROR(SEARCH(AF$1,$Q512)),0,1)</f>
        <v>0</v>
      </c>
      <c r="AG512" s="144">
        <f>IF(ISERROR(SEARCH(AG$1,$Q512)),0,1)</f>
        <v>0</v>
      </c>
      <c r="AH512" s="144">
        <f>IF(ISERROR(SEARCH(AH$1,$Q512)),0,1)</f>
        <v>0</v>
      </c>
      <c r="AK512" t="s">
        <v>140</v>
      </c>
      <c r="AL512" s="41" t="s">
        <v>140</v>
      </c>
      <c r="AM512" s="216">
        <f>_xlfn.XLOOKUP(AL512,sortorder!$I$15:$I$20,sortorder!$J$15:$J$20)</f>
        <v>3</v>
      </c>
      <c r="AN512" t="s">
        <v>1804</v>
      </c>
      <c r="AO512" t="s">
        <v>1804</v>
      </c>
      <c r="AP512" t="s">
        <v>1805</v>
      </c>
      <c r="AQ512" s="32">
        <v>3</v>
      </c>
      <c r="AR512" t="s">
        <v>456</v>
      </c>
      <c r="AS512" t="s">
        <v>97</v>
      </c>
      <c r="AT512" t="s">
        <v>96</v>
      </c>
      <c r="AU512" t="s">
        <v>97</v>
      </c>
      <c r="AW512" s="39" t="str">
        <f>IFERROR(_xlfn.XLOOKUP(Q512,wtd!$B:$B,wtd!$C:$C),"")</f>
        <v/>
      </c>
      <c r="AX512" s="144" t="b">
        <f>IFERROR(Q512=_xlfn.XLOOKUP(Q512,wtd!$B:$B,wtd!$B:$B),FALSE)</f>
        <v>0</v>
      </c>
      <c r="AY512" t="s">
        <v>89</v>
      </c>
      <c r="BC512" t="b">
        <v>0</v>
      </c>
      <c r="BD512" t="b">
        <v>0</v>
      </c>
      <c r="BE512" t="b">
        <v>0</v>
      </c>
      <c r="BF512" t="s">
        <v>1010</v>
      </c>
      <c r="BG512" t="s">
        <v>1010</v>
      </c>
      <c r="BH512" t="s">
        <v>1010</v>
      </c>
      <c r="BI512" t="s">
        <v>1010</v>
      </c>
      <c r="BN512" s="232">
        <v>999</v>
      </c>
      <c r="BQ512" t="s">
        <v>86</v>
      </c>
      <c r="BR512" t="s">
        <v>1009</v>
      </c>
    </row>
    <row r="513" spans="1:70">
      <c r="A513">
        <v>512</v>
      </c>
      <c r="B513" s="161" t="str">
        <f>IFERROR(TEXT(AM513,"00"),"99")&amp;IFERROR(TEXT(X513,"00"),"99")&amp;IFERROR(TEXT(T513,"00"),"99")&amp;IFERROR(TEXT(BN513,"000"),"999")</f>
        <v>038009999</v>
      </c>
      <c r="C513" s="161" t="str">
        <f>IFERROR(TEXT(AM513,"00"),"99")&amp;IFERROR(TEXT(W513,"00"),"99")&amp;IFERROR(TEXT(S513,"000"),"999")</f>
        <v>0380105</v>
      </c>
      <c r="D513" s="29">
        <v>0</v>
      </c>
      <c r="E513" s="29">
        <v>1</v>
      </c>
      <c r="F513" s="29">
        <v>0</v>
      </c>
      <c r="G513" s="29"/>
      <c r="H513" t="s">
        <v>969</v>
      </c>
      <c r="I513" s="379" t="str">
        <f>IF(ISBLANK(H513), IF(OR(NOT(ISBLANK(M513)),NOT(ISBLANK(J513)), NOT(ISBLANK(O513))),"no oldname but should be",""),IF(H513=J513,"api",IF(H513=O513,"csv","no match or acsbgname")))</f>
        <v>csv</v>
      </c>
      <c r="N513" t="s">
        <v>969</v>
      </c>
      <c r="O513" t="s">
        <v>969</v>
      </c>
      <c r="P513" t="s">
        <v>969</v>
      </c>
      <c r="Q513" s="64" t="s">
        <v>968</v>
      </c>
      <c r="R513" t="s">
        <v>968</v>
      </c>
      <c r="S513" s="150">
        <f>IFERROR(_xlfn.XLOOKUP(U513,sortorder!$E$62:$E$134,sortorder!$F$62:$F$134),999)</f>
        <v>105</v>
      </c>
      <c r="T513" s="150">
        <f>IFERROR(_xlfn.XLOOKUP(U513,sortorder!$E$62:$E$134,sortorder!$D$62:$D$134),99)</f>
        <v>9</v>
      </c>
      <c r="U513" s="129" t="str">
        <f>SUBSTITUTE(Q513,"state.pctile.text.","")</f>
        <v>proximity.rmp</v>
      </c>
      <c r="W513" s="155">
        <f>IFERROR(_xlfn.XLOOKUP(Y513,sortorder!$E$4:$E$55,sortorder!$D$4:$D$55),99)</f>
        <v>80</v>
      </c>
      <c r="X513" s="155">
        <f>IFERROR(_xlfn.XLOOKUP(Y513,sortorder!$E$4:$E$55,sortorder!$D$4:$D$55),99)</f>
        <v>80</v>
      </c>
      <c r="Y513" s="22" t="s">
        <v>2887</v>
      </c>
      <c r="Z513" s="144">
        <f>IF(ISERROR(SEARCH(Z$1,$Q513)),0,1)</f>
        <v>0</v>
      </c>
      <c r="AA513" s="144">
        <f>IF(ISERROR(SEARCH(AA$1,$Q513)),0,1)</f>
        <v>1</v>
      </c>
      <c r="AB513" s="144">
        <f>IF(ISERROR(SEARCH(AB$1,$Q513)),0,1)</f>
        <v>1</v>
      </c>
      <c r="AC513" s="144">
        <f>IF(ISERROR(SEARCH(AC$1,$Q513)),0,1)</f>
        <v>1</v>
      </c>
      <c r="AD513" s="144">
        <f>IF(ISERROR(SEARCH(AD$1,$Q513)),0,1)</f>
        <v>0</v>
      </c>
      <c r="AE513" s="144">
        <f>IF(ISERROR(SEARCH(AE$1,$Q513)),0,1)</f>
        <v>0</v>
      </c>
      <c r="AF513" s="144">
        <f>IF(ISERROR(SEARCH(AF$1,$Q513)),0,1)</f>
        <v>0</v>
      </c>
      <c r="AG513" s="144">
        <f>IF(ISERROR(SEARCH(AG$1,$Q513)),0,1)</f>
        <v>0</v>
      </c>
      <c r="AH513" s="144">
        <f>IF(ISERROR(SEARCH(AH$1,$Q513)),0,1)</f>
        <v>0</v>
      </c>
      <c r="AK513" t="s">
        <v>140</v>
      </c>
      <c r="AL513" s="41" t="s">
        <v>140</v>
      </c>
      <c r="AM513" s="216">
        <f>_xlfn.XLOOKUP(AL513,sortorder!$I$15:$I$20,sortorder!$J$15:$J$20)</f>
        <v>3</v>
      </c>
      <c r="AN513" t="s">
        <v>1804</v>
      </c>
      <c r="AO513" t="s">
        <v>1804</v>
      </c>
      <c r="AP513" t="s">
        <v>1805</v>
      </c>
      <c r="AQ513" s="32">
        <v>3</v>
      </c>
      <c r="AR513" t="s">
        <v>757</v>
      </c>
      <c r="AS513" t="s">
        <v>2833</v>
      </c>
      <c r="AT513" t="s">
        <v>515</v>
      </c>
      <c r="AU513" t="s">
        <v>516</v>
      </c>
      <c r="AW513" s="39" t="str">
        <f>IFERROR(_xlfn.XLOOKUP(Q513,wtd!$B:$B,wtd!$C:$C),"")</f>
        <v/>
      </c>
      <c r="AX513" s="144" t="b">
        <f>IFERROR(Q513=_xlfn.XLOOKUP(Q513,wtd!$B:$B,wtd!$B:$B),FALSE)</f>
        <v>0</v>
      </c>
      <c r="AY513" t="s">
        <v>1103</v>
      </c>
      <c r="BC513" t="b">
        <v>0</v>
      </c>
      <c r="BD513" t="b">
        <v>0</v>
      </c>
      <c r="BE513" t="b">
        <v>0</v>
      </c>
      <c r="BF513" t="s">
        <v>970</v>
      </c>
      <c r="BG513" t="s">
        <v>970</v>
      </c>
      <c r="BH513" t="s">
        <v>970</v>
      </c>
      <c r="BI513" t="s">
        <v>970</v>
      </c>
      <c r="BN513" s="232">
        <v>999</v>
      </c>
      <c r="BQ513" t="s">
        <v>797</v>
      </c>
      <c r="BR513" t="s">
        <v>969</v>
      </c>
    </row>
    <row r="514" spans="1:70">
      <c r="A514">
        <v>513</v>
      </c>
      <c r="B514" s="161" t="str">
        <f>IFERROR(TEXT(AM514,"00"),"99")&amp;IFERROR(TEXT(X514,"00"),"99")&amp;IFERROR(TEXT(T514,"00"),"99")&amp;IFERROR(TEXT(BN514,"000"),"999")</f>
        <v>038010999</v>
      </c>
      <c r="C514" s="161" t="str">
        <f>IFERROR(TEXT(AM514,"00"),"99")&amp;IFERROR(TEXT(W514,"00"),"99")&amp;IFERROR(TEXT(S514,"000"),"999")</f>
        <v>0380106</v>
      </c>
      <c r="D514" s="29">
        <v>0</v>
      </c>
      <c r="E514" s="29">
        <v>1</v>
      </c>
      <c r="F514" s="29">
        <v>0</v>
      </c>
      <c r="G514" s="29"/>
      <c r="H514" t="s">
        <v>377</v>
      </c>
      <c r="I514" s="379" t="str">
        <f>IF(ISBLANK(H514), IF(OR(NOT(ISBLANK(M514)),NOT(ISBLANK(J514)), NOT(ISBLANK(O514))),"no oldname but should be",""),IF(H514=J514,"api",IF(H514=O514,"csv","no match or acsbgname")))</f>
        <v>csv</v>
      </c>
      <c r="N514" t="s">
        <v>377</v>
      </c>
      <c r="O514" t="s">
        <v>377</v>
      </c>
      <c r="P514" t="s">
        <v>377</v>
      </c>
      <c r="Q514" s="64" t="s">
        <v>376</v>
      </c>
      <c r="R514" t="s">
        <v>376</v>
      </c>
      <c r="S514" s="150">
        <f>IFERROR(_xlfn.XLOOKUP(U514,sortorder!$E$62:$E$134,sortorder!$F$62:$F$134),999)</f>
        <v>106</v>
      </c>
      <c r="T514" s="150">
        <f>IFERROR(_xlfn.XLOOKUP(U514,sortorder!$E$62:$E$134,sortorder!$D$62:$D$134),99)</f>
        <v>10</v>
      </c>
      <c r="U514" s="129" t="s">
        <v>95</v>
      </c>
      <c r="V514" s="59" t="s">
        <v>95</v>
      </c>
      <c r="W514" s="155">
        <f>IFERROR(_xlfn.XLOOKUP(Y514,sortorder!$E$4:$E$55,sortorder!$D$4:$D$55),99)</f>
        <v>80</v>
      </c>
      <c r="X514" s="155">
        <f>IFERROR(_xlfn.XLOOKUP(Y514,sortorder!$E$4:$E$55,sortorder!$D$4:$D$55),99)</f>
        <v>80</v>
      </c>
      <c r="Y514" s="22" t="s">
        <v>2886</v>
      </c>
      <c r="Z514" s="144">
        <f>IF(ISERROR(SEARCH(Z$1,$Q514)),0,1)</f>
        <v>0</v>
      </c>
      <c r="AA514" s="144">
        <f>IF(ISERROR(SEARCH(AA$1,$Q514)),0,1)</f>
        <v>0</v>
      </c>
      <c r="AB514" s="144">
        <f>IF(ISERROR(SEARCH(AB$1,$Q514)),0,1)</f>
        <v>0</v>
      </c>
      <c r="AC514" s="144">
        <f>IF(ISERROR(SEARCH(AC$1,$Q514)),0,1)</f>
        <v>0</v>
      </c>
      <c r="AD514" s="144">
        <f>IF(ISERROR(SEARCH(AD$1,$Q514)),0,1)</f>
        <v>0</v>
      </c>
      <c r="AE514" s="144">
        <f>IF(ISERROR(SEARCH(AE$1,$Q514)),0,1)</f>
        <v>1</v>
      </c>
      <c r="AF514" s="144">
        <f>IF(ISERROR(SEARCH(AF$1,$Q514)),0,1)</f>
        <v>0</v>
      </c>
      <c r="AG514" s="144">
        <f>IF(ISERROR(SEARCH(AG$1,$Q514)),0,1)</f>
        <v>0</v>
      </c>
      <c r="AH514" s="144">
        <f>IF(ISERROR(SEARCH(AH$1,$Q514)),0,1)</f>
        <v>0</v>
      </c>
      <c r="AK514" t="s">
        <v>140</v>
      </c>
      <c r="AL514" s="41" t="s">
        <v>140</v>
      </c>
      <c r="AM514" s="216">
        <f>_xlfn.XLOOKUP(AL514,sortorder!$I$15:$I$20,sortorder!$J$15:$J$20)</f>
        <v>3</v>
      </c>
      <c r="AN514" t="s">
        <v>423</v>
      </c>
      <c r="AO514" t="s">
        <v>423</v>
      </c>
      <c r="AP514" t="s">
        <v>424</v>
      </c>
      <c r="AQ514" s="32">
        <v>1</v>
      </c>
      <c r="AR514" t="s">
        <v>83</v>
      </c>
      <c r="AS514" t="s">
        <v>97</v>
      </c>
      <c r="AT514" t="s">
        <v>96</v>
      </c>
      <c r="AU514" t="s">
        <v>97</v>
      </c>
      <c r="AW514" s="39" t="str">
        <f>IFERROR(_xlfn.XLOOKUP(Q514,wtd!$B:$B,wtd!$C:$C),"")</f>
        <v/>
      </c>
      <c r="AX514" s="144" t="b">
        <f>IFERROR(Q514=_xlfn.XLOOKUP(Q514,wtd!$B:$B,wtd!$B:$B),FALSE)</f>
        <v>0</v>
      </c>
      <c r="AY514" t="s">
        <v>89</v>
      </c>
      <c r="BC514" t="b">
        <v>0</v>
      </c>
      <c r="BD514" t="b">
        <v>0</v>
      </c>
      <c r="BE514" t="b">
        <v>0</v>
      </c>
      <c r="BF514" t="s">
        <v>5292</v>
      </c>
      <c r="BG514" t="s">
        <v>378</v>
      </c>
      <c r="BH514" t="s">
        <v>378</v>
      </c>
      <c r="BI514" t="s">
        <v>379</v>
      </c>
      <c r="BJ514" t="s">
        <v>379</v>
      </c>
      <c r="BN514" s="232">
        <v>999</v>
      </c>
      <c r="BQ514" t="s">
        <v>145</v>
      </c>
      <c r="BR514" t="s">
        <v>377</v>
      </c>
    </row>
    <row r="515" spans="1:70">
      <c r="A515">
        <v>514</v>
      </c>
      <c r="B515" s="161" t="str">
        <f>IFERROR(TEXT(AM515,"00"),"99")&amp;IFERROR(TEXT(X515,"00"),"99")&amp;IFERROR(TEXT(T515,"00"),"99")&amp;IFERROR(TEXT(BN515,"000"),"999")</f>
        <v>038010999</v>
      </c>
      <c r="C515" s="161" t="str">
        <f>IFERROR(TEXT(AM515,"00"),"99")&amp;IFERROR(TEXT(W515,"00"),"99")&amp;IFERROR(TEXT(S515,"000"),"999")</f>
        <v>0380106</v>
      </c>
      <c r="D515" s="29">
        <v>0</v>
      </c>
      <c r="E515" s="29">
        <v>1</v>
      </c>
      <c r="F515" s="29">
        <v>0</v>
      </c>
      <c r="G515" s="29"/>
      <c r="H515" t="s">
        <v>824</v>
      </c>
      <c r="I515" s="379" t="str">
        <f>IF(ISBLANK(H515), IF(OR(NOT(ISBLANK(M515)),NOT(ISBLANK(J515)), NOT(ISBLANK(O515))),"no oldname but should be",""),IF(H515=J515,"api",IF(H515=O515,"csv","no match or acsbgname")))</f>
        <v>csv</v>
      </c>
      <c r="N515" t="s">
        <v>824</v>
      </c>
      <c r="O515" t="s">
        <v>824</v>
      </c>
      <c r="P515" t="s">
        <v>824</v>
      </c>
      <c r="Q515" s="64" t="s">
        <v>823</v>
      </c>
      <c r="R515" t="s">
        <v>823</v>
      </c>
      <c r="S515" s="150">
        <f>IFERROR(_xlfn.XLOOKUP(U515,sortorder!$E$62:$E$134,sortorder!$F$62:$F$134),999)</f>
        <v>106</v>
      </c>
      <c r="T515" s="150">
        <f>IFERROR(_xlfn.XLOOKUP(U515,sortorder!$E$62:$E$134,sortorder!$D$62:$D$134),99)</f>
        <v>10</v>
      </c>
      <c r="U515" s="129" t="s">
        <v>95</v>
      </c>
      <c r="V515" s="59" t="s">
        <v>95</v>
      </c>
      <c r="W515" s="155">
        <f>IFERROR(_xlfn.XLOOKUP(Y515,sortorder!$E$4:$E$55,sortorder!$D$4:$D$55),99)</f>
        <v>80</v>
      </c>
      <c r="X515" s="155">
        <f>IFERROR(_xlfn.XLOOKUP(Y515,sortorder!$E$4:$E$55,sortorder!$D$4:$D$55),99)</f>
        <v>80</v>
      </c>
      <c r="Y515" s="22" t="s">
        <v>2887</v>
      </c>
      <c r="Z515" s="144">
        <f>IF(ISERROR(SEARCH(Z$1,$Q515)),0,1)</f>
        <v>0</v>
      </c>
      <c r="AA515" s="144">
        <f>IF(ISERROR(SEARCH(AA$1,$Q515)),0,1)</f>
        <v>0</v>
      </c>
      <c r="AB515" s="144">
        <f>IF(ISERROR(SEARCH(AB$1,$Q515)),0,1)</f>
        <v>1</v>
      </c>
      <c r="AC515" s="144">
        <f>IF(ISERROR(SEARCH(AC$1,$Q515)),0,1)</f>
        <v>1</v>
      </c>
      <c r="AD515" s="144">
        <f>IF(ISERROR(SEARCH(AD$1,$Q515)),0,1)</f>
        <v>0</v>
      </c>
      <c r="AE515" s="144">
        <f>IF(ISERROR(SEARCH(AE$1,$Q515)),0,1)</f>
        <v>0</v>
      </c>
      <c r="AF515" s="144">
        <f>IF(ISERROR(SEARCH(AF$1,$Q515)),0,1)</f>
        <v>0</v>
      </c>
      <c r="AG515" s="144">
        <f>IF(ISERROR(SEARCH(AG$1,$Q515)),0,1)</f>
        <v>0</v>
      </c>
      <c r="AH515" s="144">
        <f>IF(ISERROR(SEARCH(AH$1,$Q515)),0,1)</f>
        <v>0</v>
      </c>
      <c r="AK515" t="s">
        <v>140</v>
      </c>
      <c r="AL515" s="41" t="s">
        <v>140</v>
      </c>
      <c r="AM515" s="216">
        <f>_xlfn.XLOOKUP(AL515,sortorder!$I$15:$I$20,sortorder!$J$15:$J$20)</f>
        <v>3</v>
      </c>
      <c r="AN515" t="s">
        <v>423</v>
      </c>
      <c r="AO515" t="s">
        <v>423</v>
      </c>
      <c r="AP515" t="s">
        <v>424</v>
      </c>
      <c r="AQ515" s="32">
        <v>1</v>
      </c>
      <c r="AR515" t="s">
        <v>268</v>
      </c>
      <c r="AS515" t="s">
        <v>2833</v>
      </c>
      <c r="AT515" t="s">
        <v>515</v>
      </c>
      <c r="AU515" t="s">
        <v>516</v>
      </c>
      <c r="AW515" s="39" t="str">
        <f>IFERROR(_xlfn.XLOOKUP(Q515,wtd!$B:$B,wtd!$C:$C),"")</f>
        <v/>
      </c>
      <c r="AX515" s="144" t="b">
        <f>IFERROR(Q515=_xlfn.XLOOKUP(Q515,wtd!$B:$B,wtd!$B:$B),FALSE)</f>
        <v>0</v>
      </c>
      <c r="AY515" t="s">
        <v>1103</v>
      </c>
      <c r="BC515" t="b">
        <v>0</v>
      </c>
      <c r="BD515" t="b">
        <v>0</v>
      </c>
      <c r="BE515" t="b">
        <v>0</v>
      </c>
      <c r="BF515" t="s">
        <v>5293</v>
      </c>
      <c r="BG515" t="s">
        <v>825</v>
      </c>
      <c r="BH515" t="s">
        <v>825</v>
      </c>
      <c r="BI515" t="s">
        <v>826</v>
      </c>
      <c r="BJ515" t="s">
        <v>826</v>
      </c>
      <c r="BN515" s="232">
        <v>999</v>
      </c>
      <c r="BQ515" t="s">
        <v>827</v>
      </c>
      <c r="BR515" t="s">
        <v>824</v>
      </c>
    </row>
    <row r="516" spans="1:70">
      <c r="A516">
        <v>515</v>
      </c>
      <c r="B516" s="161" t="str">
        <f>IFERROR(TEXT(AM516,"00"),"99")&amp;IFERROR(TEXT(X516,"00"),"99")&amp;IFERROR(TEXT(T516,"00"),"99")&amp;IFERROR(TEXT(BN516,"000"),"999")</f>
        <v>038010999</v>
      </c>
      <c r="C516" s="161" t="str">
        <f>IFERROR(TEXT(AM516,"00"),"99")&amp;IFERROR(TEXT(W516,"00"),"99")&amp;IFERROR(TEXT(S516,"000"),"999")</f>
        <v>0380106</v>
      </c>
      <c r="D516" s="29">
        <v>0</v>
      </c>
      <c r="E516" s="29">
        <v>1</v>
      </c>
      <c r="F516" s="29">
        <v>0</v>
      </c>
      <c r="G516" s="29"/>
      <c r="H516" t="s">
        <v>867</v>
      </c>
      <c r="I516" s="379" t="str">
        <f>IF(ISBLANK(H516), IF(OR(NOT(ISBLANK(M516)),NOT(ISBLANK(J516)), NOT(ISBLANK(O516))),"no oldname but should be",""),IF(H516=J516,"api",IF(H516=O516,"csv","no match or acsbgname")))</f>
        <v>csv</v>
      </c>
      <c r="N516" t="s">
        <v>867</v>
      </c>
      <c r="O516" t="s">
        <v>867</v>
      </c>
      <c r="P516" t="s">
        <v>867</v>
      </c>
      <c r="Q516" s="64" t="s">
        <v>866</v>
      </c>
      <c r="R516" t="s">
        <v>866</v>
      </c>
      <c r="S516" s="150">
        <f>IFERROR(_xlfn.XLOOKUP(U516,sortorder!$E$62:$E$134,sortorder!$F$62:$F$134),999)</f>
        <v>106</v>
      </c>
      <c r="T516" s="150">
        <f>IFERROR(_xlfn.XLOOKUP(U516,sortorder!$E$62:$E$134,sortorder!$D$62:$D$134),99)</f>
        <v>10</v>
      </c>
      <c r="U516" s="129" t="str">
        <f>SUBSTITUTE(Q516,"state.bin.","")</f>
        <v>proximity.tsdf</v>
      </c>
      <c r="W516" s="155">
        <f>IFERROR(_xlfn.XLOOKUP(Y516,sortorder!$E$4:$E$55,sortorder!$D$4:$D$55),99)</f>
        <v>80</v>
      </c>
      <c r="X516" s="155">
        <f>IFERROR(_xlfn.XLOOKUP(Y516,sortorder!$E$4:$E$55,sortorder!$D$4:$D$55),99)</f>
        <v>80</v>
      </c>
      <c r="Y516" s="22" t="s">
        <v>2886</v>
      </c>
      <c r="Z516" s="144">
        <f>IF(ISERROR(SEARCH(Z$1,$Q516)),0,1)</f>
        <v>0</v>
      </c>
      <c r="AA516" s="144">
        <f>IF(ISERROR(SEARCH(AA$1,$Q516)),0,1)</f>
        <v>1</v>
      </c>
      <c r="AB516" s="144">
        <f>IF(ISERROR(SEARCH(AB$1,$Q516)),0,1)</f>
        <v>0</v>
      </c>
      <c r="AC516" s="144">
        <f>IF(ISERROR(SEARCH(AC$1,$Q516)),0,1)</f>
        <v>0</v>
      </c>
      <c r="AD516" s="144">
        <f>IF(ISERROR(SEARCH(AD$1,$Q516)),0,1)</f>
        <v>0</v>
      </c>
      <c r="AE516" s="144">
        <f>IF(ISERROR(SEARCH(AE$1,$Q516)),0,1)</f>
        <v>1</v>
      </c>
      <c r="AF516" s="144">
        <f>IF(ISERROR(SEARCH(AF$1,$Q516)),0,1)</f>
        <v>0</v>
      </c>
      <c r="AG516" s="144">
        <f>IF(ISERROR(SEARCH(AG$1,$Q516)),0,1)</f>
        <v>0</v>
      </c>
      <c r="AH516" s="144">
        <f>IF(ISERROR(SEARCH(AH$1,$Q516)),0,1)</f>
        <v>0</v>
      </c>
      <c r="AK516" t="s">
        <v>140</v>
      </c>
      <c r="AL516" s="41" t="s">
        <v>140</v>
      </c>
      <c r="AM516" s="216">
        <f>_xlfn.XLOOKUP(AL516,sortorder!$I$15:$I$20,sortorder!$J$15:$J$20)</f>
        <v>3</v>
      </c>
      <c r="AN516" t="s">
        <v>1804</v>
      </c>
      <c r="AO516" t="s">
        <v>1804</v>
      </c>
      <c r="AP516" t="s">
        <v>1805</v>
      </c>
      <c r="AQ516" s="32">
        <v>3</v>
      </c>
      <c r="AR516" t="s">
        <v>456</v>
      </c>
      <c r="AS516" t="s">
        <v>97</v>
      </c>
      <c r="AT516" t="s">
        <v>96</v>
      </c>
      <c r="AU516" t="s">
        <v>97</v>
      </c>
      <c r="AW516" s="39" t="str">
        <f>IFERROR(_xlfn.XLOOKUP(Q516,wtd!$B:$B,wtd!$C:$C),"")</f>
        <v/>
      </c>
      <c r="AX516" s="144" t="b">
        <f>IFERROR(Q516=_xlfn.XLOOKUP(Q516,wtd!$B:$B,wtd!$B:$B),FALSE)</f>
        <v>0</v>
      </c>
      <c r="AY516" t="s">
        <v>89</v>
      </c>
      <c r="BC516" t="b">
        <v>0</v>
      </c>
      <c r="BD516" t="b">
        <v>0</v>
      </c>
      <c r="BE516" t="b">
        <v>0</v>
      </c>
      <c r="BF516" t="s">
        <v>5385</v>
      </c>
      <c r="BG516" t="s">
        <v>868</v>
      </c>
      <c r="BH516" t="s">
        <v>868</v>
      </c>
      <c r="BI516" t="s">
        <v>868</v>
      </c>
      <c r="BN516" s="232">
        <v>999</v>
      </c>
      <c r="BQ516" t="s">
        <v>145</v>
      </c>
      <c r="BR516" t="s">
        <v>867</v>
      </c>
    </row>
    <row r="517" spans="1:70">
      <c r="A517">
        <v>516</v>
      </c>
      <c r="B517" s="161" t="str">
        <f>IFERROR(TEXT(AM517,"00"),"99")&amp;IFERROR(TEXT(X517,"00"),"99")&amp;IFERROR(TEXT(T517,"00"),"99")&amp;IFERROR(TEXT(BN517,"000"),"999")</f>
        <v>038010999</v>
      </c>
      <c r="C517" s="161" t="str">
        <f>IFERROR(TEXT(AM517,"00"),"99")&amp;IFERROR(TEXT(W517,"00"),"99")&amp;IFERROR(TEXT(S517,"000"),"999")</f>
        <v>0380106</v>
      </c>
      <c r="D517" s="29">
        <v>0</v>
      </c>
      <c r="E517" s="29">
        <v>1</v>
      </c>
      <c r="F517" s="29">
        <v>0</v>
      </c>
      <c r="G517" s="29"/>
      <c r="H517" t="s">
        <v>1061</v>
      </c>
      <c r="I517" s="379" t="str">
        <f>IF(ISBLANK(H517), IF(OR(NOT(ISBLANK(M517)),NOT(ISBLANK(J517)), NOT(ISBLANK(O517))),"no oldname but should be",""),IF(H517=J517,"api",IF(H517=O517,"csv","no match or acsbgname")))</f>
        <v>csv</v>
      </c>
      <c r="N517" t="s">
        <v>1061</v>
      </c>
      <c r="O517" t="s">
        <v>1061</v>
      </c>
      <c r="P517" t="s">
        <v>1061</v>
      </c>
      <c r="Q517" s="64" t="s">
        <v>1060</v>
      </c>
      <c r="R517" t="s">
        <v>1060</v>
      </c>
      <c r="S517" s="150">
        <f>IFERROR(_xlfn.XLOOKUP(U517,sortorder!$E$62:$E$134,sortorder!$F$62:$F$134),999)</f>
        <v>106</v>
      </c>
      <c r="T517" s="150">
        <f>IFERROR(_xlfn.XLOOKUP(U517,sortorder!$E$62:$E$134,sortorder!$D$62:$D$134),99)</f>
        <v>10</v>
      </c>
      <c r="U517" s="129" t="str">
        <f>SUBSTITUTE(Q517,"state.pctile.text.","")</f>
        <v>proximity.tsdf</v>
      </c>
      <c r="W517" s="155">
        <f>IFERROR(_xlfn.XLOOKUP(Y517,sortorder!$E$4:$E$55,sortorder!$D$4:$D$55),99)</f>
        <v>80</v>
      </c>
      <c r="X517" s="155">
        <f>IFERROR(_xlfn.XLOOKUP(Y517,sortorder!$E$4:$E$55,sortorder!$D$4:$D$55),99)</f>
        <v>80</v>
      </c>
      <c r="Y517" s="22" t="s">
        <v>2887</v>
      </c>
      <c r="Z517" s="144">
        <f>IF(ISERROR(SEARCH(Z$1,$Q517)),0,1)</f>
        <v>0</v>
      </c>
      <c r="AA517" s="144">
        <f>IF(ISERROR(SEARCH(AA$1,$Q517)),0,1)</f>
        <v>1</v>
      </c>
      <c r="AB517" s="144">
        <f>IF(ISERROR(SEARCH(AB$1,$Q517)),0,1)</f>
        <v>1</v>
      </c>
      <c r="AC517" s="144">
        <f>IF(ISERROR(SEARCH(AC$1,$Q517)),0,1)</f>
        <v>1</v>
      </c>
      <c r="AD517" s="144">
        <f>IF(ISERROR(SEARCH(AD$1,$Q517)),0,1)</f>
        <v>0</v>
      </c>
      <c r="AE517" s="144">
        <f>IF(ISERROR(SEARCH(AE$1,$Q517)),0,1)</f>
        <v>0</v>
      </c>
      <c r="AF517" s="144">
        <f>IF(ISERROR(SEARCH(AF$1,$Q517)),0,1)</f>
        <v>0</v>
      </c>
      <c r="AG517" s="144">
        <f>IF(ISERROR(SEARCH(AG$1,$Q517)),0,1)</f>
        <v>0</v>
      </c>
      <c r="AH517" s="144">
        <f>IF(ISERROR(SEARCH(AH$1,$Q517)),0,1)</f>
        <v>0</v>
      </c>
      <c r="AK517" t="s">
        <v>140</v>
      </c>
      <c r="AL517" s="41" t="s">
        <v>140</v>
      </c>
      <c r="AM517" s="216">
        <f>_xlfn.XLOOKUP(AL517,sortorder!$I$15:$I$20,sortorder!$J$15:$J$20)</f>
        <v>3</v>
      </c>
      <c r="AN517" t="s">
        <v>1804</v>
      </c>
      <c r="AO517" t="s">
        <v>1804</v>
      </c>
      <c r="AP517" t="s">
        <v>1805</v>
      </c>
      <c r="AQ517" s="32">
        <v>3</v>
      </c>
      <c r="AR517" t="s">
        <v>757</v>
      </c>
      <c r="AS517" t="s">
        <v>2833</v>
      </c>
      <c r="AT517" t="s">
        <v>515</v>
      </c>
      <c r="AU517" t="s">
        <v>516</v>
      </c>
      <c r="AW517" s="39" t="str">
        <f>IFERROR(_xlfn.XLOOKUP(Q517,wtd!$B:$B,wtd!$C:$C),"")</f>
        <v/>
      </c>
      <c r="AX517" s="144" t="b">
        <f>IFERROR(Q517=_xlfn.XLOOKUP(Q517,wtd!$B:$B,wtd!$B:$B),FALSE)</f>
        <v>0</v>
      </c>
      <c r="AY517" t="s">
        <v>1103</v>
      </c>
      <c r="BC517" t="b">
        <v>0</v>
      </c>
      <c r="BD517" t="b">
        <v>0</v>
      </c>
      <c r="BE517" t="b">
        <v>0</v>
      </c>
      <c r="BF517" t="s">
        <v>5386</v>
      </c>
      <c r="BG517" t="s">
        <v>1062</v>
      </c>
      <c r="BH517" t="s">
        <v>1062</v>
      </c>
      <c r="BI517" t="s">
        <v>1062</v>
      </c>
      <c r="BN517" s="232">
        <v>999</v>
      </c>
      <c r="BQ517" t="s">
        <v>827</v>
      </c>
      <c r="BR517" t="s">
        <v>1061</v>
      </c>
    </row>
    <row r="518" spans="1:70">
      <c r="A518">
        <v>517</v>
      </c>
      <c r="B518" s="161" t="str">
        <f>IFERROR(TEXT(AM518,"00"),"99")&amp;IFERROR(TEXT(X518,"00"),"99")&amp;IFERROR(TEXT(T518,"00"),"99")&amp;IFERROR(TEXT(BN518,"000"),"999")</f>
        <v>038011999</v>
      </c>
      <c r="C518" s="161" t="str">
        <f>IFERROR(TEXT(AM518,"00"),"99")&amp;IFERROR(TEXT(W518,"00"),"99")&amp;IFERROR(TEXT(S518,"000"),"999")</f>
        <v>0380107</v>
      </c>
      <c r="D518" s="29">
        <v>0</v>
      </c>
      <c r="E518" s="29">
        <v>1</v>
      </c>
      <c r="F518" s="29">
        <v>0</v>
      </c>
      <c r="G518" s="29"/>
      <c r="H518" t="s">
        <v>398</v>
      </c>
      <c r="I518" s="379" t="str">
        <f>IF(ISBLANK(H518), IF(OR(NOT(ISBLANK(M518)),NOT(ISBLANK(J518)), NOT(ISBLANK(O518))),"no oldname but should be",""),IF(H518=J518,"api",IF(H518=O518,"csv","no match or acsbgname")))</f>
        <v>csv</v>
      </c>
      <c r="M518" s="124"/>
      <c r="N518" t="s">
        <v>398</v>
      </c>
      <c r="O518" t="s">
        <v>398</v>
      </c>
      <c r="P518" t="s">
        <v>398</v>
      </c>
      <c r="Q518" s="64" t="s">
        <v>397</v>
      </c>
      <c r="R518" t="s">
        <v>397</v>
      </c>
      <c r="S518" s="150">
        <f>IFERROR(_xlfn.XLOOKUP(U518,sortorder!$E$62:$E$134,sortorder!$F$62:$F$134),999)</f>
        <v>107</v>
      </c>
      <c r="T518" s="150">
        <f>IFERROR(_xlfn.XLOOKUP(U518,sortorder!$E$62:$E$134,sortorder!$D$62:$D$134),99)</f>
        <v>11</v>
      </c>
      <c r="U518" s="129" t="s">
        <v>134</v>
      </c>
      <c r="V518" s="59" t="s">
        <v>134</v>
      </c>
      <c r="W518" s="155">
        <f>IFERROR(_xlfn.XLOOKUP(Y518,sortorder!$E$4:$E$55,sortorder!$D$4:$D$55),99)</f>
        <v>80</v>
      </c>
      <c r="X518" s="155">
        <f>IFERROR(_xlfn.XLOOKUP(Y518,sortorder!$E$4:$E$55,sortorder!$D$4:$D$55),99)</f>
        <v>80</v>
      </c>
      <c r="Y518" s="22" t="s">
        <v>2886</v>
      </c>
      <c r="Z518" s="144">
        <f>IF(ISERROR(SEARCH(Z$1,$Q518)),0,1)</f>
        <v>0</v>
      </c>
      <c r="AA518" s="144">
        <f>IF(ISERROR(SEARCH(AA$1,$Q518)),0,1)</f>
        <v>0</v>
      </c>
      <c r="AB518" s="144">
        <f>IF(ISERROR(SEARCH(AB$1,$Q518)),0,1)</f>
        <v>0</v>
      </c>
      <c r="AC518" s="144">
        <f>IF(ISERROR(SEARCH(AC$1,$Q518)),0,1)</f>
        <v>0</v>
      </c>
      <c r="AD518" s="144">
        <f>IF(ISERROR(SEARCH(AD$1,$Q518)),0,1)</f>
        <v>0</v>
      </c>
      <c r="AE518" s="144">
        <f>IF(ISERROR(SEARCH(AE$1,$Q518)),0,1)</f>
        <v>1</v>
      </c>
      <c r="AF518" s="144">
        <f>IF(ISERROR(SEARCH(AF$1,$Q518)),0,1)</f>
        <v>0</v>
      </c>
      <c r="AG518" s="144">
        <f>IF(ISERROR(SEARCH(AG$1,$Q518)),0,1)</f>
        <v>0</v>
      </c>
      <c r="AH518" s="144">
        <f>IF(ISERROR(SEARCH(AH$1,$Q518)),0,1)</f>
        <v>0</v>
      </c>
      <c r="AK518" t="s">
        <v>140</v>
      </c>
      <c r="AL518" s="41" t="s">
        <v>140</v>
      </c>
      <c r="AM518" s="216">
        <f>_xlfn.XLOOKUP(AL518,sortorder!$I$15:$I$20,sortorder!$J$15:$J$20)</f>
        <v>3</v>
      </c>
      <c r="AN518" t="s">
        <v>423</v>
      </c>
      <c r="AO518" t="s">
        <v>423</v>
      </c>
      <c r="AP518" t="s">
        <v>424</v>
      </c>
      <c r="AQ518" s="32">
        <v>1</v>
      </c>
      <c r="AR518" t="s">
        <v>83</v>
      </c>
      <c r="AS518" t="s">
        <v>97</v>
      </c>
      <c r="AT518" t="s">
        <v>96</v>
      </c>
      <c r="AU518" t="s">
        <v>97</v>
      </c>
      <c r="AW518" s="39" t="str">
        <f>IFERROR(_xlfn.XLOOKUP(Q518,wtd!$B:$B,wtd!$C:$C),"")</f>
        <v/>
      </c>
      <c r="AX518" s="144" t="b">
        <f>IFERROR(Q518=_xlfn.XLOOKUP(Q518,wtd!$B:$B,wtd!$B:$B),FALSE)</f>
        <v>0</v>
      </c>
      <c r="AY518" t="s">
        <v>89</v>
      </c>
      <c r="BC518" t="b">
        <v>0</v>
      </c>
      <c r="BD518" t="b">
        <v>0</v>
      </c>
      <c r="BE518" t="b">
        <v>0</v>
      </c>
      <c r="BF518" t="s">
        <v>399</v>
      </c>
      <c r="BG518" t="s">
        <v>399</v>
      </c>
      <c r="BH518" t="s">
        <v>399</v>
      </c>
      <c r="BI518" t="s">
        <v>400</v>
      </c>
      <c r="BJ518" t="s">
        <v>400</v>
      </c>
      <c r="BN518" s="232">
        <v>999</v>
      </c>
      <c r="BQ518" t="s">
        <v>143</v>
      </c>
      <c r="BR518" t="s">
        <v>398</v>
      </c>
    </row>
    <row r="519" spans="1:70">
      <c r="A519">
        <v>518</v>
      </c>
      <c r="B519" s="161" t="str">
        <f>IFERROR(TEXT(AM519,"00"),"99")&amp;IFERROR(TEXT(X519,"00"),"99")&amp;IFERROR(TEXT(T519,"00"),"99")&amp;IFERROR(TEXT(BN519,"000"),"999")</f>
        <v>038011999</v>
      </c>
      <c r="C519" s="161" t="str">
        <f>IFERROR(TEXT(AM519,"00"),"99")&amp;IFERROR(TEXT(W519,"00"),"99")&amp;IFERROR(TEXT(S519,"000"),"999")</f>
        <v>0380107</v>
      </c>
      <c r="D519" s="29">
        <v>0</v>
      </c>
      <c r="E519" s="29">
        <v>1</v>
      </c>
      <c r="F519" s="29">
        <v>0</v>
      </c>
      <c r="G519" s="29"/>
      <c r="H519" t="s">
        <v>847</v>
      </c>
      <c r="I519" s="379" t="str">
        <f>IF(ISBLANK(H519), IF(OR(NOT(ISBLANK(M519)),NOT(ISBLANK(J519)), NOT(ISBLANK(O519))),"no oldname but should be",""),IF(H519=J519,"api",IF(H519=O519,"csv","no match or acsbgname")))</f>
        <v>csv</v>
      </c>
      <c r="M519" s="124"/>
      <c r="N519" t="s">
        <v>847</v>
      </c>
      <c r="O519" t="s">
        <v>847</v>
      </c>
      <c r="P519" t="s">
        <v>847</v>
      </c>
      <c r="Q519" s="64" t="s">
        <v>846</v>
      </c>
      <c r="R519" t="s">
        <v>846</v>
      </c>
      <c r="S519" s="150">
        <f>IFERROR(_xlfn.XLOOKUP(U519,sortorder!$E$62:$E$134,sortorder!$F$62:$F$134),999)</f>
        <v>107</v>
      </c>
      <c r="T519" s="150">
        <f>IFERROR(_xlfn.XLOOKUP(U519,sortorder!$E$62:$E$134,sortorder!$D$62:$D$134),99)</f>
        <v>11</v>
      </c>
      <c r="U519" s="129" t="s">
        <v>134</v>
      </c>
      <c r="V519" s="59" t="s">
        <v>134</v>
      </c>
      <c r="W519" s="155">
        <f>IFERROR(_xlfn.XLOOKUP(Y519,sortorder!$E$4:$E$55,sortorder!$D$4:$D$55),99)</f>
        <v>80</v>
      </c>
      <c r="X519" s="155">
        <f>IFERROR(_xlfn.XLOOKUP(Y519,sortorder!$E$4:$E$55,sortorder!$D$4:$D$55),99)</f>
        <v>80</v>
      </c>
      <c r="Y519" s="22" t="s">
        <v>2887</v>
      </c>
      <c r="Z519" s="144">
        <f>IF(ISERROR(SEARCH(Z$1,$Q519)),0,1)</f>
        <v>0</v>
      </c>
      <c r="AA519" s="144">
        <f>IF(ISERROR(SEARCH(AA$1,$Q519)),0,1)</f>
        <v>0</v>
      </c>
      <c r="AB519" s="144">
        <f>IF(ISERROR(SEARCH(AB$1,$Q519)),0,1)</f>
        <v>1</v>
      </c>
      <c r="AC519" s="144">
        <f>IF(ISERROR(SEARCH(AC$1,$Q519)),0,1)</f>
        <v>1</v>
      </c>
      <c r="AD519" s="144">
        <f>IF(ISERROR(SEARCH(AD$1,$Q519)),0,1)</f>
        <v>0</v>
      </c>
      <c r="AE519" s="144">
        <f>IF(ISERROR(SEARCH(AE$1,$Q519)),0,1)</f>
        <v>0</v>
      </c>
      <c r="AF519" s="144">
        <f>IF(ISERROR(SEARCH(AF$1,$Q519)),0,1)</f>
        <v>0</v>
      </c>
      <c r="AG519" s="144">
        <f>IF(ISERROR(SEARCH(AG$1,$Q519)),0,1)</f>
        <v>0</v>
      </c>
      <c r="AH519" s="144">
        <f>IF(ISERROR(SEARCH(AH$1,$Q519)),0,1)</f>
        <v>0</v>
      </c>
      <c r="AK519" t="s">
        <v>140</v>
      </c>
      <c r="AL519" s="41" t="s">
        <v>140</v>
      </c>
      <c r="AM519" s="216">
        <f>_xlfn.XLOOKUP(AL519,sortorder!$I$15:$I$20,sortorder!$J$15:$J$20)</f>
        <v>3</v>
      </c>
      <c r="AN519" t="s">
        <v>423</v>
      </c>
      <c r="AO519" t="s">
        <v>423</v>
      </c>
      <c r="AP519" t="s">
        <v>424</v>
      </c>
      <c r="AQ519" s="32">
        <v>1</v>
      </c>
      <c r="AR519" t="s">
        <v>268</v>
      </c>
      <c r="AS519" t="s">
        <v>2833</v>
      </c>
      <c r="AT519" t="s">
        <v>515</v>
      </c>
      <c r="AU519" t="s">
        <v>516</v>
      </c>
      <c r="AW519" s="39" t="str">
        <f>IFERROR(_xlfn.XLOOKUP(Q519,wtd!$B:$B,wtd!$C:$C),"")</f>
        <v/>
      </c>
      <c r="AX519" s="144" t="b">
        <f>IFERROR(Q519=_xlfn.XLOOKUP(Q519,wtd!$B:$B,wtd!$B:$B),FALSE)</f>
        <v>0</v>
      </c>
      <c r="AY519" t="s">
        <v>1103</v>
      </c>
      <c r="BC519" t="b">
        <v>0</v>
      </c>
      <c r="BD519" t="b">
        <v>0</v>
      </c>
      <c r="BE519" t="b">
        <v>0</v>
      </c>
      <c r="BF519" t="s">
        <v>848</v>
      </c>
      <c r="BG519" t="s">
        <v>848</v>
      </c>
      <c r="BH519" t="s">
        <v>848</v>
      </c>
      <c r="BI519" t="s">
        <v>849</v>
      </c>
      <c r="BJ519" t="s">
        <v>849</v>
      </c>
      <c r="BN519" s="232">
        <v>999</v>
      </c>
      <c r="BQ519" t="s">
        <v>850</v>
      </c>
      <c r="BR519" t="s">
        <v>847</v>
      </c>
    </row>
    <row r="520" spans="1:70">
      <c r="A520">
        <v>519</v>
      </c>
      <c r="B520" s="161" t="str">
        <f>IFERROR(TEXT(AM520,"00"),"99")&amp;IFERROR(TEXT(X520,"00"),"99")&amp;IFERROR(TEXT(T520,"00"),"99")&amp;IFERROR(TEXT(BN520,"000"),"999")</f>
        <v>038011999</v>
      </c>
      <c r="C520" s="161" t="str">
        <f>IFERROR(TEXT(AM520,"00"),"99")&amp;IFERROR(TEXT(W520,"00"),"99")&amp;IFERROR(TEXT(S520,"000"),"999")</f>
        <v>0380107</v>
      </c>
      <c r="D520" s="29">
        <v>0</v>
      </c>
      <c r="E520" s="29">
        <v>1</v>
      </c>
      <c r="F520" s="29">
        <v>0</v>
      </c>
      <c r="G520" s="29"/>
      <c r="H520" t="s">
        <v>882</v>
      </c>
      <c r="I520" s="379" t="str">
        <f>IF(ISBLANK(H520), IF(OR(NOT(ISBLANK(M520)),NOT(ISBLANK(J520)), NOT(ISBLANK(O520))),"no oldname but should be",""),IF(H520=J520,"api",IF(H520=O520,"csv","no match or acsbgname")))</f>
        <v>csv</v>
      </c>
      <c r="M520" s="124"/>
      <c r="N520" t="s">
        <v>882</v>
      </c>
      <c r="O520" t="s">
        <v>882</v>
      </c>
      <c r="P520" t="s">
        <v>882</v>
      </c>
      <c r="Q520" s="64" t="s">
        <v>881</v>
      </c>
      <c r="R520" t="s">
        <v>881</v>
      </c>
      <c r="S520" s="150">
        <f>IFERROR(_xlfn.XLOOKUP(U520,sortorder!$E$62:$E$134,sortorder!$F$62:$F$134),999)</f>
        <v>107</v>
      </c>
      <c r="T520" s="150">
        <f>IFERROR(_xlfn.XLOOKUP(U520,sortorder!$E$62:$E$134,sortorder!$D$62:$D$134),99)</f>
        <v>11</v>
      </c>
      <c r="U520" s="129" t="str">
        <f>SUBSTITUTE(Q520,"state.bin.","")</f>
        <v>ust</v>
      </c>
      <c r="W520" s="155">
        <f>IFERROR(_xlfn.XLOOKUP(Y520,sortorder!$E$4:$E$55,sortorder!$D$4:$D$55),99)</f>
        <v>80</v>
      </c>
      <c r="X520" s="155">
        <f>IFERROR(_xlfn.XLOOKUP(Y520,sortorder!$E$4:$E$55,sortorder!$D$4:$D$55),99)</f>
        <v>80</v>
      </c>
      <c r="Y520" s="22" t="s">
        <v>2886</v>
      </c>
      <c r="Z520" s="144">
        <f>IF(ISERROR(SEARCH(Z$1,$Q520)),0,1)</f>
        <v>0</v>
      </c>
      <c r="AA520" s="144">
        <f>IF(ISERROR(SEARCH(AA$1,$Q520)),0,1)</f>
        <v>1</v>
      </c>
      <c r="AB520" s="144">
        <f>IF(ISERROR(SEARCH(AB$1,$Q520)),0,1)</f>
        <v>0</v>
      </c>
      <c r="AC520" s="144">
        <f>IF(ISERROR(SEARCH(AC$1,$Q520)),0,1)</f>
        <v>0</v>
      </c>
      <c r="AD520" s="144">
        <f>IF(ISERROR(SEARCH(AD$1,$Q520)),0,1)</f>
        <v>0</v>
      </c>
      <c r="AE520" s="144">
        <f>IF(ISERROR(SEARCH(AE$1,$Q520)),0,1)</f>
        <v>1</v>
      </c>
      <c r="AF520" s="144">
        <f>IF(ISERROR(SEARCH(AF$1,$Q520)),0,1)</f>
        <v>0</v>
      </c>
      <c r="AG520" s="144">
        <f>IF(ISERROR(SEARCH(AG$1,$Q520)),0,1)</f>
        <v>0</v>
      </c>
      <c r="AH520" s="144">
        <f>IF(ISERROR(SEARCH(AH$1,$Q520)),0,1)</f>
        <v>0</v>
      </c>
      <c r="AK520" t="s">
        <v>140</v>
      </c>
      <c r="AL520" s="41" t="s">
        <v>140</v>
      </c>
      <c r="AM520" s="216">
        <f>_xlfn.XLOOKUP(AL520,sortorder!$I$15:$I$20,sortorder!$J$15:$J$20)</f>
        <v>3</v>
      </c>
      <c r="AN520" t="s">
        <v>1804</v>
      </c>
      <c r="AO520" t="s">
        <v>1804</v>
      </c>
      <c r="AP520" t="s">
        <v>1805</v>
      </c>
      <c r="AQ520" s="32">
        <v>3</v>
      </c>
      <c r="AR520" t="s">
        <v>456</v>
      </c>
      <c r="AS520" t="s">
        <v>97</v>
      </c>
      <c r="AT520" t="s">
        <v>96</v>
      </c>
      <c r="AU520" t="s">
        <v>97</v>
      </c>
      <c r="AW520" s="39" t="str">
        <f>IFERROR(_xlfn.XLOOKUP(Q520,wtd!$B:$B,wtd!$C:$C),"")</f>
        <v/>
      </c>
      <c r="AX520" s="144" t="b">
        <f>IFERROR(Q520=_xlfn.XLOOKUP(Q520,wtd!$B:$B,wtd!$B:$B),FALSE)</f>
        <v>0</v>
      </c>
      <c r="AY520" t="s">
        <v>89</v>
      </c>
      <c r="BC520" t="b">
        <v>0</v>
      </c>
      <c r="BD520" t="b">
        <v>0</v>
      </c>
      <c r="BE520" t="b">
        <v>0</v>
      </c>
      <c r="BF520" t="s">
        <v>883</v>
      </c>
      <c r="BG520" t="s">
        <v>883</v>
      </c>
      <c r="BH520" t="s">
        <v>883</v>
      </c>
      <c r="BI520" t="s">
        <v>883</v>
      </c>
      <c r="BN520" s="232">
        <v>999</v>
      </c>
      <c r="BQ520" t="s">
        <v>143</v>
      </c>
      <c r="BR520" t="s">
        <v>882</v>
      </c>
    </row>
    <row r="521" spans="1:70">
      <c r="A521">
        <v>520</v>
      </c>
      <c r="B521" s="161" t="str">
        <f>IFERROR(TEXT(AM521,"00"),"99")&amp;IFERROR(TEXT(X521,"00"),"99")&amp;IFERROR(TEXT(T521,"00"),"99")&amp;IFERROR(TEXT(BN521,"000"),"999")</f>
        <v>038011999</v>
      </c>
      <c r="C521" s="161" t="str">
        <f>IFERROR(TEXT(AM521,"00"),"99")&amp;IFERROR(TEXT(W521,"00"),"99")&amp;IFERROR(TEXT(S521,"000"),"999")</f>
        <v>0380107</v>
      </c>
      <c r="D521" s="29">
        <v>0</v>
      </c>
      <c r="E521" s="29">
        <v>1</v>
      </c>
      <c r="F521" s="29">
        <v>0</v>
      </c>
      <c r="G521" s="29"/>
      <c r="H521" t="s">
        <v>987</v>
      </c>
      <c r="I521" s="379" t="str">
        <f>IF(ISBLANK(H521), IF(OR(NOT(ISBLANK(M521)),NOT(ISBLANK(J521)), NOT(ISBLANK(O521))),"no oldname but should be",""),IF(H521=J521,"api",IF(H521=O521,"csv","no match or acsbgname")))</f>
        <v>csv</v>
      </c>
      <c r="M521" s="124"/>
      <c r="N521" t="s">
        <v>987</v>
      </c>
      <c r="O521" t="s">
        <v>987</v>
      </c>
      <c r="P521" t="s">
        <v>987</v>
      </c>
      <c r="Q521" s="64" t="s">
        <v>986</v>
      </c>
      <c r="R521" t="s">
        <v>986</v>
      </c>
      <c r="S521" s="150">
        <f>IFERROR(_xlfn.XLOOKUP(U521,sortorder!$E$62:$E$134,sortorder!$F$62:$F$134),999)</f>
        <v>107</v>
      </c>
      <c r="T521" s="150">
        <f>IFERROR(_xlfn.XLOOKUP(U521,sortorder!$E$62:$E$134,sortorder!$D$62:$D$134),99)</f>
        <v>11</v>
      </c>
      <c r="U521" s="129" t="str">
        <f>SUBSTITUTE(Q521,"state.pctile.text.","")</f>
        <v>ust</v>
      </c>
      <c r="W521" s="155">
        <f>IFERROR(_xlfn.XLOOKUP(Y521,sortorder!$E$4:$E$55,sortorder!$D$4:$D$55),99)</f>
        <v>80</v>
      </c>
      <c r="X521" s="155">
        <f>IFERROR(_xlfn.XLOOKUP(Y521,sortorder!$E$4:$E$55,sortorder!$D$4:$D$55),99)</f>
        <v>80</v>
      </c>
      <c r="Y521" s="22" t="s">
        <v>2887</v>
      </c>
      <c r="Z521" s="144">
        <f>IF(ISERROR(SEARCH(Z$1,$Q521)),0,1)</f>
        <v>0</v>
      </c>
      <c r="AA521" s="144">
        <f>IF(ISERROR(SEARCH(AA$1,$Q521)),0,1)</f>
        <v>1</v>
      </c>
      <c r="AB521" s="144">
        <f>IF(ISERROR(SEARCH(AB$1,$Q521)),0,1)</f>
        <v>1</v>
      </c>
      <c r="AC521" s="144">
        <f>IF(ISERROR(SEARCH(AC$1,$Q521)),0,1)</f>
        <v>1</v>
      </c>
      <c r="AD521" s="144">
        <f>IF(ISERROR(SEARCH(AD$1,$Q521)),0,1)</f>
        <v>0</v>
      </c>
      <c r="AE521" s="144">
        <f>IF(ISERROR(SEARCH(AE$1,$Q521)),0,1)</f>
        <v>0</v>
      </c>
      <c r="AF521" s="144">
        <f>IF(ISERROR(SEARCH(AF$1,$Q521)),0,1)</f>
        <v>0</v>
      </c>
      <c r="AG521" s="144">
        <f>IF(ISERROR(SEARCH(AG$1,$Q521)),0,1)</f>
        <v>0</v>
      </c>
      <c r="AH521" s="144">
        <f>IF(ISERROR(SEARCH(AH$1,$Q521)),0,1)</f>
        <v>0</v>
      </c>
      <c r="AK521" t="s">
        <v>140</v>
      </c>
      <c r="AL521" s="41" t="s">
        <v>140</v>
      </c>
      <c r="AM521" s="216">
        <f>_xlfn.XLOOKUP(AL521,sortorder!$I$15:$I$20,sortorder!$J$15:$J$20)</f>
        <v>3</v>
      </c>
      <c r="AN521" t="s">
        <v>1804</v>
      </c>
      <c r="AO521" t="s">
        <v>1804</v>
      </c>
      <c r="AP521" t="s">
        <v>1805</v>
      </c>
      <c r="AQ521" s="32">
        <v>3</v>
      </c>
      <c r="AR521" t="s">
        <v>757</v>
      </c>
      <c r="AS521" t="s">
        <v>2833</v>
      </c>
      <c r="AT521" t="s">
        <v>515</v>
      </c>
      <c r="AU521" t="s">
        <v>516</v>
      </c>
      <c r="AW521" s="39" t="str">
        <f>IFERROR(_xlfn.XLOOKUP(Q521,wtd!$B:$B,wtd!$C:$C),"")</f>
        <v/>
      </c>
      <c r="AX521" s="144" t="b">
        <f>IFERROR(Q521=_xlfn.XLOOKUP(Q521,wtd!$B:$B,wtd!$B:$B),FALSE)</f>
        <v>0</v>
      </c>
      <c r="AY521" t="s">
        <v>1103</v>
      </c>
      <c r="BC521" t="b">
        <v>0</v>
      </c>
      <c r="BD521" t="b">
        <v>0</v>
      </c>
      <c r="BE521" t="b">
        <v>0</v>
      </c>
      <c r="BF521" t="s">
        <v>988</v>
      </c>
      <c r="BG521" t="s">
        <v>988</v>
      </c>
      <c r="BH521" t="s">
        <v>988</v>
      </c>
      <c r="BI521" t="s">
        <v>988</v>
      </c>
      <c r="BN521" s="232">
        <v>999</v>
      </c>
      <c r="BQ521" t="s">
        <v>850</v>
      </c>
      <c r="BR521" t="s">
        <v>987</v>
      </c>
    </row>
    <row r="522" spans="1:70">
      <c r="A522">
        <v>521</v>
      </c>
      <c r="B522" s="161" t="str">
        <f>IFERROR(TEXT(AM522,"00"),"99")&amp;IFERROR(TEXT(X522,"00"),"99")&amp;IFERROR(TEXT(T522,"00"),"99")&amp;IFERROR(TEXT(BN522,"000"),"999")</f>
        <v>038012999</v>
      </c>
      <c r="C522" s="161" t="str">
        <f>IFERROR(TEXT(AM522,"00"),"99")&amp;IFERROR(TEXT(W522,"00"),"99")&amp;IFERROR(TEXT(S522,"000"),"999")</f>
        <v>0380108</v>
      </c>
      <c r="D522" s="29">
        <v>0</v>
      </c>
      <c r="E522" s="29">
        <v>1</v>
      </c>
      <c r="F522" s="29">
        <v>0</v>
      </c>
      <c r="G522" s="29"/>
      <c r="H522" t="s">
        <v>365</v>
      </c>
      <c r="I522" s="379" t="str">
        <f>IF(ISBLANK(H522), IF(OR(NOT(ISBLANK(M522)),NOT(ISBLANK(J522)), NOT(ISBLANK(O522))),"no oldname but should be",""),IF(H522=J522,"api",IF(H522=O522,"csv","no match or acsbgname")))</f>
        <v>csv</v>
      </c>
      <c r="N522" t="s">
        <v>365</v>
      </c>
      <c r="O522" t="s">
        <v>365</v>
      </c>
      <c r="P522" t="s">
        <v>365</v>
      </c>
      <c r="Q522" s="64" t="s">
        <v>364</v>
      </c>
      <c r="R522" t="s">
        <v>364</v>
      </c>
      <c r="S522" s="150">
        <f>IFERROR(_xlfn.XLOOKUP(U522,sortorder!$E$62:$E$134,sortorder!$F$62:$F$134),999)</f>
        <v>108</v>
      </c>
      <c r="T522" s="150">
        <f>IFERROR(_xlfn.XLOOKUP(U522,sortorder!$E$62:$E$134,sortorder!$D$62:$D$134),99)</f>
        <v>12</v>
      </c>
      <c r="U522" s="129" t="s">
        <v>244</v>
      </c>
      <c r="V522" s="59" t="s">
        <v>244</v>
      </c>
      <c r="W522" s="155">
        <f>IFERROR(_xlfn.XLOOKUP(Y522,sortorder!$E$4:$E$55,sortorder!$D$4:$D$55),99)</f>
        <v>80</v>
      </c>
      <c r="X522" s="155">
        <f>IFERROR(_xlfn.XLOOKUP(Y522,sortorder!$E$4:$E$55,sortorder!$D$4:$D$55),99)</f>
        <v>80</v>
      </c>
      <c r="Y522" s="22" t="s">
        <v>2886</v>
      </c>
      <c r="Z522" s="144">
        <f>IF(ISERROR(SEARCH(Z$1,$Q522)),0,1)</f>
        <v>0</v>
      </c>
      <c r="AA522" s="144">
        <f>IF(ISERROR(SEARCH(AA$1,$Q522)),0,1)</f>
        <v>0</v>
      </c>
      <c r="AB522" s="144">
        <f>IF(ISERROR(SEARCH(AB$1,$Q522)),0,1)</f>
        <v>0</v>
      </c>
      <c r="AC522" s="144">
        <f>IF(ISERROR(SEARCH(AC$1,$Q522)),0,1)</f>
        <v>0</v>
      </c>
      <c r="AD522" s="144">
        <f>IF(ISERROR(SEARCH(AD$1,$Q522)),0,1)</f>
        <v>0</v>
      </c>
      <c r="AE522" s="144">
        <f>IF(ISERROR(SEARCH(AE$1,$Q522)),0,1)</f>
        <v>1</v>
      </c>
      <c r="AF522" s="144">
        <f>IF(ISERROR(SEARCH(AF$1,$Q522)),0,1)</f>
        <v>0</v>
      </c>
      <c r="AG522" s="144">
        <f>IF(ISERROR(SEARCH(AG$1,$Q522)),0,1)</f>
        <v>0</v>
      </c>
      <c r="AH522" s="144">
        <f>IF(ISERROR(SEARCH(AH$1,$Q522)),0,1)</f>
        <v>0</v>
      </c>
      <c r="AK522" t="s">
        <v>140</v>
      </c>
      <c r="AL522" s="41" t="s">
        <v>140</v>
      </c>
      <c r="AM522" s="216">
        <f>_xlfn.XLOOKUP(AL522,sortorder!$I$15:$I$20,sortorder!$J$15:$J$20)</f>
        <v>3</v>
      </c>
      <c r="AN522" t="s">
        <v>423</v>
      </c>
      <c r="AO522" t="s">
        <v>423</v>
      </c>
      <c r="AP522" t="s">
        <v>424</v>
      </c>
      <c r="AQ522" s="32">
        <v>1</v>
      </c>
      <c r="AR522" t="s">
        <v>83</v>
      </c>
      <c r="AS522" t="s">
        <v>97</v>
      </c>
      <c r="AT522" t="s">
        <v>96</v>
      </c>
      <c r="AU522" t="s">
        <v>97</v>
      </c>
      <c r="AW522" s="39" t="str">
        <f>IFERROR(_xlfn.XLOOKUP(Q522,wtd!$B:$B,wtd!$C:$C),"")</f>
        <v/>
      </c>
      <c r="AX522" s="144" t="b">
        <f>IFERROR(Q522=_xlfn.XLOOKUP(Q522,wtd!$B:$B,wtd!$B:$B),FALSE)</f>
        <v>0</v>
      </c>
      <c r="AY522" t="s">
        <v>89</v>
      </c>
      <c r="BC522" t="b">
        <v>0</v>
      </c>
      <c r="BD522" t="b">
        <v>0</v>
      </c>
      <c r="BE522" t="b">
        <v>0</v>
      </c>
      <c r="BF522" t="s">
        <v>366</v>
      </c>
      <c r="BG522" t="s">
        <v>366</v>
      </c>
      <c r="BH522" t="s">
        <v>366</v>
      </c>
      <c r="BI522" t="s">
        <v>367</v>
      </c>
      <c r="BJ522" t="s">
        <v>367</v>
      </c>
      <c r="BN522" s="232">
        <v>999</v>
      </c>
      <c r="BQ522" t="s">
        <v>103</v>
      </c>
      <c r="BR522" t="s">
        <v>365</v>
      </c>
    </row>
    <row r="523" spans="1:70">
      <c r="A523">
        <v>522</v>
      </c>
      <c r="B523" s="161" t="str">
        <f>IFERROR(TEXT(AM523,"00"),"99")&amp;IFERROR(TEXT(X523,"00"),"99")&amp;IFERROR(TEXT(T523,"00"),"99")&amp;IFERROR(TEXT(BN523,"000"),"999")</f>
        <v>038012999</v>
      </c>
      <c r="C523" s="161" t="str">
        <f>IFERROR(TEXT(AM523,"00"),"99")&amp;IFERROR(TEXT(W523,"00"),"99")&amp;IFERROR(TEXT(S523,"000"),"999")</f>
        <v>0380108</v>
      </c>
      <c r="D523" s="29">
        <v>0</v>
      </c>
      <c r="E523" s="29">
        <v>1</v>
      </c>
      <c r="F523" s="29">
        <v>0</v>
      </c>
      <c r="G523" s="29"/>
      <c r="H523" t="s">
        <v>687</v>
      </c>
      <c r="I523" s="379" t="str">
        <f>IF(ISBLANK(H523), IF(OR(NOT(ISBLANK(M523)),NOT(ISBLANK(J523)), NOT(ISBLANK(O523))),"no oldname but should be",""),IF(H523=J523,"api",IF(H523=O523,"csv","no match or acsbgname")))</f>
        <v>csv</v>
      </c>
      <c r="M523" s="124"/>
      <c r="N523" t="s">
        <v>687</v>
      </c>
      <c r="O523" t="s">
        <v>687</v>
      </c>
      <c r="P523" t="s">
        <v>687</v>
      </c>
      <c r="Q523" s="64" t="s">
        <v>686</v>
      </c>
      <c r="R523" t="s">
        <v>686</v>
      </c>
      <c r="S523" s="150">
        <f>IFERROR(_xlfn.XLOOKUP(U523,sortorder!$E$62:$E$134,sortorder!$F$62:$F$134),999)</f>
        <v>108</v>
      </c>
      <c r="T523" s="150">
        <f>IFERROR(_xlfn.XLOOKUP(U523,sortorder!$E$62:$E$134,sortorder!$D$62:$D$134),99)</f>
        <v>12</v>
      </c>
      <c r="U523" s="129" t="s">
        <v>244</v>
      </c>
      <c r="V523" s="59" t="s">
        <v>244</v>
      </c>
      <c r="W523" s="155">
        <f>IFERROR(_xlfn.XLOOKUP(Y523,sortorder!$E$4:$E$55,sortorder!$D$4:$D$55),99)</f>
        <v>80</v>
      </c>
      <c r="X523" s="155">
        <f>IFERROR(_xlfn.XLOOKUP(Y523,sortorder!$E$4:$E$55,sortorder!$D$4:$D$55),99)</f>
        <v>80</v>
      </c>
      <c r="Y523" s="22" t="s">
        <v>2887</v>
      </c>
      <c r="Z523" s="144">
        <f>IF(ISERROR(SEARCH(Z$1,$Q523)),0,1)</f>
        <v>0</v>
      </c>
      <c r="AA523" s="144">
        <f>IF(ISERROR(SEARCH(AA$1,$Q523)),0,1)</f>
        <v>0</v>
      </c>
      <c r="AB523" s="144">
        <f>IF(ISERROR(SEARCH(AB$1,$Q523)),0,1)</f>
        <v>1</v>
      </c>
      <c r="AC523" s="144">
        <f>IF(ISERROR(SEARCH(AC$1,$Q523)),0,1)</f>
        <v>1</v>
      </c>
      <c r="AD523" s="144">
        <f>IF(ISERROR(SEARCH(AD$1,$Q523)),0,1)</f>
        <v>0</v>
      </c>
      <c r="AE523" s="144">
        <f>IF(ISERROR(SEARCH(AE$1,$Q523)),0,1)</f>
        <v>0</v>
      </c>
      <c r="AF523" s="144">
        <f>IF(ISERROR(SEARCH(AF$1,$Q523)),0,1)</f>
        <v>0</v>
      </c>
      <c r="AG523" s="144">
        <f>IF(ISERROR(SEARCH(AG$1,$Q523)),0,1)</f>
        <v>0</v>
      </c>
      <c r="AH523" s="144">
        <f>IF(ISERROR(SEARCH(AH$1,$Q523)),0,1)</f>
        <v>0</v>
      </c>
      <c r="AK523" t="s">
        <v>140</v>
      </c>
      <c r="AL523" s="41" t="s">
        <v>140</v>
      </c>
      <c r="AM523" s="216">
        <f>_xlfn.XLOOKUP(AL523,sortorder!$I$15:$I$20,sortorder!$J$15:$J$20)</f>
        <v>3</v>
      </c>
      <c r="AN523" t="s">
        <v>423</v>
      </c>
      <c r="AO523" t="s">
        <v>423</v>
      </c>
      <c r="AP523" t="s">
        <v>424</v>
      </c>
      <c r="AQ523" s="32">
        <v>1</v>
      </c>
      <c r="AR523" t="s">
        <v>268</v>
      </c>
      <c r="AS523" t="s">
        <v>2833</v>
      </c>
      <c r="AT523" t="s">
        <v>515</v>
      </c>
      <c r="AU523" t="s">
        <v>516</v>
      </c>
      <c r="AW523" s="39" t="str">
        <f>IFERROR(_xlfn.XLOOKUP(Q523,wtd!$B:$B,wtd!$C:$C),"")</f>
        <v/>
      </c>
      <c r="AX523" s="144" t="b">
        <f>IFERROR(Q523=_xlfn.XLOOKUP(Q523,wtd!$B:$B,wtd!$B:$B),FALSE)</f>
        <v>0</v>
      </c>
      <c r="AY523" t="s">
        <v>1103</v>
      </c>
      <c r="BC523" t="b">
        <v>0</v>
      </c>
      <c r="BD523" t="b">
        <v>0</v>
      </c>
      <c r="BE523" t="b">
        <v>0</v>
      </c>
      <c r="BF523" t="s">
        <v>688</v>
      </c>
      <c r="BG523" t="s">
        <v>688</v>
      </c>
      <c r="BH523" t="s">
        <v>688</v>
      </c>
      <c r="BI523" t="s">
        <v>689</v>
      </c>
      <c r="BJ523" t="s">
        <v>689</v>
      </c>
      <c r="BN523" s="232">
        <v>999</v>
      </c>
      <c r="BQ523" t="s">
        <v>661</v>
      </c>
      <c r="BR523" t="s">
        <v>687</v>
      </c>
    </row>
    <row r="524" spans="1:70">
      <c r="A524">
        <v>523</v>
      </c>
      <c r="B524" s="161" t="str">
        <f>IFERROR(TEXT(AM524,"00"),"99")&amp;IFERROR(TEXT(X524,"00"),"99")&amp;IFERROR(TEXT(T524,"00"),"99")&amp;IFERROR(TEXT(BN524,"000"),"999")</f>
        <v>038012999</v>
      </c>
      <c r="C524" s="161" t="str">
        <f>IFERROR(TEXT(AM524,"00"),"99")&amp;IFERROR(TEXT(W524,"00"),"99")&amp;IFERROR(TEXT(S524,"000"),"999")</f>
        <v>0380108</v>
      </c>
      <c r="D524" s="29">
        <v>0</v>
      </c>
      <c r="E524" s="29">
        <v>1</v>
      </c>
      <c r="F524" s="29">
        <v>0</v>
      </c>
      <c r="G524" s="29"/>
      <c r="H524" t="s">
        <v>861</v>
      </c>
      <c r="I524" s="379" t="str">
        <f>IF(ISBLANK(H524), IF(OR(NOT(ISBLANK(M524)),NOT(ISBLANK(J524)), NOT(ISBLANK(O524))),"no oldname but should be",""),IF(H524=J524,"api",IF(H524=O524,"csv","no match or acsbgname")))</f>
        <v>csv</v>
      </c>
      <c r="N524" t="s">
        <v>861</v>
      </c>
      <c r="O524" t="s">
        <v>861</v>
      </c>
      <c r="P524" t="s">
        <v>861</v>
      </c>
      <c r="Q524" s="64" t="s">
        <v>860</v>
      </c>
      <c r="R524" t="s">
        <v>860</v>
      </c>
      <c r="S524" s="150">
        <f>IFERROR(_xlfn.XLOOKUP(U524,sortorder!$E$62:$E$134,sortorder!$F$62:$F$134),999)</f>
        <v>108</v>
      </c>
      <c r="T524" s="150">
        <f>IFERROR(_xlfn.XLOOKUP(U524,sortorder!$E$62:$E$134,sortorder!$D$62:$D$134),99)</f>
        <v>12</v>
      </c>
      <c r="U524" s="129" t="str">
        <f>SUBSTITUTE(Q524,"state.bin.","")</f>
        <v>proximity.npdes</v>
      </c>
      <c r="W524" s="155">
        <f>IFERROR(_xlfn.XLOOKUP(Y524,sortorder!$E$4:$E$55,sortorder!$D$4:$D$55),99)</f>
        <v>80</v>
      </c>
      <c r="X524" s="155">
        <f>IFERROR(_xlfn.XLOOKUP(Y524,sortorder!$E$4:$E$55,sortorder!$D$4:$D$55),99)</f>
        <v>80</v>
      </c>
      <c r="Y524" s="22" t="s">
        <v>2886</v>
      </c>
      <c r="Z524" s="144">
        <f>IF(ISERROR(SEARCH(Z$1,$Q524)),0,1)</f>
        <v>0</v>
      </c>
      <c r="AA524" s="144">
        <f>IF(ISERROR(SEARCH(AA$1,$Q524)),0,1)</f>
        <v>1</v>
      </c>
      <c r="AB524" s="144">
        <f>IF(ISERROR(SEARCH(AB$1,$Q524)),0,1)</f>
        <v>0</v>
      </c>
      <c r="AC524" s="144">
        <f>IF(ISERROR(SEARCH(AC$1,$Q524)),0,1)</f>
        <v>0</v>
      </c>
      <c r="AD524" s="144">
        <f>IF(ISERROR(SEARCH(AD$1,$Q524)),0,1)</f>
        <v>0</v>
      </c>
      <c r="AE524" s="144">
        <f>IF(ISERROR(SEARCH(AE$1,$Q524)),0,1)</f>
        <v>1</v>
      </c>
      <c r="AF524" s="144">
        <f>IF(ISERROR(SEARCH(AF$1,$Q524)),0,1)</f>
        <v>0</v>
      </c>
      <c r="AG524" s="144">
        <f>IF(ISERROR(SEARCH(AG$1,$Q524)),0,1)</f>
        <v>0</v>
      </c>
      <c r="AH524" s="144">
        <f>IF(ISERROR(SEARCH(AH$1,$Q524)),0,1)</f>
        <v>0</v>
      </c>
      <c r="AK524" t="s">
        <v>140</v>
      </c>
      <c r="AL524" s="41" t="s">
        <v>140</v>
      </c>
      <c r="AM524" s="216">
        <f>_xlfn.XLOOKUP(AL524,sortorder!$I$15:$I$20,sortorder!$J$15:$J$20)</f>
        <v>3</v>
      </c>
      <c r="AN524" t="s">
        <v>1804</v>
      </c>
      <c r="AO524" t="s">
        <v>1804</v>
      </c>
      <c r="AP524" t="s">
        <v>1805</v>
      </c>
      <c r="AQ524" s="32">
        <v>3</v>
      </c>
      <c r="AR524" t="s">
        <v>456</v>
      </c>
      <c r="AS524" t="s">
        <v>97</v>
      </c>
      <c r="AT524" t="s">
        <v>96</v>
      </c>
      <c r="AU524" t="s">
        <v>97</v>
      </c>
      <c r="AW524" s="39" t="str">
        <f>IFERROR(_xlfn.XLOOKUP(Q524,wtd!$B:$B,wtd!$C:$C),"")</f>
        <v/>
      </c>
      <c r="AX524" s="144" t="b">
        <f>IFERROR(Q524=_xlfn.XLOOKUP(Q524,wtd!$B:$B,wtd!$B:$B),FALSE)</f>
        <v>0</v>
      </c>
      <c r="AY524" t="s">
        <v>89</v>
      </c>
      <c r="BC524" t="b">
        <v>0</v>
      </c>
      <c r="BD524" t="b">
        <v>0</v>
      </c>
      <c r="BE524" t="b">
        <v>0</v>
      </c>
      <c r="BF524" t="s">
        <v>862</v>
      </c>
      <c r="BG524" t="s">
        <v>862</v>
      </c>
      <c r="BH524" t="s">
        <v>862</v>
      </c>
      <c r="BI524" t="s">
        <v>862</v>
      </c>
      <c r="BN524" s="232">
        <v>999</v>
      </c>
      <c r="BQ524" t="s">
        <v>103</v>
      </c>
      <c r="BR524" t="s">
        <v>861</v>
      </c>
    </row>
    <row r="525" spans="1:70">
      <c r="A525">
        <v>524</v>
      </c>
      <c r="B525" s="161" t="str">
        <f>IFERROR(TEXT(AM525,"00"),"99")&amp;IFERROR(TEXT(X525,"00"),"99")&amp;IFERROR(TEXT(T525,"00"),"99")&amp;IFERROR(TEXT(BN525,"000"),"999")</f>
        <v>038012999</v>
      </c>
      <c r="C525" s="161" t="str">
        <f>IFERROR(TEXT(AM525,"00"),"99")&amp;IFERROR(TEXT(W525,"00"),"99")&amp;IFERROR(TEXT(S525,"000"),"999")</f>
        <v>0380108</v>
      </c>
      <c r="D525" s="29">
        <v>0</v>
      </c>
      <c r="E525" s="29">
        <v>1</v>
      </c>
      <c r="F525" s="29">
        <v>0</v>
      </c>
      <c r="G525" s="29"/>
      <c r="H525" t="s">
        <v>990</v>
      </c>
      <c r="I525" s="379" t="str">
        <f>IF(ISBLANK(H525), IF(OR(NOT(ISBLANK(M525)),NOT(ISBLANK(J525)), NOT(ISBLANK(O525))),"no oldname but should be",""),IF(H525=J525,"api",IF(H525=O525,"csv","no match or acsbgname")))</f>
        <v>csv</v>
      </c>
      <c r="N525" t="s">
        <v>990</v>
      </c>
      <c r="O525" t="s">
        <v>990</v>
      </c>
      <c r="P525" t="s">
        <v>990</v>
      </c>
      <c r="Q525" s="64" t="s">
        <v>989</v>
      </c>
      <c r="R525" t="s">
        <v>989</v>
      </c>
      <c r="S525" s="150">
        <f>IFERROR(_xlfn.XLOOKUP(U525,sortorder!$E$62:$E$134,sortorder!$F$62:$F$134),999)</f>
        <v>108</v>
      </c>
      <c r="T525" s="150">
        <f>IFERROR(_xlfn.XLOOKUP(U525,sortorder!$E$62:$E$134,sortorder!$D$62:$D$134),99)</f>
        <v>12</v>
      </c>
      <c r="U525" s="129" t="str">
        <f>SUBSTITUTE(Q525,"state.pctile.text.","")</f>
        <v>proximity.npdes</v>
      </c>
      <c r="W525" s="155">
        <f>IFERROR(_xlfn.XLOOKUP(Y525,sortorder!$E$4:$E$55,sortorder!$D$4:$D$55),99)</f>
        <v>80</v>
      </c>
      <c r="X525" s="155">
        <f>IFERROR(_xlfn.XLOOKUP(Y525,sortorder!$E$4:$E$55,sortorder!$D$4:$D$55),99)</f>
        <v>80</v>
      </c>
      <c r="Y525" s="22" t="s">
        <v>2887</v>
      </c>
      <c r="Z525" s="144">
        <f>IF(ISERROR(SEARCH(Z$1,$Q525)),0,1)</f>
        <v>0</v>
      </c>
      <c r="AA525" s="144">
        <f>IF(ISERROR(SEARCH(AA$1,$Q525)),0,1)</f>
        <v>1</v>
      </c>
      <c r="AB525" s="144">
        <f>IF(ISERROR(SEARCH(AB$1,$Q525)),0,1)</f>
        <v>1</v>
      </c>
      <c r="AC525" s="144">
        <f>IF(ISERROR(SEARCH(AC$1,$Q525)),0,1)</f>
        <v>1</v>
      </c>
      <c r="AD525" s="144">
        <f>IF(ISERROR(SEARCH(AD$1,$Q525)),0,1)</f>
        <v>0</v>
      </c>
      <c r="AE525" s="144">
        <f>IF(ISERROR(SEARCH(AE$1,$Q525)),0,1)</f>
        <v>0</v>
      </c>
      <c r="AF525" s="144">
        <f>IF(ISERROR(SEARCH(AF$1,$Q525)),0,1)</f>
        <v>0</v>
      </c>
      <c r="AG525" s="144">
        <f>IF(ISERROR(SEARCH(AG$1,$Q525)),0,1)</f>
        <v>0</v>
      </c>
      <c r="AH525" s="144">
        <f>IF(ISERROR(SEARCH(AH$1,$Q525)),0,1)</f>
        <v>0</v>
      </c>
      <c r="AK525" t="s">
        <v>140</v>
      </c>
      <c r="AL525" s="41" t="s">
        <v>140</v>
      </c>
      <c r="AM525" s="216">
        <f>_xlfn.XLOOKUP(AL525,sortorder!$I$15:$I$20,sortorder!$J$15:$J$20)</f>
        <v>3</v>
      </c>
      <c r="AN525" t="s">
        <v>1804</v>
      </c>
      <c r="AO525" t="s">
        <v>1804</v>
      </c>
      <c r="AP525" t="s">
        <v>1805</v>
      </c>
      <c r="AQ525" s="32">
        <v>3</v>
      </c>
      <c r="AR525" t="s">
        <v>757</v>
      </c>
      <c r="AS525" t="s">
        <v>2833</v>
      </c>
      <c r="AT525" t="s">
        <v>515</v>
      </c>
      <c r="AU525" t="s">
        <v>516</v>
      </c>
      <c r="AW525" s="39" t="str">
        <f>IFERROR(_xlfn.XLOOKUP(Q525,wtd!$B:$B,wtd!$C:$C),"")</f>
        <v/>
      </c>
      <c r="AX525" s="144" t="b">
        <f>IFERROR(Q525=_xlfn.XLOOKUP(Q525,wtd!$B:$B,wtd!$B:$B),FALSE)</f>
        <v>0</v>
      </c>
      <c r="AY525" t="s">
        <v>1103</v>
      </c>
      <c r="BC525" t="b">
        <v>0</v>
      </c>
      <c r="BD525" t="b">
        <v>0</v>
      </c>
      <c r="BE525" t="b">
        <v>0</v>
      </c>
      <c r="BF525" t="s">
        <v>991</v>
      </c>
      <c r="BG525" t="s">
        <v>991</v>
      </c>
      <c r="BH525" t="s">
        <v>991</v>
      </c>
      <c r="BI525" t="s">
        <v>991</v>
      </c>
      <c r="BN525" s="232">
        <v>999</v>
      </c>
      <c r="BQ525" t="s">
        <v>661</v>
      </c>
      <c r="BR525" t="s">
        <v>990</v>
      </c>
    </row>
    <row r="526" spans="1:70">
      <c r="A526">
        <v>525</v>
      </c>
      <c r="B526" s="161" t="str">
        <f>IFERROR(TEXT(AM526,"00"),"99")&amp;IFERROR(TEXT(X526,"00"),"99")&amp;IFERROR(TEXT(T526,"00"),"99")&amp;IFERROR(TEXT(BN526,"000"),"999")</f>
        <v>047000203</v>
      </c>
      <c r="C526" s="161" t="str">
        <f>IFERROR(TEXT(AM526,"00"),"99")&amp;IFERROR(TEXT(W526,"00"),"99")&amp;IFERROR(TEXT(S526,"000"),"999")</f>
        <v>0470000</v>
      </c>
      <c r="D526" s="29">
        <v>1</v>
      </c>
      <c r="E526" s="29">
        <v>1</v>
      </c>
      <c r="F526" s="29">
        <v>0</v>
      </c>
      <c r="G526" s="29"/>
      <c r="H526" t="s">
        <v>1622</v>
      </c>
      <c r="I526" s="379" t="str">
        <f>IF(ISBLANK(H526), IF(OR(NOT(ISBLANK(M526)),NOT(ISBLANK(J526)), NOT(ISBLANK(O526))),"no oldname but should be",""),IF(H526=J526,"api",IF(H526=O526,"csv","no match or acsbgname")))</f>
        <v>api</v>
      </c>
      <c r="J526" t="s">
        <v>1622</v>
      </c>
      <c r="K526" t="s">
        <v>1622</v>
      </c>
      <c r="M526" s="124"/>
      <c r="N526" t="s">
        <v>1623</v>
      </c>
      <c r="O526" t="s">
        <v>1623</v>
      </c>
      <c r="P526" t="s">
        <v>1623</v>
      </c>
      <c r="Q526" s="64" t="s">
        <v>1621</v>
      </c>
      <c r="R526" t="s">
        <v>1621</v>
      </c>
      <c r="S526" s="150">
        <f>IFERROR(_xlfn.XLOOKUP(U526,sortorder!$E$62:$E$134,sortorder!$F$62:$F$134),999)</f>
        <v>0</v>
      </c>
      <c r="T526" s="150">
        <f>IFERROR(_xlfn.XLOOKUP(U526,sortorder!$E$62:$E$134,sortorder!$D$62:$D$134),99)</f>
        <v>0</v>
      </c>
      <c r="V526" s="59" t="s">
        <v>1621</v>
      </c>
      <c r="W526" s="155">
        <f>IFERROR(_xlfn.XLOOKUP(Y526,sortorder!$E$4:$E$55,sortorder!$D$4:$D$55),99)</f>
        <v>70</v>
      </c>
      <c r="X526" s="155">
        <f>IFERROR(_xlfn.XLOOKUP(Y526,sortorder!$E$4:$E$55,sortorder!$D$4:$D$55),99)</f>
        <v>70</v>
      </c>
      <c r="Y526" s="22" t="s">
        <v>2888</v>
      </c>
      <c r="Z526" s="144">
        <f>IF(ISERROR(SEARCH(Z$1,$Q526)),0,1)</f>
        <v>0</v>
      </c>
      <c r="AA526" s="144">
        <f>IF(ISERROR(SEARCH(AA$1,$Q526)),0,1)</f>
        <v>0</v>
      </c>
      <c r="AB526" s="144">
        <f>IF(ISERROR(SEARCH(AB$1,$Q526)),0,1)</f>
        <v>0</v>
      </c>
      <c r="AC526" s="144">
        <f>IF(ISERROR(SEARCH(AC$1,$Q526)),0,1)</f>
        <v>0</v>
      </c>
      <c r="AD526" s="144">
        <f>IF(ISERROR(SEARCH(AD$1,$Q526)),0,1)</f>
        <v>0</v>
      </c>
      <c r="AE526" s="144">
        <f>IF(ISERROR(SEARCH(AE$1,$Q526)),0,1)</f>
        <v>0</v>
      </c>
      <c r="AF526" s="144">
        <f>IF(ISERROR(SEARCH(AF$1,$Q526)),0,1)</f>
        <v>0</v>
      </c>
      <c r="AG526" s="144">
        <f>IF(ISERROR(SEARCH(AG$1,$Q526)),0,1)</f>
        <v>0</v>
      </c>
      <c r="AH526" s="144">
        <f>IF(ISERROR(SEARCH(AH$1,$Q526)),0,1)</f>
        <v>0</v>
      </c>
      <c r="AI526" t="s">
        <v>1075</v>
      </c>
      <c r="AJ526" t="s">
        <v>1076</v>
      </c>
      <c r="AK526" t="s">
        <v>60</v>
      </c>
      <c r="AL526" s="41" t="s">
        <v>2889</v>
      </c>
      <c r="AM526" s="216">
        <f>_xlfn.XLOOKUP(AL526,sortorder!$I$15:$I$20,sortorder!$J$15:$J$20)</f>
        <v>4</v>
      </c>
      <c r="AQ526" s="30">
        <v>0</v>
      </c>
      <c r="AR526" t="s">
        <v>43</v>
      </c>
      <c r="AS526" t="s">
        <v>43</v>
      </c>
      <c r="AT526" t="s">
        <v>64</v>
      </c>
      <c r="AU526" t="s">
        <v>43</v>
      </c>
      <c r="AW526" s="39" t="str">
        <f>IFERROR(_xlfn.XLOOKUP(Q526,wtd!$B:$B,wtd!$C:$C),"")</f>
        <v/>
      </c>
      <c r="AX526" s="144" t="b">
        <f>IFERROR(Q526=_xlfn.XLOOKUP(Q526,wtd!$B:$B,wtd!$B:$B),FALSE)</f>
        <v>0</v>
      </c>
      <c r="AY526" s="9" t="s">
        <v>45</v>
      </c>
      <c r="BA526">
        <v>1</v>
      </c>
      <c r="BC526" t="b">
        <v>0</v>
      </c>
      <c r="BD526" t="b">
        <v>0</v>
      </c>
      <c r="BE526" t="b">
        <v>0</v>
      </c>
      <c r="BF526" t="s">
        <v>1628</v>
      </c>
      <c r="BG526" t="s">
        <v>3060</v>
      </c>
      <c r="BH526" t="s">
        <v>3060</v>
      </c>
      <c r="BI526" t="s">
        <v>1625</v>
      </c>
      <c r="BJ526" t="s">
        <v>1625</v>
      </c>
      <c r="BK526" t="s">
        <v>1626</v>
      </c>
      <c r="BL526" t="s">
        <v>1627</v>
      </c>
      <c r="BN526" s="229">
        <v>203</v>
      </c>
      <c r="BP526" t="s">
        <v>55</v>
      </c>
      <c r="BQ526" t="s">
        <v>55</v>
      </c>
      <c r="BR526" t="s">
        <v>1623</v>
      </c>
    </row>
    <row r="527" spans="1:70">
      <c r="A527">
        <v>526</v>
      </c>
      <c r="B527" s="161" t="str">
        <f>IFERROR(TEXT(AM527,"00"),"99")&amp;IFERROR(TEXT(X527,"00"),"99")&amp;IFERROR(TEXT(T527,"00"),"99")&amp;IFERROR(TEXT(BN527,"000"),"999")</f>
        <v>047000204</v>
      </c>
      <c r="C527" s="161" t="str">
        <f>IFERROR(TEXT(AM527,"00"),"99")&amp;IFERROR(TEXT(W527,"00"),"99")&amp;IFERROR(TEXT(S527,"000"),"999")</f>
        <v>0470000</v>
      </c>
      <c r="D527" s="29">
        <v>1</v>
      </c>
      <c r="E527" s="29">
        <v>1</v>
      </c>
      <c r="F527" s="29">
        <v>0</v>
      </c>
      <c r="G527" s="29"/>
      <c r="H527" t="s">
        <v>1630</v>
      </c>
      <c r="I527" s="379" t="str">
        <f>IF(ISBLANK(H527), IF(OR(NOT(ISBLANK(M527)),NOT(ISBLANK(J527)), NOT(ISBLANK(O527))),"no oldname but should be",""),IF(H527=J527,"api",IF(H527=O527,"csv","no match or acsbgname")))</f>
        <v>api</v>
      </c>
      <c r="J527" t="s">
        <v>1630</v>
      </c>
      <c r="K527" t="s">
        <v>1630</v>
      </c>
      <c r="M527" s="124"/>
      <c r="N527" t="s">
        <v>1631</v>
      </c>
      <c r="O527" t="s">
        <v>1631</v>
      </c>
      <c r="P527" t="s">
        <v>1631</v>
      </c>
      <c r="Q527" s="64" t="s">
        <v>1629</v>
      </c>
      <c r="R527" t="s">
        <v>1629</v>
      </c>
      <c r="S527" s="150">
        <f>IFERROR(_xlfn.XLOOKUP(U527,sortorder!$E$62:$E$134,sortorder!$F$62:$F$134),999)</f>
        <v>0</v>
      </c>
      <c r="T527" s="150">
        <f>IFERROR(_xlfn.XLOOKUP(U527,sortorder!$E$62:$E$134,sortorder!$D$62:$D$134),99)</f>
        <v>0</v>
      </c>
      <c r="V527" s="59" t="s">
        <v>1629</v>
      </c>
      <c r="W527" s="155">
        <f>IFERROR(_xlfn.XLOOKUP(Y527,sortorder!$E$4:$E$55,sortorder!$D$4:$D$55),99)</f>
        <v>70</v>
      </c>
      <c r="X527" s="155">
        <f>IFERROR(_xlfn.XLOOKUP(Y527,sortorder!$E$4:$E$55,sortorder!$D$4:$D$55),99)</f>
        <v>70</v>
      </c>
      <c r="Y527" s="22" t="s">
        <v>2888</v>
      </c>
      <c r="Z527" s="144">
        <f>IF(ISERROR(SEARCH(Z$1,$Q527)),0,1)</f>
        <v>0</v>
      </c>
      <c r="AA527" s="144">
        <f>IF(ISERROR(SEARCH(AA$1,$Q527)),0,1)</f>
        <v>0</v>
      </c>
      <c r="AB527" s="144">
        <f>IF(ISERROR(SEARCH(AB$1,$Q527)),0,1)</f>
        <v>0</v>
      </c>
      <c r="AC527" s="144">
        <f>IF(ISERROR(SEARCH(AC$1,$Q527)),0,1)</f>
        <v>0</v>
      </c>
      <c r="AD527" s="144">
        <f>IF(ISERROR(SEARCH(AD$1,$Q527)),0,1)</f>
        <v>0</v>
      </c>
      <c r="AE527" s="144">
        <f>IF(ISERROR(SEARCH(AE$1,$Q527)),0,1)</f>
        <v>0</v>
      </c>
      <c r="AF527" s="144">
        <f>IF(ISERROR(SEARCH(AF$1,$Q527)),0,1)</f>
        <v>0</v>
      </c>
      <c r="AG527" s="144">
        <f>IF(ISERROR(SEARCH(AG$1,$Q527)),0,1)</f>
        <v>0</v>
      </c>
      <c r="AH527" s="144">
        <f>IF(ISERROR(SEARCH(AH$1,$Q527)),0,1)</f>
        <v>0</v>
      </c>
      <c r="AI527" t="s">
        <v>1075</v>
      </c>
      <c r="AJ527" t="s">
        <v>1076</v>
      </c>
      <c r="AK527" t="s">
        <v>60</v>
      </c>
      <c r="AL527" s="41" t="s">
        <v>2889</v>
      </c>
      <c r="AM527" s="216">
        <f>_xlfn.XLOOKUP(AL527,sortorder!$I$15:$I$20,sortorder!$J$15:$J$20)</f>
        <v>4</v>
      </c>
      <c r="AQ527" s="30">
        <v>0</v>
      </c>
      <c r="AR527" t="s">
        <v>43</v>
      </c>
      <c r="AS527" t="s">
        <v>43</v>
      </c>
      <c r="AT527" t="s">
        <v>64</v>
      </c>
      <c r="AU527" t="s">
        <v>43</v>
      </c>
      <c r="AW527" s="39" t="str">
        <f>IFERROR(_xlfn.XLOOKUP(Q527,wtd!$B:$B,wtd!$C:$C),"")</f>
        <v/>
      </c>
      <c r="AX527" s="144" t="b">
        <f>IFERROR(Q527=_xlfn.XLOOKUP(Q527,wtd!$B:$B,wtd!$B:$B),FALSE)</f>
        <v>0</v>
      </c>
      <c r="AY527" s="9" t="s">
        <v>45</v>
      </c>
      <c r="BA527">
        <v>1</v>
      </c>
      <c r="BC527" t="b">
        <v>0</v>
      </c>
      <c r="BD527" t="b">
        <v>0</v>
      </c>
      <c r="BE527" t="b">
        <v>0</v>
      </c>
      <c r="BF527" t="s">
        <v>1635</v>
      </c>
      <c r="BG527" t="s">
        <v>3061</v>
      </c>
      <c r="BH527" t="s">
        <v>3061</v>
      </c>
      <c r="BI527" t="s">
        <v>1632</v>
      </c>
      <c r="BJ527" t="s">
        <v>1632</v>
      </c>
      <c r="BK527" t="s">
        <v>1633</v>
      </c>
      <c r="BL527" t="s">
        <v>1634</v>
      </c>
      <c r="BN527" s="229">
        <v>204</v>
      </c>
      <c r="BP527" t="s">
        <v>55</v>
      </c>
      <c r="BQ527" t="s">
        <v>55</v>
      </c>
      <c r="BR527" t="s">
        <v>1631</v>
      </c>
    </row>
    <row r="528" spans="1:70">
      <c r="A528">
        <v>527</v>
      </c>
      <c r="B528" s="161" t="str">
        <f>IFERROR(TEXT(AM528,"00"),"99")&amp;IFERROR(TEXT(X528,"00"),"99")&amp;IFERROR(TEXT(T528,"00"),"99")&amp;IFERROR(TEXT(BN528,"000"),"999")</f>
        <v>047000205</v>
      </c>
      <c r="C528" s="161" t="str">
        <f>IFERROR(TEXT(AM528,"00"),"99")&amp;IFERROR(TEXT(W528,"00"),"99")&amp;IFERROR(TEXT(S528,"000"),"999")</f>
        <v>0470000</v>
      </c>
      <c r="D528" s="29">
        <v>1</v>
      </c>
      <c r="E528" s="29">
        <v>0</v>
      </c>
      <c r="F528" s="29">
        <v>0</v>
      </c>
      <c r="G528" s="29"/>
      <c r="H528" t="s">
        <v>2633</v>
      </c>
      <c r="I528" s="379" t="str">
        <f>IF(ISBLANK(H528), IF(OR(NOT(ISBLANK(M528)),NOT(ISBLANK(J528)), NOT(ISBLANK(O528))),"no oldname but should be",""),IF(H528=J528,"api",IF(H528=O528,"csv","no match or acsbgname")))</f>
        <v>api</v>
      </c>
      <c r="J528" t="s">
        <v>2633</v>
      </c>
      <c r="K528" t="s">
        <v>2633</v>
      </c>
      <c r="L528" s="124"/>
      <c r="M528" s="124"/>
      <c r="N528" s="124"/>
      <c r="O528" s="124"/>
      <c r="P528" s="124"/>
      <c r="Q528" s="124" t="s">
        <v>4925</v>
      </c>
      <c r="R528" s="124" t="s">
        <v>4925</v>
      </c>
      <c r="S528" s="150">
        <f>IFERROR(_xlfn.XLOOKUP(U528,sortorder!$E$62:$E$134,sortorder!$F$62:$F$134),999)</f>
        <v>0</v>
      </c>
      <c r="T528" s="150">
        <f>IFERROR(_xlfn.XLOOKUP(U528,sortorder!$E$62:$E$134,sortorder!$D$62:$D$134),99)</f>
        <v>0</v>
      </c>
      <c r="U528" s="201"/>
      <c r="V528" s="202"/>
      <c r="W528" s="155">
        <f>IFERROR(_xlfn.XLOOKUP(Y528,sortorder!$E$4:$E$55,sortorder!$D$4:$D$55),99)</f>
        <v>70</v>
      </c>
      <c r="X528" s="155">
        <f>IFERROR(_xlfn.XLOOKUP(Y528,sortorder!$E$4:$E$55,sortorder!$D$4:$D$55),99)</f>
        <v>70</v>
      </c>
      <c r="Y528" s="203" t="s">
        <v>2888</v>
      </c>
      <c r="Z528" s="144">
        <f>IF(ISERROR(SEARCH(Z$1,$Q528)),0,1)</f>
        <v>0</v>
      </c>
      <c r="AA528" s="144">
        <f>IF(ISERROR(SEARCH(AA$1,$Q528)),0,1)</f>
        <v>0</v>
      </c>
      <c r="AB528" s="144">
        <f>IF(ISERROR(SEARCH(AB$1,$Q528)),0,1)</f>
        <v>0</v>
      </c>
      <c r="AC528" s="144">
        <f>IF(ISERROR(SEARCH(AC$1,$Q528)),0,1)</f>
        <v>0</v>
      </c>
      <c r="AD528" s="144">
        <f>IF(ISERROR(SEARCH(AD$1,$Q528)),0,1)</f>
        <v>0</v>
      </c>
      <c r="AE528" s="144">
        <f>IF(ISERROR(SEARCH(AE$1,$Q528)),0,1)</f>
        <v>0</v>
      </c>
      <c r="AF528" s="144">
        <f>IF(ISERROR(SEARCH(AF$1,$Q528)),0,1)</f>
        <v>0</v>
      </c>
      <c r="AG528" s="144">
        <f>IF(ISERROR(SEARCH(AG$1,$Q528)),0,1)</f>
        <v>0</v>
      </c>
      <c r="AH528" s="144">
        <f>IF(ISERROR(SEARCH(AH$1,$Q528)),0,1)</f>
        <v>0</v>
      </c>
      <c r="AI528" s="124" t="s">
        <v>1075</v>
      </c>
      <c r="AJ528" s="124" t="s">
        <v>1076</v>
      </c>
      <c r="AK528" s="124" t="s">
        <v>60</v>
      </c>
      <c r="AL528" s="220" t="s">
        <v>2889</v>
      </c>
      <c r="AM528" s="216">
        <f>_xlfn.XLOOKUP(AL528,sortorder!$I$15:$I$20,sortorder!$J$15:$J$20)</f>
        <v>4</v>
      </c>
      <c r="AN528" s="124"/>
      <c r="AO528" s="124"/>
      <c r="AP528" s="124"/>
      <c r="AQ528" s="206">
        <v>0</v>
      </c>
      <c r="AR528" s="124" t="s">
        <v>43</v>
      </c>
      <c r="AS528" s="124" t="s">
        <v>43</v>
      </c>
      <c r="AT528" s="124"/>
      <c r="AU528" s="124"/>
      <c r="AV528" s="124"/>
      <c r="AW528" s="39" t="str">
        <f>IFERROR(_xlfn.XLOOKUP(Q528,wtd!$B:$B,wtd!$C:$C),"")</f>
        <v/>
      </c>
      <c r="AX528" s="144" t="b">
        <f>IFERROR(Q528=_xlfn.XLOOKUP(Q528,wtd!$B:$B,wtd!$B:$B),FALSE)</f>
        <v>0</v>
      </c>
      <c r="AY528" s="124" t="s">
        <v>2829</v>
      </c>
      <c r="AZ528" s="124"/>
      <c r="BA528" s="124">
        <v>0</v>
      </c>
      <c r="BB528" s="124"/>
      <c r="BC528" s="124" t="b">
        <v>0</v>
      </c>
      <c r="BD528" s="124" t="b">
        <v>0</v>
      </c>
      <c r="BE528" s="124" t="b">
        <v>0</v>
      </c>
      <c r="BF528" s="124" t="s">
        <v>2634</v>
      </c>
      <c r="BG528" s="124" t="s">
        <v>2634</v>
      </c>
      <c r="BH528" s="124" t="s">
        <v>2634</v>
      </c>
      <c r="BI528" s="124"/>
      <c r="BJ528" s="124"/>
      <c r="BK528" s="124" t="s">
        <v>2634</v>
      </c>
      <c r="BL528" s="124" t="s">
        <v>2635</v>
      </c>
      <c r="BN528" s="229">
        <v>205</v>
      </c>
      <c r="BP528" t="s">
        <v>55</v>
      </c>
    </row>
    <row r="529" spans="1:68">
      <c r="A529">
        <v>528</v>
      </c>
      <c r="B529" s="161" t="str">
        <f>IFERROR(TEXT(AM529,"00"),"99")&amp;IFERROR(TEXT(X529,"00"),"99")&amp;IFERROR(TEXT(T529,"00"),"99")&amp;IFERROR(TEXT(BN529,"000"),"999")</f>
        <v>047000206</v>
      </c>
      <c r="C529" s="161" t="str">
        <f>IFERROR(TEXT(AM529,"00"),"99")&amp;IFERROR(TEXT(W529,"00"),"99")&amp;IFERROR(TEXT(S529,"000"),"999")</f>
        <v>0470000</v>
      </c>
      <c r="D529" s="29">
        <v>1</v>
      </c>
      <c r="E529" s="29">
        <v>0</v>
      </c>
      <c r="F529" s="29">
        <v>0</v>
      </c>
      <c r="G529" s="29"/>
      <c r="H529" t="s">
        <v>2636</v>
      </c>
      <c r="I529" s="379" t="str">
        <f>IF(ISBLANK(H529), IF(OR(NOT(ISBLANK(M529)),NOT(ISBLANK(J529)), NOT(ISBLANK(O529))),"no oldname but should be",""),IF(H529=J529,"api",IF(H529=O529,"csv","no match or acsbgname")))</f>
        <v>api</v>
      </c>
      <c r="J529" t="s">
        <v>2636</v>
      </c>
      <c r="K529" t="s">
        <v>2636</v>
      </c>
      <c r="L529" s="124"/>
      <c r="M529" s="124"/>
      <c r="N529" s="124"/>
      <c r="O529" s="124"/>
      <c r="P529" s="124"/>
      <c r="Q529" s="124" t="s">
        <v>4926</v>
      </c>
      <c r="R529" s="124" t="s">
        <v>4926</v>
      </c>
      <c r="S529" s="150">
        <f>IFERROR(_xlfn.XLOOKUP(U529,sortorder!$E$62:$E$134,sortorder!$F$62:$F$134),999)</f>
        <v>0</v>
      </c>
      <c r="T529" s="150">
        <f>IFERROR(_xlfn.XLOOKUP(U529,sortorder!$E$62:$E$134,sortorder!$D$62:$D$134),99)</f>
        <v>0</v>
      </c>
      <c r="U529" s="201"/>
      <c r="V529" s="202"/>
      <c r="W529" s="155">
        <f>IFERROR(_xlfn.XLOOKUP(Y529,sortorder!$E$4:$E$55,sortorder!$D$4:$D$55),99)</f>
        <v>70</v>
      </c>
      <c r="X529" s="155">
        <f>IFERROR(_xlfn.XLOOKUP(Y529,sortorder!$E$4:$E$55,sortorder!$D$4:$D$55),99)</f>
        <v>70</v>
      </c>
      <c r="Y529" s="203" t="s">
        <v>2888</v>
      </c>
      <c r="Z529" s="144">
        <f>IF(ISERROR(SEARCH(Z$1,$Q529)),0,1)</f>
        <v>0</v>
      </c>
      <c r="AA529" s="144">
        <f>IF(ISERROR(SEARCH(AA$1,$Q529)),0,1)</f>
        <v>0</v>
      </c>
      <c r="AB529" s="144">
        <f>IF(ISERROR(SEARCH(AB$1,$Q529)),0,1)</f>
        <v>0</v>
      </c>
      <c r="AC529" s="144">
        <f>IF(ISERROR(SEARCH(AC$1,$Q529)),0,1)</f>
        <v>0</v>
      </c>
      <c r="AD529" s="144">
        <f>IF(ISERROR(SEARCH(AD$1,$Q529)),0,1)</f>
        <v>0</v>
      </c>
      <c r="AE529" s="144">
        <f>IF(ISERROR(SEARCH(AE$1,$Q529)),0,1)</f>
        <v>0</v>
      </c>
      <c r="AF529" s="144">
        <f>IF(ISERROR(SEARCH(AF$1,$Q529)),0,1)</f>
        <v>0</v>
      </c>
      <c r="AG529" s="144">
        <f>IF(ISERROR(SEARCH(AG$1,$Q529)),0,1)</f>
        <v>0</v>
      </c>
      <c r="AH529" s="144">
        <f>IF(ISERROR(SEARCH(AH$1,$Q529)),0,1)</f>
        <v>0</v>
      </c>
      <c r="AI529" s="124" t="s">
        <v>1075</v>
      </c>
      <c r="AJ529" s="124" t="s">
        <v>1076</v>
      </c>
      <c r="AK529" s="124" t="s">
        <v>60</v>
      </c>
      <c r="AL529" s="220" t="s">
        <v>2889</v>
      </c>
      <c r="AM529" s="216">
        <f>_xlfn.XLOOKUP(AL529,sortorder!$I$15:$I$20,sortorder!$J$15:$J$20)</f>
        <v>4</v>
      </c>
      <c r="AN529" s="124"/>
      <c r="AO529" s="124"/>
      <c r="AP529" s="124"/>
      <c r="AQ529" s="206">
        <v>0</v>
      </c>
      <c r="AR529" s="124" t="s">
        <v>43</v>
      </c>
      <c r="AS529" s="124" t="s">
        <v>43</v>
      </c>
      <c r="AT529" s="124"/>
      <c r="AU529" s="124"/>
      <c r="AV529" s="124"/>
      <c r="AW529" s="39" t="str">
        <f>IFERROR(_xlfn.XLOOKUP(Q529,wtd!$B:$B,wtd!$C:$C),"")</f>
        <v/>
      </c>
      <c r="AX529" s="144" t="b">
        <f>IFERROR(Q529=_xlfn.XLOOKUP(Q529,wtd!$B:$B,wtd!$B:$B),FALSE)</f>
        <v>0</v>
      </c>
      <c r="AY529" s="124" t="s">
        <v>2829</v>
      </c>
      <c r="AZ529" s="124"/>
      <c r="BA529" s="124">
        <v>0</v>
      </c>
      <c r="BB529" s="124"/>
      <c r="BC529" s="124" t="b">
        <v>0</v>
      </c>
      <c r="BD529" s="124" t="b">
        <v>0</v>
      </c>
      <c r="BE529" s="124" t="b">
        <v>0</v>
      </c>
      <c r="BF529" s="124" t="s">
        <v>2637</v>
      </c>
      <c r="BG529" s="124" t="s">
        <v>2637</v>
      </c>
      <c r="BH529" s="124" t="s">
        <v>2637</v>
      </c>
      <c r="BI529" s="124"/>
      <c r="BJ529" s="124"/>
      <c r="BK529" s="124" t="s">
        <v>2637</v>
      </c>
      <c r="BL529" s="124" t="s">
        <v>2638</v>
      </c>
      <c r="BN529" s="229">
        <v>206</v>
      </c>
      <c r="BP529" t="s">
        <v>55</v>
      </c>
    </row>
    <row r="530" spans="1:68">
      <c r="A530">
        <v>529</v>
      </c>
      <c r="B530" s="161" t="str">
        <f>IFERROR(TEXT(AM530,"00"),"99")&amp;IFERROR(TEXT(X530,"00"),"99")&amp;IFERROR(TEXT(T530,"00"),"99")&amp;IFERROR(TEXT(BN530,"000"),"999")</f>
        <v>047000207</v>
      </c>
      <c r="C530" s="161" t="str">
        <f>IFERROR(TEXT(AM530,"00"),"99")&amp;IFERROR(TEXT(W530,"00"),"99")&amp;IFERROR(TEXT(S530,"000"),"999")</f>
        <v>0470000</v>
      </c>
      <c r="D530" s="29">
        <v>1</v>
      </c>
      <c r="E530" s="29">
        <v>0</v>
      </c>
      <c r="F530" s="29">
        <v>0</v>
      </c>
      <c r="G530" s="29"/>
      <c r="H530" t="s">
        <v>2639</v>
      </c>
      <c r="I530" s="379" t="str">
        <f>IF(ISBLANK(H530), IF(OR(NOT(ISBLANK(M530)),NOT(ISBLANK(J530)), NOT(ISBLANK(O530))),"no oldname but should be",""),IF(H530=J530,"api",IF(H530=O530,"csv","no match or acsbgname")))</f>
        <v>api</v>
      </c>
      <c r="J530" t="s">
        <v>2639</v>
      </c>
      <c r="K530" s="124" t="s">
        <v>2639</v>
      </c>
      <c r="L530" s="124"/>
      <c r="M530" s="124"/>
      <c r="N530" s="124"/>
      <c r="O530" s="124"/>
      <c r="P530" s="124"/>
      <c r="Q530" s="124" t="s">
        <v>4927</v>
      </c>
      <c r="R530" s="124" t="s">
        <v>4927</v>
      </c>
      <c r="S530" s="150">
        <f>IFERROR(_xlfn.XLOOKUP(U530,sortorder!$E$62:$E$134,sortorder!$F$62:$F$134),999)</f>
        <v>0</v>
      </c>
      <c r="T530" s="150">
        <f>IFERROR(_xlfn.XLOOKUP(U530,sortorder!$E$62:$E$134,sortorder!$D$62:$D$134),99)</f>
        <v>0</v>
      </c>
      <c r="U530" s="201"/>
      <c r="V530" s="202"/>
      <c r="W530" s="155">
        <f>IFERROR(_xlfn.XLOOKUP(Y530,sortorder!$E$4:$E$55,sortorder!$D$4:$D$55),99)</f>
        <v>70</v>
      </c>
      <c r="X530" s="155">
        <f>IFERROR(_xlfn.XLOOKUP(Y530,sortorder!$E$4:$E$55,sortorder!$D$4:$D$55),99)</f>
        <v>70</v>
      </c>
      <c r="Y530" s="203" t="s">
        <v>2888</v>
      </c>
      <c r="Z530" s="144">
        <f>IF(ISERROR(SEARCH(Z$1,$Q530)),0,1)</f>
        <v>0</v>
      </c>
      <c r="AA530" s="144">
        <f>IF(ISERROR(SEARCH(AA$1,$Q530)),0,1)</f>
        <v>0</v>
      </c>
      <c r="AB530" s="144">
        <f>IF(ISERROR(SEARCH(AB$1,$Q530)),0,1)</f>
        <v>0</v>
      </c>
      <c r="AC530" s="144">
        <f>IF(ISERROR(SEARCH(AC$1,$Q530)),0,1)</f>
        <v>0</v>
      </c>
      <c r="AD530" s="144">
        <f>IF(ISERROR(SEARCH(AD$1,$Q530)),0,1)</f>
        <v>0</v>
      </c>
      <c r="AE530" s="144">
        <f>IF(ISERROR(SEARCH(AE$1,$Q530)),0,1)</f>
        <v>0</v>
      </c>
      <c r="AF530" s="144">
        <f>IF(ISERROR(SEARCH(AF$1,$Q530)),0,1)</f>
        <v>0</v>
      </c>
      <c r="AG530" s="144">
        <f>IF(ISERROR(SEARCH(AG$1,$Q530)),0,1)</f>
        <v>0</v>
      </c>
      <c r="AH530" s="144">
        <f>IF(ISERROR(SEARCH(AH$1,$Q530)),0,1)</f>
        <v>0</v>
      </c>
      <c r="AI530" s="124" t="s">
        <v>1075</v>
      </c>
      <c r="AJ530" s="124" t="s">
        <v>1076</v>
      </c>
      <c r="AK530" s="124" t="s">
        <v>60</v>
      </c>
      <c r="AL530" s="220" t="s">
        <v>2889</v>
      </c>
      <c r="AM530" s="216">
        <f>_xlfn.XLOOKUP(AL530,sortorder!$I$15:$I$20,sortorder!$J$15:$J$20)</f>
        <v>4</v>
      </c>
      <c r="AN530" s="124"/>
      <c r="AO530" s="124"/>
      <c r="AP530" s="124"/>
      <c r="AQ530" s="206">
        <v>0</v>
      </c>
      <c r="AR530" s="124" t="s">
        <v>43</v>
      </c>
      <c r="AS530" s="124" t="s">
        <v>43</v>
      </c>
      <c r="AT530" s="124"/>
      <c r="AU530" s="124"/>
      <c r="AV530" s="124"/>
      <c r="AW530" s="39" t="str">
        <f>IFERROR(_xlfn.XLOOKUP(Q530,wtd!$B:$B,wtd!$C:$C),"")</f>
        <v/>
      </c>
      <c r="AX530" s="144" t="b">
        <f>IFERROR(Q530=_xlfn.XLOOKUP(Q530,wtd!$B:$B,wtd!$B:$B),FALSE)</f>
        <v>0</v>
      </c>
      <c r="AY530" s="124" t="s">
        <v>2829</v>
      </c>
      <c r="AZ530" s="124"/>
      <c r="BA530" s="124">
        <v>0</v>
      </c>
      <c r="BB530" s="124"/>
      <c r="BC530" s="124" t="b">
        <v>0</v>
      </c>
      <c r="BD530" s="124" t="b">
        <v>0</v>
      </c>
      <c r="BE530" s="124" t="b">
        <v>0</v>
      </c>
      <c r="BF530" s="124" t="s">
        <v>2640</v>
      </c>
      <c r="BG530" s="124" t="s">
        <v>2640</v>
      </c>
      <c r="BH530" s="124" t="s">
        <v>2640</v>
      </c>
      <c r="BI530" s="124"/>
      <c r="BJ530" s="124"/>
      <c r="BK530" s="124" t="s">
        <v>2640</v>
      </c>
      <c r="BL530" s="124" t="s">
        <v>2641</v>
      </c>
      <c r="BN530" s="229">
        <v>207</v>
      </c>
      <c r="BP530" t="s">
        <v>55</v>
      </c>
    </row>
    <row r="531" spans="1:68">
      <c r="A531">
        <v>530</v>
      </c>
      <c r="B531" s="161" t="str">
        <f>IFERROR(TEXT(AM531,"00"),"99")&amp;IFERROR(TEXT(X531,"00"),"99")&amp;IFERROR(TEXT(T531,"00"),"99")&amp;IFERROR(TEXT(BN531,"000"),"999")</f>
        <v>047000208</v>
      </c>
      <c r="C531" s="161" t="str">
        <f>IFERROR(TEXT(AM531,"00"),"99")&amp;IFERROR(TEXT(W531,"00"),"99")&amp;IFERROR(TEXT(S531,"000"),"999")</f>
        <v>0470000</v>
      </c>
      <c r="D531" s="29">
        <v>1</v>
      </c>
      <c r="E531" s="29">
        <v>0</v>
      </c>
      <c r="F531" s="29">
        <v>0</v>
      </c>
      <c r="G531" s="29"/>
      <c r="H531" t="s">
        <v>2642</v>
      </c>
      <c r="I531" s="379" t="str">
        <f>IF(ISBLANK(H531), IF(OR(NOT(ISBLANK(M531)),NOT(ISBLANK(J531)), NOT(ISBLANK(O531))),"no oldname but should be",""),IF(H531=J531,"api",IF(H531=O531,"csv","no match or acsbgname")))</f>
        <v>api</v>
      </c>
      <c r="J531" t="s">
        <v>2642</v>
      </c>
      <c r="K531" s="124" t="s">
        <v>2642</v>
      </c>
      <c r="L531" s="124"/>
      <c r="M531" s="124"/>
      <c r="N531" s="124"/>
      <c r="O531" s="124"/>
      <c r="P531" s="124"/>
      <c r="Q531" s="124" t="s">
        <v>4928</v>
      </c>
      <c r="R531" s="124" t="s">
        <v>4928</v>
      </c>
      <c r="S531" s="150">
        <f>IFERROR(_xlfn.XLOOKUP(U531,sortorder!$E$62:$E$134,sortorder!$F$62:$F$134),999)</f>
        <v>0</v>
      </c>
      <c r="T531" s="150">
        <f>IFERROR(_xlfn.XLOOKUP(U531,sortorder!$E$62:$E$134,sortorder!$D$62:$D$134),99)</f>
        <v>0</v>
      </c>
      <c r="U531" s="201"/>
      <c r="V531" s="202"/>
      <c r="W531" s="155">
        <f>IFERROR(_xlfn.XLOOKUP(Y531,sortorder!$E$4:$E$55,sortorder!$D$4:$D$55),99)</f>
        <v>70</v>
      </c>
      <c r="X531" s="155">
        <f>IFERROR(_xlfn.XLOOKUP(Y531,sortorder!$E$4:$E$55,sortorder!$D$4:$D$55),99)</f>
        <v>70</v>
      </c>
      <c r="Y531" s="203" t="s">
        <v>2888</v>
      </c>
      <c r="Z531" s="144">
        <f>IF(ISERROR(SEARCH(Z$1,$Q531)),0,1)</f>
        <v>0</v>
      </c>
      <c r="AA531" s="144">
        <f>IF(ISERROR(SEARCH(AA$1,$Q531)),0,1)</f>
        <v>0</v>
      </c>
      <c r="AB531" s="144">
        <f>IF(ISERROR(SEARCH(AB$1,$Q531)),0,1)</f>
        <v>0</v>
      </c>
      <c r="AC531" s="144">
        <f>IF(ISERROR(SEARCH(AC$1,$Q531)),0,1)</f>
        <v>0</v>
      </c>
      <c r="AD531" s="144">
        <f>IF(ISERROR(SEARCH(AD$1,$Q531)),0,1)</f>
        <v>0</v>
      </c>
      <c r="AE531" s="144">
        <f>IF(ISERROR(SEARCH(AE$1,$Q531)),0,1)</f>
        <v>0</v>
      </c>
      <c r="AF531" s="144">
        <f>IF(ISERROR(SEARCH(AF$1,$Q531)),0,1)</f>
        <v>0</v>
      </c>
      <c r="AG531" s="144">
        <f>IF(ISERROR(SEARCH(AG$1,$Q531)),0,1)</f>
        <v>0</v>
      </c>
      <c r="AH531" s="144">
        <f>IF(ISERROR(SEARCH(AH$1,$Q531)),0,1)</f>
        <v>0</v>
      </c>
      <c r="AI531" s="124" t="s">
        <v>1075</v>
      </c>
      <c r="AJ531" s="124" t="s">
        <v>1076</v>
      </c>
      <c r="AK531" s="124" t="s">
        <v>60</v>
      </c>
      <c r="AL531" s="220" t="s">
        <v>2889</v>
      </c>
      <c r="AM531" s="216">
        <f>_xlfn.XLOOKUP(AL531,sortorder!$I$15:$I$20,sortorder!$J$15:$J$20)</f>
        <v>4</v>
      </c>
      <c r="AN531" s="124"/>
      <c r="AO531" s="124"/>
      <c r="AP531" s="124"/>
      <c r="AQ531" s="206">
        <v>0</v>
      </c>
      <c r="AR531" s="124" t="s">
        <v>43</v>
      </c>
      <c r="AS531" s="124" t="s">
        <v>43</v>
      </c>
      <c r="AT531" s="124"/>
      <c r="AU531" s="124"/>
      <c r="AV531" s="124"/>
      <c r="AW531" s="39" t="str">
        <f>IFERROR(_xlfn.XLOOKUP(Q531,wtd!$B:$B,wtd!$C:$C),"")</f>
        <v/>
      </c>
      <c r="AX531" s="144" t="b">
        <f>IFERROR(Q531=_xlfn.XLOOKUP(Q531,wtd!$B:$B,wtd!$B:$B),FALSE)</f>
        <v>0</v>
      </c>
      <c r="AY531" s="124" t="s">
        <v>2829</v>
      </c>
      <c r="AZ531" s="124"/>
      <c r="BA531" s="124">
        <v>0</v>
      </c>
      <c r="BB531" s="124"/>
      <c r="BC531" s="124" t="b">
        <v>0</v>
      </c>
      <c r="BD531" s="124" t="b">
        <v>0</v>
      </c>
      <c r="BE531" s="124" t="b">
        <v>0</v>
      </c>
      <c r="BF531" s="124" t="s">
        <v>2643</v>
      </c>
      <c r="BG531" s="124" t="s">
        <v>2643</v>
      </c>
      <c r="BH531" s="124" t="s">
        <v>2643</v>
      </c>
      <c r="BI531" s="124"/>
      <c r="BJ531" s="124"/>
      <c r="BK531" s="124" t="s">
        <v>2643</v>
      </c>
      <c r="BL531" s="124" t="s">
        <v>2644</v>
      </c>
      <c r="BN531" s="229">
        <v>208</v>
      </c>
      <c r="BP531" t="s">
        <v>55</v>
      </c>
    </row>
    <row r="532" spans="1:68">
      <c r="A532">
        <v>531</v>
      </c>
      <c r="B532" s="161" t="str">
        <f>IFERROR(TEXT(AM532,"00"),"99")&amp;IFERROR(TEXT(X532,"00"),"99")&amp;IFERROR(TEXT(T532,"00"),"99")&amp;IFERROR(TEXT(BN532,"000"),"999")</f>
        <v>047000212</v>
      </c>
      <c r="C532" s="161" t="str">
        <f>IFERROR(TEXT(AM532,"00"),"99")&amp;IFERROR(TEXT(W532,"00"),"99")&amp;IFERROR(TEXT(S532,"000"),"999")</f>
        <v>0470000</v>
      </c>
      <c r="D532" s="29">
        <v>1</v>
      </c>
      <c r="E532" s="29">
        <v>0</v>
      </c>
      <c r="F532" s="29">
        <v>0</v>
      </c>
      <c r="G532" s="29"/>
      <c r="H532" t="s">
        <v>2654</v>
      </c>
      <c r="I532" s="379" t="str">
        <f>IF(ISBLANK(H532), IF(OR(NOT(ISBLANK(M532)),NOT(ISBLANK(J532)), NOT(ISBLANK(O532))),"no oldname but should be",""),IF(H532=J532,"api",IF(H532=O532,"csv","no match or acsbgname")))</f>
        <v>api</v>
      </c>
      <c r="J532" t="s">
        <v>2654</v>
      </c>
      <c r="K532" t="s">
        <v>2654</v>
      </c>
      <c r="L532" s="124"/>
      <c r="M532" s="124"/>
      <c r="N532" s="124"/>
      <c r="O532" s="124"/>
      <c r="P532" s="124"/>
      <c r="Q532" s="125" t="s">
        <v>4986</v>
      </c>
      <c r="R532" s="124" t="s">
        <v>4986</v>
      </c>
      <c r="S532" s="150">
        <f>IFERROR(_xlfn.XLOOKUP(U532,sortorder!$E$62:$E$134,sortorder!$F$62:$F$134),999)</f>
        <v>0</v>
      </c>
      <c r="T532" s="150">
        <f>IFERROR(_xlfn.XLOOKUP(U532,sortorder!$E$62:$E$134,sortorder!$D$62:$D$134),99)</f>
        <v>0</v>
      </c>
      <c r="U532" s="201"/>
      <c r="V532" s="202"/>
      <c r="W532" s="155">
        <f>IFERROR(_xlfn.XLOOKUP(Y532,sortorder!$E$4:$E$55,sortorder!$D$4:$D$55),99)</f>
        <v>70</v>
      </c>
      <c r="X532" s="155">
        <f>IFERROR(_xlfn.XLOOKUP(Y532,sortorder!$E$4:$E$55,sortorder!$D$4:$D$55),99)</f>
        <v>70</v>
      </c>
      <c r="Y532" s="203" t="s">
        <v>2888</v>
      </c>
      <c r="Z532" s="144">
        <f>IF(ISERROR(SEARCH(Z$1,$Q532)),0,1)</f>
        <v>0</v>
      </c>
      <c r="AA532" s="144">
        <f>IF(ISERROR(SEARCH(AA$1,$Q532)),0,1)</f>
        <v>0</v>
      </c>
      <c r="AB532" s="144">
        <f>IF(ISERROR(SEARCH(AB$1,$Q532)),0,1)</f>
        <v>0</v>
      </c>
      <c r="AC532" s="144">
        <f>IF(ISERROR(SEARCH(AC$1,$Q532)),0,1)</f>
        <v>0</v>
      </c>
      <c r="AD532" s="144">
        <f>IF(ISERROR(SEARCH(AD$1,$Q532)),0,1)</f>
        <v>0</v>
      </c>
      <c r="AE532" s="144">
        <f>IF(ISERROR(SEARCH(AE$1,$Q532)),0,1)</f>
        <v>0</v>
      </c>
      <c r="AF532" s="144">
        <f>IF(ISERROR(SEARCH(AF$1,$Q532)),0,1)</f>
        <v>0</v>
      </c>
      <c r="AG532" s="144">
        <f>IF(ISERROR(SEARCH(AG$1,$Q532)),0,1)</f>
        <v>0</v>
      </c>
      <c r="AH532" s="144">
        <f>IF(ISERROR(SEARCH(AH$1,$Q532)),0,1)</f>
        <v>0</v>
      </c>
      <c r="AI532" s="124" t="s">
        <v>1075</v>
      </c>
      <c r="AJ532" s="124" t="s">
        <v>1076</v>
      </c>
      <c r="AK532" s="124" t="s">
        <v>60</v>
      </c>
      <c r="AL532" s="218" t="s">
        <v>2889</v>
      </c>
      <c r="AM532" s="216">
        <f>_xlfn.XLOOKUP(AL532,sortorder!$I$15:$I$20,sortorder!$J$15:$J$20)</f>
        <v>4</v>
      </c>
      <c r="AN532" s="124"/>
      <c r="AO532" s="124"/>
      <c r="AP532" s="124"/>
      <c r="AQ532" s="206">
        <v>0</v>
      </c>
      <c r="AR532" s="124" t="s">
        <v>43</v>
      </c>
      <c r="AS532" s="124" t="s">
        <v>43</v>
      </c>
      <c r="AT532" s="124" t="s">
        <v>64</v>
      </c>
      <c r="AU532" s="124" t="s">
        <v>64</v>
      </c>
      <c r="AV532" s="124"/>
      <c r="AW532" s="39" t="str">
        <f>IFERROR(_xlfn.XLOOKUP(Q532,wtd!$B:$B,wtd!$C:$C),"")</f>
        <v/>
      </c>
      <c r="AX532" s="144" t="b">
        <f>IFERROR(Q532=_xlfn.XLOOKUP(Q532,wtd!$B:$B,wtd!$B:$B),FALSE)</f>
        <v>0</v>
      </c>
      <c r="AY532" s="124" t="s">
        <v>3069</v>
      </c>
      <c r="AZ532" s="124"/>
      <c r="BA532" s="124"/>
      <c r="BB532" s="124"/>
      <c r="BC532" s="124" t="b">
        <v>0</v>
      </c>
      <c r="BD532" s="124" t="b">
        <v>0</v>
      </c>
      <c r="BE532" s="124" t="b">
        <v>0</v>
      </c>
      <c r="BF532" s="124" t="s">
        <v>5602</v>
      </c>
      <c r="BG532" s="124" t="s">
        <v>2655</v>
      </c>
      <c r="BH532" s="124" t="s">
        <v>2655</v>
      </c>
      <c r="BI532" s="124"/>
      <c r="BJ532" s="124"/>
      <c r="BK532" s="124" t="s">
        <v>2655</v>
      </c>
      <c r="BL532" s="124" t="s">
        <v>2656</v>
      </c>
      <c r="BN532" s="229">
        <v>212</v>
      </c>
      <c r="BP532" t="s">
        <v>2657</v>
      </c>
    </row>
    <row r="533" spans="1:68">
      <c r="A533">
        <v>532</v>
      </c>
      <c r="B533" s="161" t="str">
        <f>IFERROR(TEXT(AM533,"00"),"99")&amp;IFERROR(TEXT(X533,"00"),"99")&amp;IFERROR(TEXT(T533,"00"),"99")&amp;IFERROR(TEXT(BN533,"000"),"999")</f>
        <v>047000213</v>
      </c>
      <c r="C533" s="161" t="str">
        <f>IFERROR(TEXT(AM533,"00"),"99")&amp;IFERROR(TEXT(W533,"00"),"99")&amp;IFERROR(TEXT(S533,"000"),"999")</f>
        <v>0470000</v>
      </c>
      <c r="D533" s="29">
        <v>1</v>
      </c>
      <c r="E533" s="29">
        <v>0</v>
      </c>
      <c r="F533" s="29">
        <v>0</v>
      </c>
      <c r="G533" s="29"/>
      <c r="H533" t="s">
        <v>2658</v>
      </c>
      <c r="I533" s="379" t="str">
        <f>IF(ISBLANK(H533), IF(OR(NOT(ISBLANK(M533)),NOT(ISBLANK(J533)), NOT(ISBLANK(O533))),"no oldname but should be",""),IF(H533=J533,"api",IF(H533=O533,"csv","no match or acsbgname")))</f>
        <v>api</v>
      </c>
      <c r="J533" t="s">
        <v>2658</v>
      </c>
      <c r="K533" t="s">
        <v>2658</v>
      </c>
      <c r="L533" s="124"/>
      <c r="M533" s="124"/>
      <c r="N533" s="124"/>
      <c r="O533" s="124"/>
      <c r="P533" s="124"/>
      <c r="Q533" s="125" t="s">
        <v>4987</v>
      </c>
      <c r="R533" s="124" t="s">
        <v>4987</v>
      </c>
      <c r="S533" s="150">
        <f>IFERROR(_xlfn.XLOOKUP(U533,sortorder!$E$62:$E$134,sortorder!$F$62:$F$134),999)</f>
        <v>0</v>
      </c>
      <c r="T533" s="150">
        <f>IFERROR(_xlfn.XLOOKUP(U533,sortorder!$E$62:$E$134,sortorder!$D$62:$D$134),99)</f>
        <v>0</v>
      </c>
      <c r="V533" s="202"/>
      <c r="W533" s="155">
        <f>IFERROR(_xlfn.XLOOKUP(Y533,sortorder!$E$4:$E$55,sortorder!$D$4:$D$55),99)</f>
        <v>70</v>
      </c>
      <c r="X533" s="155">
        <f>IFERROR(_xlfn.XLOOKUP(Y533,sortorder!$E$4:$E$55,sortorder!$D$4:$D$55),99)</f>
        <v>70</v>
      </c>
      <c r="Y533" s="203" t="s">
        <v>2888</v>
      </c>
      <c r="Z533" s="144">
        <f>IF(ISERROR(SEARCH(Z$1,$Q533)),0,1)</f>
        <v>0</v>
      </c>
      <c r="AA533" s="144">
        <f>IF(ISERROR(SEARCH(AA$1,$Q533)),0,1)</f>
        <v>0</v>
      </c>
      <c r="AB533" s="144">
        <f>IF(ISERROR(SEARCH(AB$1,$Q533)),0,1)</f>
        <v>0</v>
      </c>
      <c r="AC533" s="144">
        <f>IF(ISERROR(SEARCH(AC$1,$Q533)),0,1)</f>
        <v>0</v>
      </c>
      <c r="AD533" s="144">
        <f>IF(ISERROR(SEARCH(AD$1,$Q533)),0,1)</f>
        <v>0</v>
      </c>
      <c r="AE533" s="144">
        <f>IF(ISERROR(SEARCH(AE$1,$Q533)),0,1)</f>
        <v>0</v>
      </c>
      <c r="AF533" s="144">
        <f>IF(ISERROR(SEARCH(AF$1,$Q533)),0,1)</f>
        <v>0</v>
      </c>
      <c r="AG533" s="144">
        <f>IF(ISERROR(SEARCH(AG$1,$Q533)),0,1)</f>
        <v>0</v>
      </c>
      <c r="AH533" s="144">
        <f>IF(ISERROR(SEARCH(AH$1,$Q533)),0,1)</f>
        <v>0</v>
      </c>
      <c r="AI533" s="124" t="s">
        <v>1075</v>
      </c>
      <c r="AJ533" s="124" t="s">
        <v>1076</v>
      </c>
      <c r="AK533" t="s">
        <v>60</v>
      </c>
      <c r="AL533" s="218" t="s">
        <v>2889</v>
      </c>
      <c r="AM533" s="216">
        <f>_xlfn.XLOOKUP(AL533,sortorder!$I$15:$I$20,sortorder!$J$15:$J$20)</f>
        <v>4</v>
      </c>
      <c r="AN533" s="124"/>
      <c r="AO533" s="124"/>
      <c r="AP533" s="124"/>
      <c r="AQ533" s="206">
        <v>0</v>
      </c>
      <c r="AR533" s="124" t="s">
        <v>43</v>
      </c>
      <c r="AS533" s="124" t="s">
        <v>43</v>
      </c>
      <c r="AT533" s="124" t="s">
        <v>64</v>
      </c>
      <c r="AU533" s="124" t="s">
        <v>64</v>
      </c>
      <c r="AV533" s="124"/>
      <c r="AW533" s="39" t="str">
        <f>IFERROR(_xlfn.XLOOKUP(Q533,wtd!$B:$B,wtd!$C:$C),"")</f>
        <v/>
      </c>
      <c r="AX533" s="144" t="b">
        <f>IFERROR(Q533=_xlfn.XLOOKUP(Q533,wtd!$B:$B,wtd!$B:$B),FALSE)</f>
        <v>0</v>
      </c>
      <c r="AY533" s="124" t="s">
        <v>3069</v>
      </c>
      <c r="AZ533" s="124"/>
      <c r="BA533" s="124"/>
      <c r="BB533" s="124"/>
      <c r="BC533" s="124" t="b">
        <v>0</v>
      </c>
      <c r="BD533" s="124" t="b">
        <v>0</v>
      </c>
      <c r="BE533" s="124" t="b">
        <v>0</v>
      </c>
      <c r="BF533" s="124" t="s">
        <v>5596</v>
      </c>
      <c r="BG533" s="124" t="s">
        <v>2659</v>
      </c>
      <c r="BH533" s="124" t="s">
        <v>2659</v>
      </c>
      <c r="BI533" s="124"/>
      <c r="BJ533" s="124"/>
      <c r="BK533" s="124" t="s">
        <v>2659</v>
      </c>
      <c r="BL533" s="124" t="s">
        <v>2660</v>
      </c>
      <c r="BN533" s="229">
        <v>213</v>
      </c>
      <c r="BP533" t="s">
        <v>2661</v>
      </c>
    </row>
    <row r="534" spans="1:68">
      <c r="A534">
        <v>533</v>
      </c>
      <c r="B534" s="161" t="str">
        <f>IFERROR(TEXT(AM534,"00"),"99")&amp;IFERROR(TEXT(X534,"00"),"99")&amp;IFERROR(TEXT(T534,"00"),"99")&amp;IFERROR(TEXT(BN534,"000"),"999")</f>
        <v>047000242</v>
      </c>
      <c r="C534" s="161" t="str">
        <f>IFERROR(TEXT(AM534,"00"),"99")&amp;IFERROR(TEXT(W534,"00"),"99")&amp;IFERROR(TEXT(S534,"000"),"999")</f>
        <v>0470000</v>
      </c>
      <c r="D534" s="29">
        <v>1</v>
      </c>
      <c r="E534" s="29">
        <v>0</v>
      </c>
      <c r="F534" s="29">
        <v>0</v>
      </c>
      <c r="G534" s="112" t="s">
        <v>60</v>
      </c>
      <c r="H534" t="s">
        <v>2720</v>
      </c>
      <c r="I534" s="379" t="str">
        <f>IF(ISBLANK(H534), IF(OR(NOT(ISBLANK(M534)),NOT(ISBLANK(J534)), NOT(ISBLANK(O534))),"no oldname but should be",""),IF(H534=J534,"api",IF(H534=O534,"csv","no match or acsbgname")))</f>
        <v>api</v>
      </c>
      <c r="J534" t="s">
        <v>2720</v>
      </c>
      <c r="K534" t="s">
        <v>2720</v>
      </c>
      <c r="L534" s="124"/>
      <c r="M534" s="124"/>
      <c r="N534" s="124"/>
      <c r="O534" s="124"/>
      <c r="P534" s="124"/>
      <c r="Q534" s="125" t="s">
        <v>4951</v>
      </c>
      <c r="R534" s="124" t="s">
        <v>4951</v>
      </c>
      <c r="S534" s="150">
        <f>IFERROR(_xlfn.XLOOKUP(U534,sortorder!$E$62:$E$134,sortorder!$F$62:$F$134),999)</f>
        <v>0</v>
      </c>
      <c r="T534" s="150">
        <f>IFERROR(_xlfn.XLOOKUP(U534,sortorder!$E$62:$E$134,sortorder!$D$62:$D$134),99)</f>
        <v>0</v>
      </c>
      <c r="U534" s="201"/>
      <c r="V534" s="202"/>
      <c r="W534" s="155">
        <f>IFERROR(_xlfn.XLOOKUP(Y534,sortorder!$E$4:$E$55,sortorder!$D$4:$D$55),99)</f>
        <v>70</v>
      </c>
      <c r="X534" s="155">
        <f>IFERROR(_xlfn.XLOOKUP(Y534,sortorder!$E$4:$E$55,sortorder!$D$4:$D$55),99)</f>
        <v>70</v>
      </c>
      <c r="Y534" s="203" t="s">
        <v>2888</v>
      </c>
      <c r="Z534" s="144">
        <f>IF(ISERROR(SEARCH(Z$1,$Q534)),0,1)</f>
        <v>0</v>
      </c>
      <c r="AA534" s="144">
        <f>IF(ISERROR(SEARCH(AA$1,$Q534)),0,1)</f>
        <v>0</v>
      </c>
      <c r="AB534" s="144">
        <f>IF(ISERROR(SEARCH(AB$1,$Q534)),0,1)</f>
        <v>0</v>
      </c>
      <c r="AC534" s="144">
        <f>IF(ISERROR(SEARCH(AC$1,$Q534)),0,1)</f>
        <v>0</v>
      </c>
      <c r="AD534" s="144">
        <f>IF(ISERROR(SEARCH(AD$1,$Q534)),0,1)</f>
        <v>0</v>
      </c>
      <c r="AE534" s="144">
        <f>IF(ISERROR(SEARCH(AE$1,$Q534)),0,1)</f>
        <v>0</v>
      </c>
      <c r="AF534" s="144">
        <f>IF(ISERROR(SEARCH(AF$1,$Q534)),0,1)</f>
        <v>0</v>
      </c>
      <c r="AG534" s="144">
        <f>IF(ISERROR(SEARCH(AG$1,$Q534)),0,1)</f>
        <v>0</v>
      </c>
      <c r="AH534" s="144">
        <f>IF(ISERROR(SEARCH(AH$1,$Q534)),0,1)</f>
        <v>0</v>
      </c>
      <c r="AI534" s="124" t="s">
        <v>2292</v>
      </c>
      <c r="AJ534" s="124" t="s">
        <v>2721</v>
      </c>
      <c r="AK534" s="124" t="s">
        <v>60</v>
      </c>
      <c r="AL534" s="41" t="s">
        <v>2889</v>
      </c>
      <c r="AM534" s="216">
        <f>_xlfn.XLOOKUP(AL534,sortorder!$I$15:$I$20,sortorder!$J$15:$J$20)</f>
        <v>4</v>
      </c>
      <c r="AN534" s="124"/>
      <c r="AO534" s="124"/>
      <c r="AP534" s="124"/>
      <c r="AQ534" s="206">
        <v>0</v>
      </c>
      <c r="AR534" s="124" t="s">
        <v>43</v>
      </c>
      <c r="AS534" s="124" t="s">
        <v>43</v>
      </c>
      <c r="AT534" s="124"/>
      <c r="AU534" s="124"/>
      <c r="AV534" s="124">
        <v>1</v>
      </c>
      <c r="AW534" s="39" t="str">
        <f>IFERROR(_xlfn.XLOOKUP(Q534,wtd!$B:$B,wtd!$C:$C),"")</f>
        <v/>
      </c>
      <c r="AX534" s="144" t="b">
        <f>IFERROR(Q534=_xlfn.XLOOKUP(Q534,wtd!$B:$B,wtd!$B:$B),FALSE)</f>
        <v>0</v>
      </c>
      <c r="AY534" s="124" t="s">
        <v>3068</v>
      </c>
      <c r="AZ534" s="124"/>
      <c r="BA534" s="124">
        <v>0</v>
      </c>
      <c r="BB534" s="124"/>
      <c r="BC534" s="124" t="b">
        <v>0</v>
      </c>
      <c r="BD534" s="124" t="b">
        <v>0</v>
      </c>
      <c r="BE534" s="124" t="b">
        <v>0</v>
      </c>
      <c r="BF534" s="124" t="s">
        <v>5361</v>
      </c>
      <c r="BG534" s="124" t="s">
        <v>2722</v>
      </c>
      <c r="BH534" s="124" t="s">
        <v>2722</v>
      </c>
      <c r="BI534" s="124"/>
      <c r="BJ534" s="124"/>
      <c r="BK534" s="124" t="s">
        <v>2722</v>
      </c>
      <c r="BL534" s="124" t="s">
        <v>2723</v>
      </c>
      <c r="BN534" s="229">
        <v>242</v>
      </c>
      <c r="BP534" t="s">
        <v>1689</v>
      </c>
    </row>
    <row r="535" spans="1:68">
      <c r="A535">
        <v>534</v>
      </c>
      <c r="B535" s="161" t="str">
        <f>IFERROR(TEXT(AM535,"00"),"99")&amp;IFERROR(TEXT(X535,"00"),"99")&amp;IFERROR(TEXT(T535,"00"),"99")&amp;IFERROR(TEXT(BN535,"000"),"999")</f>
        <v>047000243</v>
      </c>
      <c r="C535" s="161" t="str">
        <f>IFERROR(TEXT(AM535,"00"),"99")&amp;IFERROR(TEXT(W535,"00"),"99")&amp;IFERROR(TEXT(S535,"000"),"999")</f>
        <v>0470000</v>
      </c>
      <c r="D535" s="29">
        <v>1</v>
      </c>
      <c r="E535" s="29">
        <v>0</v>
      </c>
      <c r="F535" s="29">
        <v>0</v>
      </c>
      <c r="G535" s="112" t="s">
        <v>60</v>
      </c>
      <c r="H535" t="s">
        <v>2724</v>
      </c>
      <c r="I535" s="379" t="str">
        <f>IF(ISBLANK(H535), IF(OR(NOT(ISBLANK(M535)),NOT(ISBLANK(J535)), NOT(ISBLANK(O535))),"no oldname but should be",""),IF(H535=J535,"api",IF(H535=O535,"csv","no match or acsbgname")))</f>
        <v>api</v>
      </c>
      <c r="J535" t="s">
        <v>2724</v>
      </c>
      <c r="K535" t="s">
        <v>2724</v>
      </c>
      <c r="Q535" s="64" t="s">
        <v>4952</v>
      </c>
      <c r="R535" t="s">
        <v>4952</v>
      </c>
      <c r="S535" s="150">
        <f>IFERROR(_xlfn.XLOOKUP(U535,sortorder!$E$62:$E$134,sortorder!$F$62:$F$134),999)</f>
        <v>0</v>
      </c>
      <c r="T535" s="150">
        <f>IFERROR(_xlfn.XLOOKUP(U535,sortorder!$E$62:$E$134,sortorder!$D$62:$D$134),99)</f>
        <v>0</v>
      </c>
      <c r="W535" s="155">
        <f>IFERROR(_xlfn.XLOOKUP(Y535,sortorder!$E$4:$E$55,sortorder!$D$4:$D$55),99)</f>
        <v>70</v>
      </c>
      <c r="X535" s="155">
        <f>IFERROR(_xlfn.XLOOKUP(Y535,sortorder!$E$4:$E$55,sortorder!$D$4:$D$55),99)</f>
        <v>70</v>
      </c>
      <c r="Y535" s="22" t="s">
        <v>2888</v>
      </c>
      <c r="Z535" s="144">
        <f>IF(ISERROR(SEARCH(Z$1,$Q535)),0,1)</f>
        <v>0</v>
      </c>
      <c r="AA535" s="144">
        <f>IF(ISERROR(SEARCH(AA$1,$Q535)),0,1)</f>
        <v>0</v>
      </c>
      <c r="AB535" s="144">
        <f>IF(ISERROR(SEARCH(AB$1,$Q535)),0,1)</f>
        <v>0</v>
      </c>
      <c r="AC535" s="144">
        <f>IF(ISERROR(SEARCH(AC$1,$Q535)),0,1)</f>
        <v>0</v>
      </c>
      <c r="AD535" s="144">
        <f>IF(ISERROR(SEARCH(AD$1,$Q535)),0,1)</f>
        <v>0</v>
      </c>
      <c r="AE535" s="144">
        <f>IF(ISERROR(SEARCH(AE$1,$Q535)),0,1)</f>
        <v>0</v>
      </c>
      <c r="AF535" s="144">
        <f>IF(ISERROR(SEARCH(AF$1,$Q535)),0,1)</f>
        <v>0</v>
      </c>
      <c r="AG535" s="144">
        <f>IF(ISERROR(SEARCH(AG$1,$Q535)),0,1)</f>
        <v>0</v>
      </c>
      <c r="AH535" s="144">
        <f>IF(ISERROR(SEARCH(AH$1,$Q535)),0,1)</f>
        <v>0</v>
      </c>
      <c r="AI535" t="s">
        <v>2292</v>
      </c>
      <c r="AJ535" t="s">
        <v>2721</v>
      </c>
      <c r="AK535" t="s">
        <v>60</v>
      </c>
      <c r="AL535" s="41" t="s">
        <v>2889</v>
      </c>
      <c r="AM535" s="216">
        <f>_xlfn.XLOOKUP(AL535,sortorder!$I$15:$I$20,sortorder!$J$15:$J$20)</f>
        <v>4</v>
      </c>
      <c r="AQ535" s="30">
        <v>0</v>
      </c>
      <c r="AR535" t="s">
        <v>43</v>
      </c>
      <c r="AS535" t="s">
        <v>43</v>
      </c>
      <c r="AV535">
        <v>1</v>
      </c>
      <c r="AW535" s="39" t="str">
        <f>IFERROR(_xlfn.XLOOKUP(Q535,wtd!$B:$B,wtd!$C:$C),"")</f>
        <v/>
      </c>
      <c r="AX535" s="144" t="b">
        <f>IFERROR(Q535=_xlfn.XLOOKUP(Q535,wtd!$B:$B,wtd!$B:$B),FALSE)</f>
        <v>0</v>
      </c>
      <c r="AY535" t="s">
        <v>3068</v>
      </c>
      <c r="BA535">
        <v>0</v>
      </c>
      <c r="BC535" t="b">
        <v>0</v>
      </c>
      <c r="BD535" t="b">
        <v>0</v>
      </c>
      <c r="BE535" t="b">
        <v>0</v>
      </c>
      <c r="BF535" t="s">
        <v>5362</v>
      </c>
      <c r="BG535" t="s">
        <v>2725</v>
      </c>
      <c r="BH535" t="s">
        <v>2725</v>
      </c>
      <c r="BK535" t="s">
        <v>2725</v>
      </c>
      <c r="BL535" t="s">
        <v>2726</v>
      </c>
      <c r="BN535" s="229">
        <v>243</v>
      </c>
      <c r="BO535" t="s">
        <v>2727</v>
      </c>
      <c r="BP535" t="s">
        <v>2728</v>
      </c>
    </row>
    <row r="536" spans="1:68">
      <c r="A536">
        <v>535</v>
      </c>
      <c r="B536" s="161" t="str">
        <f>IFERROR(TEXT(AM536,"00"),"99")&amp;IFERROR(TEXT(X536,"00"),"99")&amp;IFERROR(TEXT(T536,"00"),"99")&amp;IFERROR(TEXT(BN536,"000"),"999")</f>
        <v>047000244</v>
      </c>
      <c r="C536" s="161" t="str">
        <f>IFERROR(TEXT(AM536,"00"),"99")&amp;IFERROR(TEXT(W536,"00"),"99")&amp;IFERROR(TEXT(S536,"000"),"999")</f>
        <v>0470000</v>
      </c>
      <c r="D536" s="29">
        <v>1</v>
      </c>
      <c r="E536" s="29">
        <v>0</v>
      </c>
      <c r="F536" s="29">
        <v>0</v>
      </c>
      <c r="G536" s="29"/>
      <c r="H536" t="s">
        <v>2729</v>
      </c>
      <c r="I536" s="379" t="str">
        <f>IF(ISBLANK(H536), IF(OR(NOT(ISBLANK(M536)),NOT(ISBLANK(J536)), NOT(ISBLANK(O536))),"no oldname but should be",""),IF(H536=J536,"api",IF(H536=O536,"csv","no match or acsbgname")))</f>
        <v>api</v>
      </c>
      <c r="J536" t="s">
        <v>2729</v>
      </c>
      <c r="K536" t="s">
        <v>2729</v>
      </c>
      <c r="Q536" s="64" t="s">
        <v>4953</v>
      </c>
      <c r="R536" t="s">
        <v>4953</v>
      </c>
      <c r="S536" s="150">
        <f>IFERROR(_xlfn.XLOOKUP(U536,sortorder!$E$62:$E$134,sortorder!$F$62:$F$134),999)</f>
        <v>0</v>
      </c>
      <c r="T536" s="150">
        <f>IFERROR(_xlfn.XLOOKUP(U536,sortorder!$E$62:$E$134,sortorder!$D$62:$D$134),99)</f>
        <v>0</v>
      </c>
      <c r="W536" s="155">
        <f>IFERROR(_xlfn.XLOOKUP(Y536,sortorder!$E$4:$E$55,sortorder!$D$4:$D$55),99)</f>
        <v>70</v>
      </c>
      <c r="X536" s="155">
        <f>IFERROR(_xlfn.XLOOKUP(Y536,sortorder!$E$4:$E$55,sortorder!$D$4:$D$55),99)</f>
        <v>70</v>
      </c>
      <c r="Y536" s="22" t="s">
        <v>2888</v>
      </c>
      <c r="Z536" s="144">
        <f>IF(ISERROR(SEARCH(Z$1,$Q536)),0,1)</f>
        <v>0</v>
      </c>
      <c r="AA536" s="144">
        <f>IF(ISERROR(SEARCH(AA$1,$Q536)),0,1)</f>
        <v>0</v>
      </c>
      <c r="AB536" s="144">
        <f>IF(ISERROR(SEARCH(AB$1,$Q536)),0,1)</f>
        <v>0</v>
      </c>
      <c r="AC536" s="144">
        <f>IF(ISERROR(SEARCH(AC$1,$Q536)),0,1)</f>
        <v>0</v>
      </c>
      <c r="AD536" s="144">
        <f>IF(ISERROR(SEARCH(AD$1,$Q536)),0,1)</f>
        <v>0</v>
      </c>
      <c r="AE536" s="144">
        <f>IF(ISERROR(SEARCH(AE$1,$Q536)),0,1)</f>
        <v>0</v>
      </c>
      <c r="AF536" s="144">
        <f>IF(ISERROR(SEARCH(AF$1,$Q536)),0,1)</f>
        <v>0</v>
      </c>
      <c r="AG536" s="144">
        <f>IF(ISERROR(SEARCH(AG$1,$Q536)),0,1)</f>
        <v>0</v>
      </c>
      <c r="AH536" s="144">
        <f>IF(ISERROR(SEARCH(AH$1,$Q536)),0,1)</f>
        <v>0</v>
      </c>
      <c r="AI536" t="s">
        <v>2292</v>
      </c>
      <c r="AJ536" t="s">
        <v>2721</v>
      </c>
      <c r="AK536" t="s">
        <v>60</v>
      </c>
      <c r="AL536" s="41" t="s">
        <v>2889</v>
      </c>
      <c r="AM536" s="216">
        <f>_xlfn.XLOOKUP(AL536,sortorder!$I$15:$I$20,sortorder!$J$15:$J$20)</f>
        <v>4</v>
      </c>
      <c r="AN536" t="s">
        <v>1804</v>
      </c>
      <c r="AO536" t="s">
        <v>1805</v>
      </c>
      <c r="AP536" t="s">
        <v>1805</v>
      </c>
      <c r="AQ536" s="32">
        <v>3</v>
      </c>
      <c r="AR536" t="s">
        <v>1815</v>
      </c>
      <c r="AS536" t="s">
        <v>1132</v>
      </c>
      <c r="AT536" t="s">
        <v>1126</v>
      </c>
      <c r="AU536" t="s">
        <v>1132</v>
      </c>
      <c r="AW536" s="39" t="str">
        <f>IFERROR(_xlfn.XLOOKUP(Q536,wtd!$B:$B,wtd!$C:$C),"")</f>
        <v/>
      </c>
      <c r="AX536" s="144" t="b">
        <f>IFERROR(Q536=_xlfn.XLOOKUP(Q536,wtd!$B:$B,wtd!$B:$B),FALSE)</f>
        <v>0</v>
      </c>
      <c r="AY536" t="s">
        <v>2830</v>
      </c>
      <c r="BA536">
        <v>0</v>
      </c>
      <c r="BC536" t="b">
        <v>0</v>
      </c>
      <c r="BD536" t="b">
        <v>0</v>
      </c>
      <c r="BE536" t="b">
        <v>0</v>
      </c>
      <c r="BF536" t="s">
        <v>5363</v>
      </c>
      <c r="BG536" t="s">
        <v>2730</v>
      </c>
      <c r="BH536" t="s">
        <v>2730</v>
      </c>
      <c r="BK536" t="s">
        <v>2730</v>
      </c>
      <c r="BL536" t="s">
        <v>2723</v>
      </c>
      <c r="BN536" s="229">
        <v>244</v>
      </c>
      <c r="BP536" t="s">
        <v>2731</v>
      </c>
    </row>
    <row r="537" spans="1:68">
      <c r="A537">
        <v>536</v>
      </c>
      <c r="B537" s="161" t="str">
        <f>IFERROR(TEXT(AM537,"00"),"99")&amp;IFERROR(TEXT(X537,"00"),"99")&amp;IFERROR(TEXT(T537,"00"),"99")&amp;IFERROR(TEXT(BN537,"000"),"999")</f>
        <v>047000245</v>
      </c>
      <c r="C537" s="161" t="str">
        <f>IFERROR(TEXT(AM537,"00"),"99")&amp;IFERROR(TEXT(W537,"00"),"99")&amp;IFERROR(TEXT(S537,"000"),"999")</f>
        <v>0470000</v>
      </c>
      <c r="D537" s="29">
        <v>1</v>
      </c>
      <c r="E537" s="29">
        <v>0</v>
      </c>
      <c r="F537" s="29">
        <v>0</v>
      </c>
      <c r="G537" s="29"/>
      <c r="H537" t="s">
        <v>2732</v>
      </c>
      <c r="I537" s="379" t="str">
        <f>IF(ISBLANK(H537), IF(OR(NOT(ISBLANK(M537)),NOT(ISBLANK(J537)), NOT(ISBLANK(O537))),"no oldname but should be",""),IF(H537=J537,"api",IF(H537=O537,"csv","no match or acsbgname")))</f>
        <v>api</v>
      </c>
      <c r="J537" t="s">
        <v>2732</v>
      </c>
      <c r="K537" t="s">
        <v>2732</v>
      </c>
      <c r="Q537" s="64" t="s">
        <v>4954</v>
      </c>
      <c r="R537" t="s">
        <v>4954</v>
      </c>
      <c r="S537" s="150">
        <f>IFERROR(_xlfn.XLOOKUP(U537,sortorder!$E$62:$E$134,sortorder!$F$62:$F$134),999)</f>
        <v>0</v>
      </c>
      <c r="T537" s="150">
        <f>IFERROR(_xlfn.XLOOKUP(U537,sortorder!$E$62:$E$134,sortorder!$D$62:$D$134),99)</f>
        <v>0</v>
      </c>
      <c r="W537" s="155">
        <f>IFERROR(_xlfn.XLOOKUP(Y537,sortorder!$E$4:$E$55,sortorder!$D$4:$D$55),99)</f>
        <v>70</v>
      </c>
      <c r="X537" s="155">
        <f>IFERROR(_xlfn.XLOOKUP(Y537,sortorder!$E$4:$E$55,sortorder!$D$4:$D$55),99)</f>
        <v>70</v>
      </c>
      <c r="Y537" s="22" t="s">
        <v>2888</v>
      </c>
      <c r="Z537" s="144">
        <f>IF(ISERROR(SEARCH(Z$1,$Q537)),0,1)</f>
        <v>0</v>
      </c>
      <c r="AA537" s="144">
        <f>IF(ISERROR(SEARCH(AA$1,$Q537)),0,1)</f>
        <v>0</v>
      </c>
      <c r="AB537" s="144">
        <f>IF(ISERROR(SEARCH(AB$1,$Q537)),0,1)</f>
        <v>0</v>
      </c>
      <c r="AC537" s="144">
        <f>IF(ISERROR(SEARCH(AC$1,$Q537)),0,1)</f>
        <v>0</v>
      </c>
      <c r="AD537" s="144">
        <f>IF(ISERROR(SEARCH(AD$1,$Q537)),0,1)</f>
        <v>0</v>
      </c>
      <c r="AE537" s="144">
        <f>IF(ISERROR(SEARCH(AE$1,$Q537)),0,1)</f>
        <v>0</v>
      </c>
      <c r="AF537" s="144">
        <f>IF(ISERROR(SEARCH(AF$1,$Q537)),0,1)</f>
        <v>0</v>
      </c>
      <c r="AG537" s="144">
        <f>IF(ISERROR(SEARCH(AG$1,$Q537)),0,1)</f>
        <v>0</v>
      </c>
      <c r="AH537" s="144">
        <f>IF(ISERROR(SEARCH(AH$1,$Q537)),0,1)</f>
        <v>0</v>
      </c>
      <c r="AI537" t="s">
        <v>2292</v>
      </c>
      <c r="AJ537" t="s">
        <v>2721</v>
      </c>
      <c r="AK537" t="s">
        <v>60</v>
      </c>
      <c r="AL537" s="41" t="s">
        <v>2889</v>
      </c>
      <c r="AM537" s="216">
        <f>_xlfn.XLOOKUP(AL537,sortorder!$I$15:$I$20,sortorder!$J$15:$J$20)</f>
        <v>4</v>
      </c>
      <c r="AN537" t="s">
        <v>1804</v>
      </c>
      <c r="AO537" t="s">
        <v>1805</v>
      </c>
      <c r="AP537" t="s">
        <v>1805</v>
      </c>
      <c r="AQ537" s="32">
        <v>3</v>
      </c>
      <c r="AR537" t="s">
        <v>1815</v>
      </c>
      <c r="AS537" t="s">
        <v>1132</v>
      </c>
      <c r="AT537" t="s">
        <v>1126</v>
      </c>
      <c r="AU537" t="s">
        <v>1132</v>
      </c>
      <c r="AW537" s="39" t="str">
        <f>IFERROR(_xlfn.XLOOKUP(Q537,wtd!$B:$B,wtd!$C:$C),"")</f>
        <v/>
      </c>
      <c r="AX537" s="144" t="b">
        <f>IFERROR(Q537=_xlfn.XLOOKUP(Q537,wtd!$B:$B,wtd!$B:$B),FALSE)</f>
        <v>0</v>
      </c>
      <c r="AY537" t="s">
        <v>2830</v>
      </c>
      <c r="BA537">
        <v>0</v>
      </c>
      <c r="BC537" t="b">
        <v>0</v>
      </c>
      <c r="BD537" t="b">
        <v>0</v>
      </c>
      <c r="BE537" t="b">
        <v>0</v>
      </c>
      <c r="BF537" t="s">
        <v>5364</v>
      </c>
      <c r="BG537" t="s">
        <v>2733</v>
      </c>
      <c r="BH537" t="s">
        <v>2733</v>
      </c>
      <c r="BK537" t="s">
        <v>2733</v>
      </c>
      <c r="BL537" t="s">
        <v>2726</v>
      </c>
      <c r="BN537" s="229">
        <v>245</v>
      </c>
      <c r="BO537" t="s">
        <v>2727</v>
      </c>
      <c r="BP537" t="s">
        <v>2734</v>
      </c>
    </row>
    <row r="538" spans="1:68">
      <c r="A538">
        <v>537</v>
      </c>
      <c r="B538" s="161" t="str">
        <f>IFERROR(TEXT(AM538,"00"),"99")&amp;IFERROR(TEXT(X538,"00"),"99")&amp;IFERROR(TEXT(T538,"00"),"99")&amp;IFERROR(TEXT(BN538,"000"),"999")</f>
        <v>047000246</v>
      </c>
      <c r="C538" s="161" t="str">
        <f>IFERROR(TEXT(AM538,"00"),"99")&amp;IFERROR(TEXT(W538,"00"),"99")&amp;IFERROR(TEXT(S538,"000"),"999")</f>
        <v>0470000</v>
      </c>
      <c r="D538" s="29">
        <v>1</v>
      </c>
      <c r="E538" s="29">
        <v>0</v>
      </c>
      <c r="F538" s="29">
        <v>0</v>
      </c>
      <c r="G538" s="29"/>
      <c r="H538" t="s">
        <v>2735</v>
      </c>
      <c r="I538" s="379" t="str">
        <f>IF(ISBLANK(H538), IF(OR(NOT(ISBLANK(M538)),NOT(ISBLANK(J538)), NOT(ISBLANK(O538))),"no oldname but should be",""),IF(H538=J538,"api",IF(H538=O538,"csv","no match or acsbgname")))</f>
        <v>api</v>
      </c>
      <c r="J538" t="s">
        <v>2735</v>
      </c>
      <c r="K538" t="s">
        <v>2735</v>
      </c>
      <c r="Q538" s="64" t="s">
        <v>4955</v>
      </c>
      <c r="R538" t="s">
        <v>4955</v>
      </c>
      <c r="S538" s="150">
        <f>IFERROR(_xlfn.XLOOKUP(U538,sortorder!$E$62:$E$134,sortorder!$F$62:$F$134),999)</f>
        <v>0</v>
      </c>
      <c r="T538" s="150">
        <f>IFERROR(_xlfn.XLOOKUP(U538,sortorder!$E$62:$E$134,sortorder!$D$62:$D$134),99)</f>
        <v>0</v>
      </c>
      <c r="W538" s="155">
        <f>IFERROR(_xlfn.XLOOKUP(Y538,sortorder!$E$4:$E$55,sortorder!$D$4:$D$55),99)</f>
        <v>70</v>
      </c>
      <c r="X538" s="155">
        <f>IFERROR(_xlfn.XLOOKUP(Y538,sortorder!$E$4:$E$55,sortorder!$D$4:$D$55),99)</f>
        <v>70</v>
      </c>
      <c r="Y538" s="22" t="s">
        <v>2888</v>
      </c>
      <c r="Z538" s="144">
        <f>IF(ISERROR(SEARCH(Z$1,$Q538)),0,1)</f>
        <v>0</v>
      </c>
      <c r="AA538" s="144">
        <f>IF(ISERROR(SEARCH(AA$1,$Q538)),0,1)</f>
        <v>0</v>
      </c>
      <c r="AB538" s="144">
        <f>IF(ISERROR(SEARCH(AB$1,$Q538)),0,1)</f>
        <v>0</v>
      </c>
      <c r="AC538" s="144">
        <f>IF(ISERROR(SEARCH(AC$1,$Q538)),0,1)</f>
        <v>0</v>
      </c>
      <c r="AD538" s="144">
        <f>IF(ISERROR(SEARCH(AD$1,$Q538)),0,1)</f>
        <v>0</v>
      </c>
      <c r="AE538" s="144">
        <f>IF(ISERROR(SEARCH(AE$1,$Q538)),0,1)</f>
        <v>0</v>
      </c>
      <c r="AF538" s="144">
        <f>IF(ISERROR(SEARCH(AF$1,$Q538)),0,1)</f>
        <v>0</v>
      </c>
      <c r="AG538" s="144">
        <f>IF(ISERROR(SEARCH(AG$1,$Q538)),0,1)</f>
        <v>0</v>
      </c>
      <c r="AH538" s="144">
        <f>IF(ISERROR(SEARCH(AH$1,$Q538)),0,1)</f>
        <v>0</v>
      </c>
      <c r="AI538" t="s">
        <v>2292</v>
      </c>
      <c r="AJ538" t="s">
        <v>2721</v>
      </c>
      <c r="AK538" t="s">
        <v>60</v>
      </c>
      <c r="AL538" s="41" t="s">
        <v>2889</v>
      </c>
      <c r="AM538" s="216">
        <f>_xlfn.XLOOKUP(AL538,sortorder!$I$15:$I$20,sortorder!$J$15:$J$20)</f>
        <v>4</v>
      </c>
      <c r="AN538" t="s">
        <v>1804</v>
      </c>
      <c r="AO538" t="s">
        <v>1805</v>
      </c>
      <c r="AP538" t="s">
        <v>1805</v>
      </c>
      <c r="AQ538" s="32">
        <v>3</v>
      </c>
      <c r="AR538" t="s">
        <v>1799</v>
      </c>
      <c r="AS538" t="s">
        <v>1111</v>
      </c>
      <c r="AT538" t="s">
        <v>1102</v>
      </c>
      <c r="AU538" t="s">
        <v>1111</v>
      </c>
      <c r="AW538" s="39" t="str">
        <f>IFERROR(_xlfn.XLOOKUP(Q538,wtd!$B:$B,wtd!$C:$C),"")</f>
        <v/>
      </c>
      <c r="AX538" s="144" t="b">
        <f>IFERROR(Q538=_xlfn.XLOOKUP(Q538,wtd!$B:$B,wtd!$B:$B),FALSE)</f>
        <v>0</v>
      </c>
      <c r="AY538" t="s">
        <v>1103</v>
      </c>
      <c r="AZ538">
        <v>2</v>
      </c>
      <c r="BA538">
        <v>0</v>
      </c>
      <c r="BC538" t="b">
        <v>0</v>
      </c>
      <c r="BD538" t="b">
        <v>0</v>
      </c>
      <c r="BE538" t="b">
        <v>0</v>
      </c>
      <c r="BF538" t="s">
        <v>5365</v>
      </c>
      <c r="BG538" t="s">
        <v>2736</v>
      </c>
      <c r="BH538" t="s">
        <v>2736</v>
      </c>
      <c r="BK538" t="s">
        <v>2736</v>
      </c>
      <c r="BL538" t="s">
        <v>2723</v>
      </c>
      <c r="BN538" s="229">
        <v>246</v>
      </c>
      <c r="BP538" t="s">
        <v>1683</v>
      </c>
    </row>
    <row r="539" spans="1:68">
      <c r="A539">
        <v>538</v>
      </c>
      <c r="B539" s="161" t="str">
        <f>IFERROR(TEXT(AM539,"00"),"99")&amp;IFERROR(TEXT(X539,"00"),"99")&amp;IFERROR(TEXT(T539,"00"),"99")&amp;IFERROR(TEXT(BN539,"000"),"999")</f>
        <v>047000247</v>
      </c>
      <c r="C539" s="161" t="str">
        <f>IFERROR(TEXT(AM539,"00"),"99")&amp;IFERROR(TEXT(W539,"00"),"99")&amp;IFERROR(TEXT(S539,"000"),"999")</f>
        <v>0470000</v>
      </c>
      <c r="D539" s="29">
        <v>1</v>
      </c>
      <c r="E539" s="29">
        <v>0</v>
      </c>
      <c r="F539" s="29">
        <v>0</v>
      </c>
      <c r="G539" s="29"/>
      <c r="H539" t="s">
        <v>2737</v>
      </c>
      <c r="I539" s="379" t="str">
        <f>IF(ISBLANK(H539), IF(OR(NOT(ISBLANK(M539)),NOT(ISBLANK(J539)), NOT(ISBLANK(O539))),"no oldname but should be",""),IF(H539=J539,"api",IF(H539=O539,"csv","no match or acsbgname")))</f>
        <v>api</v>
      </c>
      <c r="J539" t="s">
        <v>2737</v>
      </c>
      <c r="K539" t="s">
        <v>2737</v>
      </c>
      <c r="Q539" s="64" t="s">
        <v>4956</v>
      </c>
      <c r="R539" t="s">
        <v>4956</v>
      </c>
      <c r="S539" s="150">
        <f>IFERROR(_xlfn.XLOOKUP(U539,sortorder!$E$62:$E$134,sortorder!$F$62:$F$134),999)</f>
        <v>0</v>
      </c>
      <c r="T539" s="150">
        <f>IFERROR(_xlfn.XLOOKUP(U539,sortorder!$E$62:$E$134,sortorder!$D$62:$D$134),99)</f>
        <v>0</v>
      </c>
      <c r="W539" s="155">
        <f>IFERROR(_xlfn.XLOOKUP(Y539,sortorder!$E$4:$E$55,sortorder!$D$4:$D$55),99)</f>
        <v>70</v>
      </c>
      <c r="X539" s="155">
        <f>IFERROR(_xlfn.XLOOKUP(Y539,sortorder!$E$4:$E$55,sortorder!$D$4:$D$55),99)</f>
        <v>70</v>
      </c>
      <c r="Y539" s="22" t="s">
        <v>2888</v>
      </c>
      <c r="Z539" s="144">
        <f>IF(ISERROR(SEARCH(Z$1,$Q539)),0,1)</f>
        <v>0</v>
      </c>
      <c r="AA539" s="144">
        <f>IF(ISERROR(SEARCH(AA$1,$Q539)),0,1)</f>
        <v>0</v>
      </c>
      <c r="AB539" s="144">
        <f>IF(ISERROR(SEARCH(AB$1,$Q539)),0,1)</f>
        <v>0</v>
      </c>
      <c r="AC539" s="144">
        <f>IF(ISERROR(SEARCH(AC$1,$Q539)),0,1)</f>
        <v>0</v>
      </c>
      <c r="AD539" s="144">
        <f>IF(ISERROR(SEARCH(AD$1,$Q539)),0,1)</f>
        <v>0</v>
      </c>
      <c r="AE539" s="144">
        <f>IF(ISERROR(SEARCH(AE$1,$Q539)),0,1)</f>
        <v>0</v>
      </c>
      <c r="AF539" s="144">
        <f>IF(ISERROR(SEARCH(AF$1,$Q539)),0,1)</f>
        <v>0</v>
      </c>
      <c r="AG539" s="144">
        <f>IF(ISERROR(SEARCH(AG$1,$Q539)),0,1)</f>
        <v>0</v>
      </c>
      <c r="AH539" s="144">
        <f>IF(ISERROR(SEARCH(AH$1,$Q539)),0,1)</f>
        <v>0</v>
      </c>
      <c r="AI539" t="s">
        <v>2292</v>
      </c>
      <c r="AJ539" t="s">
        <v>2721</v>
      </c>
      <c r="AK539" t="s">
        <v>60</v>
      </c>
      <c r="AL539" s="41" t="s">
        <v>2889</v>
      </c>
      <c r="AM539" s="216">
        <f>_xlfn.XLOOKUP(AL539,sortorder!$I$15:$I$20,sortorder!$J$15:$J$20)</f>
        <v>4</v>
      </c>
      <c r="AN539" t="s">
        <v>1804</v>
      </c>
      <c r="AO539" t="s">
        <v>1805</v>
      </c>
      <c r="AP539" t="s">
        <v>1805</v>
      </c>
      <c r="AQ539" s="32">
        <v>3</v>
      </c>
      <c r="AR539" t="s">
        <v>1799</v>
      </c>
      <c r="AS539" t="s">
        <v>1111</v>
      </c>
      <c r="AT539" t="s">
        <v>1102</v>
      </c>
      <c r="AU539" t="s">
        <v>1111</v>
      </c>
      <c r="AW539" s="39" t="str">
        <f>IFERROR(_xlfn.XLOOKUP(Q539,wtd!$B:$B,wtd!$C:$C),"")</f>
        <v/>
      </c>
      <c r="AX539" s="144" t="b">
        <f>IFERROR(Q539=_xlfn.XLOOKUP(Q539,wtd!$B:$B,wtd!$B:$B),FALSE)</f>
        <v>0</v>
      </c>
      <c r="AY539" t="s">
        <v>1103</v>
      </c>
      <c r="AZ539">
        <v>2</v>
      </c>
      <c r="BA539">
        <v>0</v>
      </c>
      <c r="BC539" t="b">
        <v>0</v>
      </c>
      <c r="BD539" t="b">
        <v>0</v>
      </c>
      <c r="BE539" t="b">
        <v>0</v>
      </c>
      <c r="BF539" t="s">
        <v>5366</v>
      </c>
      <c r="BG539" t="s">
        <v>2738</v>
      </c>
      <c r="BH539" t="s">
        <v>2738</v>
      </c>
      <c r="BK539" t="s">
        <v>2738</v>
      </c>
      <c r="BL539" t="s">
        <v>2726</v>
      </c>
      <c r="BN539" s="229">
        <v>247</v>
      </c>
      <c r="BO539" t="s">
        <v>2727</v>
      </c>
      <c r="BP539" t="s">
        <v>1562</v>
      </c>
    </row>
    <row r="540" spans="1:68">
      <c r="A540">
        <v>539</v>
      </c>
      <c r="B540" s="161" t="str">
        <f>IFERROR(TEXT(AM540,"00"),"99")&amp;IFERROR(TEXT(X540,"00"),"99")&amp;IFERROR(TEXT(T540,"00"),"99")&amp;IFERROR(TEXT(BN540,"000"),"999")</f>
        <v>047000248</v>
      </c>
      <c r="C540" s="161" t="str">
        <f>IFERROR(TEXT(AM540,"00"),"99")&amp;IFERROR(TEXT(W540,"00"),"99")&amp;IFERROR(TEXT(S540,"000"),"999")</f>
        <v>0470000</v>
      </c>
      <c r="D540" s="29">
        <v>1</v>
      </c>
      <c r="E540" s="29">
        <v>0</v>
      </c>
      <c r="F540" s="29">
        <v>0</v>
      </c>
      <c r="G540" s="29"/>
      <c r="H540" t="s">
        <v>2739</v>
      </c>
      <c r="I540" s="379" t="str">
        <f>IF(ISBLANK(H540), IF(OR(NOT(ISBLANK(M540)),NOT(ISBLANK(J540)), NOT(ISBLANK(O540))),"no oldname but should be",""),IF(H540=J540,"api",IF(H540=O540,"csv","no match or acsbgname")))</f>
        <v>api</v>
      </c>
      <c r="J540" t="s">
        <v>2739</v>
      </c>
      <c r="K540" t="s">
        <v>2739</v>
      </c>
      <c r="Q540" s="64" t="s">
        <v>4957</v>
      </c>
      <c r="R540" t="s">
        <v>4957</v>
      </c>
      <c r="S540" s="150">
        <f>IFERROR(_xlfn.XLOOKUP(U540,sortorder!$E$62:$E$134,sortorder!$F$62:$F$134),999)</f>
        <v>0</v>
      </c>
      <c r="T540" s="150">
        <f>IFERROR(_xlfn.XLOOKUP(U540,sortorder!$E$62:$E$134,sortorder!$D$62:$D$134),99)</f>
        <v>0</v>
      </c>
      <c r="W540" s="155">
        <f>IFERROR(_xlfn.XLOOKUP(Y540,sortorder!$E$4:$E$55,sortorder!$D$4:$D$55),99)</f>
        <v>70</v>
      </c>
      <c r="X540" s="155">
        <f>IFERROR(_xlfn.XLOOKUP(Y540,sortorder!$E$4:$E$55,sortorder!$D$4:$D$55),99)</f>
        <v>70</v>
      </c>
      <c r="Y540" s="22" t="s">
        <v>2888</v>
      </c>
      <c r="Z540" s="144">
        <f>IF(ISERROR(SEARCH(Z$1,$Q540)),0,1)</f>
        <v>0</v>
      </c>
      <c r="AA540" s="144">
        <f>IF(ISERROR(SEARCH(AA$1,$Q540)),0,1)</f>
        <v>0</v>
      </c>
      <c r="AB540" s="144">
        <f>IF(ISERROR(SEARCH(AB$1,$Q540)),0,1)</f>
        <v>0</v>
      </c>
      <c r="AC540" s="144">
        <f>IF(ISERROR(SEARCH(AC$1,$Q540)),0,1)</f>
        <v>0</v>
      </c>
      <c r="AD540" s="144">
        <f>IF(ISERROR(SEARCH(AD$1,$Q540)),0,1)</f>
        <v>0</v>
      </c>
      <c r="AE540" s="144">
        <f>IF(ISERROR(SEARCH(AE$1,$Q540)),0,1)</f>
        <v>0</v>
      </c>
      <c r="AF540" s="144">
        <f>IF(ISERROR(SEARCH(AF$1,$Q540)),0,1)</f>
        <v>0</v>
      </c>
      <c r="AG540" s="144">
        <f>IF(ISERROR(SEARCH(AG$1,$Q540)),0,1)</f>
        <v>0</v>
      </c>
      <c r="AH540" s="144">
        <f>IF(ISERROR(SEARCH(AH$1,$Q540)),0,1)</f>
        <v>0</v>
      </c>
      <c r="AI540" t="s">
        <v>2292</v>
      </c>
      <c r="AJ540" t="s">
        <v>2721</v>
      </c>
      <c r="AK540" t="s">
        <v>60</v>
      </c>
      <c r="AL540" s="41" t="s">
        <v>2889</v>
      </c>
      <c r="AM540" s="216">
        <f>_xlfn.XLOOKUP(AL540,sortorder!$I$15:$I$20,sortorder!$J$15:$J$20)</f>
        <v>4</v>
      </c>
      <c r="AN540" t="s">
        <v>423</v>
      </c>
      <c r="AO540" t="s">
        <v>423</v>
      </c>
      <c r="AP540" t="s">
        <v>424</v>
      </c>
      <c r="AQ540" s="31">
        <v>1</v>
      </c>
      <c r="AR540" t="s">
        <v>1125</v>
      </c>
      <c r="AS540" t="s">
        <v>1132</v>
      </c>
      <c r="AT540" t="s">
        <v>1126</v>
      </c>
      <c r="AU540" t="s">
        <v>1132</v>
      </c>
      <c r="AW540" s="39" t="str">
        <f>IFERROR(_xlfn.XLOOKUP(Q540,wtd!$B:$B,wtd!$C:$C),"")</f>
        <v/>
      </c>
      <c r="AX540" s="144" t="b">
        <f>IFERROR(Q540=_xlfn.XLOOKUP(Q540,wtd!$B:$B,wtd!$B:$B),FALSE)</f>
        <v>0</v>
      </c>
      <c r="AY540" t="s">
        <v>2830</v>
      </c>
      <c r="BA540">
        <v>0</v>
      </c>
      <c r="BC540" t="b">
        <v>0</v>
      </c>
      <c r="BD540" t="b">
        <v>0</v>
      </c>
      <c r="BE540" t="b">
        <v>0</v>
      </c>
      <c r="BF540" t="s">
        <v>5367</v>
      </c>
      <c r="BG540" t="s">
        <v>2740</v>
      </c>
      <c r="BH540" t="s">
        <v>2740</v>
      </c>
      <c r="BK540" t="s">
        <v>2740</v>
      </c>
      <c r="BL540" t="s">
        <v>2723</v>
      </c>
      <c r="BN540" s="229">
        <v>248</v>
      </c>
      <c r="BO540" t="s">
        <v>2741</v>
      </c>
      <c r="BP540" t="s">
        <v>1146</v>
      </c>
    </row>
    <row r="541" spans="1:68">
      <c r="A541">
        <v>540</v>
      </c>
      <c r="B541" s="161" t="str">
        <f>IFERROR(TEXT(AM541,"00"),"99")&amp;IFERROR(TEXT(X541,"00"),"99")&amp;IFERROR(TEXT(T541,"00"),"99")&amp;IFERROR(TEXT(BN541,"000"),"999")</f>
        <v>047000249</v>
      </c>
      <c r="C541" s="161" t="str">
        <f>IFERROR(TEXT(AM541,"00"),"99")&amp;IFERROR(TEXT(W541,"00"),"99")&amp;IFERROR(TEXT(S541,"000"),"999")</f>
        <v>0470000</v>
      </c>
      <c r="D541" s="29">
        <v>1</v>
      </c>
      <c r="E541" s="29">
        <v>0</v>
      </c>
      <c r="F541" s="29">
        <v>0</v>
      </c>
      <c r="G541" s="29"/>
      <c r="H541" t="s">
        <v>2742</v>
      </c>
      <c r="I541" s="379" t="str">
        <f>IF(ISBLANK(H541), IF(OR(NOT(ISBLANK(M541)),NOT(ISBLANK(J541)), NOT(ISBLANK(O541))),"no oldname but should be",""),IF(H541=J541,"api",IF(H541=O541,"csv","no match or acsbgname")))</f>
        <v>api</v>
      </c>
      <c r="J541" t="s">
        <v>2742</v>
      </c>
      <c r="K541" t="s">
        <v>2742</v>
      </c>
      <c r="Q541" s="64" t="s">
        <v>4958</v>
      </c>
      <c r="R541" t="s">
        <v>4958</v>
      </c>
      <c r="S541" s="150">
        <f>IFERROR(_xlfn.XLOOKUP(U541,sortorder!$E$62:$E$134,sortorder!$F$62:$F$134),999)</f>
        <v>0</v>
      </c>
      <c r="T541" s="150">
        <f>IFERROR(_xlfn.XLOOKUP(U541,sortorder!$E$62:$E$134,sortorder!$D$62:$D$134),99)</f>
        <v>0</v>
      </c>
      <c r="W541" s="155">
        <f>IFERROR(_xlfn.XLOOKUP(Y541,sortorder!$E$4:$E$55,sortorder!$D$4:$D$55),99)</f>
        <v>70</v>
      </c>
      <c r="X541" s="155">
        <f>IFERROR(_xlfn.XLOOKUP(Y541,sortorder!$E$4:$E$55,sortorder!$D$4:$D$55),99)</f>
        <v>70</v>
      </c>
      <c r="Y541" s="22" t="s">
        <v>2888</v>
      </c>
      <c r="Z541" s="144">
        <f>IF(ISERROR(SEARCH(Z$1,$Q541)),0,1)</f>
        <v>0</v>
      </c>
      <c r="AA541" s="144">
        <f>IF(ISERROR(SEARCH(AA$1,$Q541)),0,1)</f>
        <v>0</v>
      </c>
      <c r="AB541" s="144">
        <f>IF(ISERROR(SEARCH(AB$1,$Q541)),0,1)</f>
        <v>0</v>
      </c>
      <c r="AC541" s="144">
        <f>IF(ISERROR(SEARCH(AC$1,$Q541)),0,1)</f>
        <v>0</v>
      </c>
      <c r="AD541" s="144">
        <f>IF(ISERROR(SEARCH(AD$1,$Q541)),0,1)</f>
        <v>0</v>
      </c>
      <c r="AE541" s="144">
        <f>IF(ISERROR(SEARCH(AE$1,$Q541)),0,1)</f>
        <v>0</v>
      </c>
      <c r="AF541" s="144">
        <f>IF(ISERROR(SEARCH(AF$1,$Q541)),0,1)</f>
        <v>0</v>
      </c>
      <c r="AG541" s="144">
        <f>IF(ISERROR(SEARCH(AG$1,$Q541)),0,1)</f>
        <v>0</v>
      </c>
      <c r="AH541" s="144">
        <f>IF(ISERROR(SEARCH(AH$1,$Q541)),0,1)</f>
        <v>0</v>
      </c>
      <c r="AI541" t="s">
        <v>2292</v>
      </c>
      <c r="AJ541" t="s">
        <v>2721</v>
      </c>
      <c r="AK541" t="s">
        <v>60</v>
      </c>
      <c r="AL541" s="41" t="s">
        <v>2889</v>
      </c>
      <c r="AM541" s="216">
        <f>_xlfn.XLOOKUP(AL541,sortorder!$I$15:$I$20,sortorder!$J$15:$J$20)</f>
        <v>4</v>
      </c>
      <c r="AN541" t="s">
        <v>423</v>
      </c>
      <c r="AO541" t="s">
        <v>423</v>
      </c>
      <c r="AP541" t="s">
        <v>424</v>
      </c>
      <c r="AQ541" s="31">
        <v>1</v>
      </c>
      <c r="AR541" t="s">
        <v>1125</v>
      </c>
      <c r="AS541" t="s">
        <v>1132</v>
      </c>
      <c r="AT541" t="s">
        <v>1126</v>
      </c>
      <c r="AU541" t="s">
        <v>1132</v>
      </c>
      <c r="AW541" s="39" t="str">
        <f>IFERROR(_xlfn.XLOOKUP(Q541,wtd!$B:$B,wtd!$C:$C),"")</f>
        <v/>
      </c>
      <c r="AX541" s="144" t="b">
        <f>IFERROR(Q541=_xlfn.XLOOKUP(Q541,wtd!$B:$B,wtd!$B:$B),FALSE)</f>
        <v>0</v>
      </c>
      <c r="AY541" t="s">
        <v>2830</v>
      </c>
      <c r="BA541">
        <v>0</v>
      </c>
      <c r="BC541" t="b">
        <v>0</v>
      </c>
      <c r="BD541" t="b">
        <v>0</v>
      </c>
      <c r="BE541" t="b">
        <v>0</v>
      </c>
      <c r="BF541" t="s">
        <v>5368</v>
      </c>
      <c r="BG541" t="s">
        <v>2743</v>
      </c>
      <c r="BH541" t="s">
        <v>2743</v>
      </c>
      <c r="BK541" t="s">
        <v>2743</v>
      </c>
      <c r="BL541" t="s">
        <v>2726</v>
      </c>
      <c r="BN541" s="229">
        <v>249</v>
      </c>
      <c r="BO541" t="s">
        <v>2727</v>
      </c>
      <c r="BP541" t="s">
        <v>2272</v>
      </c>
    </row>
    <row r="542" spans="1:68">
      <c r="A542">
        <v>541</v>
      </c>
      <c r="B542" s="161" t="str">
        <f>IFERROR(TEXT(AM542,"00"),"99")&amp;IFERROR(TEXT(X542,"00"),"99")&amp;IFERROR(TEXT(T542,"00"),"99")&amp;IFERROR(TEXT(BN542,"000"),"999")</f>
        <v>047000250</v>
      </c>
      <c r="C542" s="161" t="str">
        <f>IFERROR(TEXT(AM542,"00"),"99")&amp;IFERROR(TEXT(W542,"00"),"99")&amp;IFERROR(TEXT(S542,"000"),"999")</f>
        <v>0470000</v>
      </c>
      <c r="D542" s="29">
        <v>1</v>
      </c>
      <c r="E542" s="29">
        <v>0</v>
      </c>
      <c r="F542" s="29">
        <v>0</v>
      </c>
      <c r="G542" s="29"/>
      <c r="H542" t="s">
        <v>2744</v>
      </c>
      <c r="I542" s="379" t="str">
        <f>IF(ISBLANK(H542), IF(OR(NOT(ISBLANK(M542)),NOT(ISBLANK(J542)), NOT(ISBLANK(O542))),"no oldname but should be",""),IF(H542=J542,"api",IF(H542=O542,"csv","no match or acsbgname")))</f>
        <v>api</v>
      </c>
      <c r="J542" t="s">
        <v>2744</v>
      </c>
      <c r="K542" t="s">
        <v>2744</v>
      </c>
      <c r="Q542" s="64" t="s">
        <v>4959</v>
      </c>
      <c r="R542" t="s">
        <v>4959</v>
      </c>
      <c r="S542" s="150">
        <f>IFERROR(_xlfn.XLOOKUP(U542,sortorder!$E$62:$E$134,sortorder!$F$62:$F$134),999)</f>
        <v>0</v>
      </c>
      <c r="T542" s="150">
        <f>IFERROR(_xlfn.XLOOKUP(U542,sortorder!$E$62:$E$134,sortorder!$D$62:$D$134),99)</f>
        <v>0</v>
      </c>
      <c r="W542" s="155">
        <f>IFERROR(_xlfn.XLOOKUP(Y542,sortorder!$E$4:$E$55,sortorder!$D$4:$D$55),99)</f>
        <v>70</v>
      </c>
      <c r="X542" s="155">
        <f>IFERROR(_xlfn.XLOOKUP(Y542,sortorder!$E$4:$E$55,sortorder!$D$4:$D$55),99)</f>
        <v>70</v>
      </c>
      <c r="Y542" s="22" t="s">
        <v>2888</v>
      </c>
      <c r="Z542" s="144">
        <f>IF(ISERROR(SEARCH(Z$1,$Q542)),0,1)</f>
        <v>0</v>
      </c>
      <c r="AA542" s="144">
        <f>IF(ISERROR(SEARCH(AA$1,$Q542)),0,1)</f>
        <v>0</v>
      </c>
      <c r="AB542" s="144">
        <f>IF(ISERROR(SEARCH(AB$1,$Q542)),0,1)</f>
        <v>0</v>
      </c>
      <c r="AC542" s="144">
        <f>IF(ISERROR(SEARCH(AC$1,$Q542)),0,1)</f>
        <v>0</v>
      </c>
      <c r="AD542" s="144">
        <f>IF(ISERROR(SEARCH(AD$1,$Q542)),0,1)</f>
        <v>0</v>
      </c>
      <c r="AE542" s="144">
        <f>IF(ISERROR(SEARCH(AE$1,$Q542)),0,1)</f>
        <v>0</v>
      </c>
      <c r="AF542" s="144">
        <f>IF(ISERROR(SEARCH(AF$1,$Q542)),0,1)</f>
        <v>0</v>
      </c>
      <c r="AG542" s="144">
        <f>IF(ISERROR(SEARCH(AG$1,$Q542)),0,1)</f>
        <v>0</v>
      </c>
      <c r="AH542" s="144">
        <f>IF(ISERROR(SEARCH(AH$1,$Q542)),0,1)</f>
        <v>0</v>
      </c>
      <c r="AI542" t="s">
        <v>2292</v>
      </c>
      <c r="AJ542" t="s">
        <v>2721</v>
      </c>
      <c r="AK542" t="s">
        <v>60</v>
      </c>
      <c r="AL542" s="41" t="s">
        <v>2889</v>
      </c>
      <c r="AM542" s="216">
        <f>_xlfn.XLOOKUP(AL542,sortorder!$I$15:$I$20,sortorder!$J$15:$J$20)</f>
        <v>4</v>
      </c>
      <c r="AN542" t="s">
        <v>423</v>
      </c>
      <c r="AO542" t="s">
        <v>423</v>
      </c>
      <c r="AP542" t="s">
        <v>424</v>
      </c>
      <c r="AQ542" s="31">
        <v>1</v>
      </c>
      <c r="AR542" t="s">
        <v>1101</v>
      </c>
      <c r="AS542" t="s">
        <v>1111</v>
      </c>
      <c r="AT542" t="s">
        <v>1102</v>
      </c>
      <c r="AU542" t="s">
        <v>1111</v>
      </c>
      <c r="AW542" s="39" t="str">
        <f>IFERROR(_xlfn.XLOOKUP(Q542,wtd!$B:$B,wtd!$C:$C),"")</f>
        <v/>
      </c>
      <c r="AX542" s="144" t="b">
        <f>IFERROR(Q542=_xlfn.XLOOKUP(Q542,wtd!$B:$B,wtd!$B:$B),FALSE)</f>
        <v>0</v>
      </c>
      <c r="AY542" t="s">
        <v>1103</v>
      </c>
      <c r="AZ542">
        <v>2</v>
      </c>
      <c r="BA542">
        <v>0</v>
      </c>
      <c r="BC542" t="b">
        <v>0</v>
      </c>
      <c r="BD542" t="b">
        <v>0</v>
      </c>
      <c r="BE542" t="b">
        <v>0</v>
      </c>
      <c r="BF542" t="s">
        <v>5369</v>
      </c>
      <c r="BG542" t="s">
        <v>2745</v>
      </c>
      <c r="BH542" t="s">
        <v>2745</v>
      </c>
      <c r="BK542" t="s">
        <v>2745</v>
      </c>
      <c r="BL542" t="s">
        <v>2723</v>
      </c>
      <c r="BN542" s="229">
        <v>250</v>
      </c>
      <c r="BP542" t="s">
        <v>1120</v>
      </c>
    </row>
    <row r="543" spans="1:68">
      <c r="A543">
        <v>542</v>
      </c>
      <c r="B543" s="161" t="str">
        <f>IFERROR(TEXT(AM543,"00"),"99")&amp;IFERROR(TEXT(X543,"00"),"99")&amp;IFERROR(TEXT(T543,"00"),"99")&amp;IFERROR(TEXT(BN543,"000"),"999")</f>
        <v>047000251</v>
      </c>
      <c r="C543" s="161" t="str">
        <f>IFERROR(TEXT(AM543,"00"),"99")&amp;IFERROR(TEXT(W543,"00"),"99")&amp;IFERROR(TEXT(S543,"000"),"999")</f>
        <v>0470000</v>
      </c>
      <c r="D543" s="29">
        <v>1</v>
      </c>
      <c r="E543" s="29">
        <v>0</v>
      </c>
      <c r="F543" s="29">
        <v>0</v>
      </c>
      <c r="G543" s="29"/>
      <c r="H543" t="s">
        <v>2746</v>
      </c>
      <c r="I543" s="379" t="str">
        <f>IF(ISBLANK(H543), IF(OR(NOT(ISBLANK(M543)),NOT(ISBLANK(J543)), NOT(ISBLANK(O543))),"no oldname but should be",""),IF(H543=J543,"api",IF(H543=O543,"csv","no match or acsbgname")))</f>
        <v>api</v>
      </c>
      <c r="J543" t="s">
        <v>2746</v>
      </c>
      <c r="K543" t="s">
        <v>2746</v>
      </c>
      <c r="Q543" s="64" t="s">
        <v>4960</v>
      </c>
      <c r="R543" t="s">
        <v>4960</v>
      </c>
      <c r="S543" s="150">
        <f>IFERROR(_xlfn.XLOOKUP(U543,sortorder!$E$62:$E$134,sortorder!$F$62:$F$134),999)</f>
        <v>0</v>
      </c>
      <c r="T543" s="150">
        <f>IFERROR(_xlfn.XLOOKUP(U543,sortorder!$E$62:$E$134,sortorder!$D$62:$D$134),99)</f>
        <v>0</v>
      </c>
      <c r="W543" s="155">
        <f>IFERROR(_xlfn.XLOOKUP(Y543,sortorder!$E$4:$E$55,sortorder!$D$4:$D$55),99)</f>
        <v>70</v>
      </c>
      <c r="X543" s="155">
        <f>IFERROR(_xlfn.XLOOKUP(Y543,sortorder!$E$4:$E$55,sortorder!$D$4:$D$55),99)</f>
        <v>70</v>
      </c>
      <c r="Y543" s="22" t="s">
        <v>2888</v>
      </c>
      <c r="Z543" s="144">
        <f>IF(ISERROR(SEARCH(Z$1,$Q543)),0,1)</f>
        <v>0</v>
      </c>
      <c r="AA543" s="144">
        <f>IF(ISERROR(SEARCH(AA$1,$Q543)),0,1)</f>
        <v>0</v>
      </c>
      <c r="AB543" s="144">
        <f>IF(ISERROR(SEARCH(AB$1,$Q543)),0,1)</f>
        <v>0</v>
      </c>
      <c r="AC543" s="144">
        <f>IF(ISERROR(SEARCH(AC$1,$Q543)),0,1)</f>
        <v>0</v>
      </c>
      <c r="AD543" s="144">
        <f>IF(ISERROR(SEARCH(AD$1,$Q543)),0,1)</f>
        <v>0</v>
      </c>
      <c r="AE543" s="144">
        <f>IF(ISERROR(SEARCH(AE$1,$Q543)),0,1)</f>
        <v>0</v>
      </c>
      <c r="AF543" s="144">
        <f>IF(ISERROR(SEARCH(AF$1,$Q543)),0,1)</f>
        <v>0</v>
      </c>
      <c r="AG543" s="144">
        <f>IF(ISERROR(SEARCH(AG$1,$Q543)),0,1)</f>
        <v>0</v>
      </c>
      <c r="AH543" s="144">
        <f>IF(ISERROR(SEARCH(AH$1,$Q543)),0,1)</f>
        <v>0</v>
      </c>
      <c r="AI543" t="s">
        <v>2292</v>
      </c>
      <c r="AJ543" t="s">
        <v>2721</v>
      </c>
      <c r="AK543" t="s">
        <v>60</v>
      </c>
      <c r="AL543" s="41" t="s">
        <v>2889</v>
      </c>
      <c r="AM543" s="216">
        <f>_xlfn.XLOOKUP(AL543,sortorder!$I$15:$I$20,sortorder!$J$15:$J$20)</f>
        <v>4</v>
      </c>
      <c r="AN543" t="s">
        <v>423</v>
      </c>
      <c r="AO543" t="s">
        <v>423</v>
      </c>
      <c r="AP543" t="s">
        <v>424</v>
      </c>
      <c r="AQ543" s="31">
        <v>1</v>
      </c>
      <c r="AR543" t="s">
        <v>1101</v>
      </c>
      <c r="AS543" t="s">
        <v>1111</v>
      </c>
      <c r="AT543" t="s">
        <v>1102</v>
      </c>
      <c r="AU543" t="s">
        <v>1111</v>
      </c>
      <c r="AW543" s="39" t="str">
        <f>IFERROR(_xlfn.XLOOKUP(Q543,wtd!$B:$B,wtd!$C:$C),"")</f>
        <v/>
      </c>
      <c r="AX543" s="144" t="b">
        <f>IFERROR(Q543=_xlfn.XLOOKUP(Q543,wtd!$B:$B,wtd!$B:$B),FALSE)</f>
        <v>0</v>
      </c>
      <c r="AY543" t="s">
        <v>1103</v>
      </c>
      <c r="AZ543">
        <v>2</v>
      </c>
      <c r="BA543">
        <v>0</v>
      </c>
      <c r="BC543" t="b">
        <v>0</v>
      </c>
      <c r="BD543" t="b">
        <v>0</v>
      </c>
      <c r="BE543" t="b">
        <v>0</v>
      </c>
      <c r="BF543" t="s">
        <v>5370</v>
      </c>
      <c r="BG543" t="s">
        <v>2747</v>
      </c>
      <c r="BH543" t="s">
        <v>2747</v>
      </c>
      <c r="BK543" t="s">
        <v>2747</v>
      </c>
      <c r="BL543" t="s">
        <v>2726</v>
      </c>
      <c r="BN543" s="229">
        <v>251</v>
      </c>
      <c r="BO543" t="s">
        <v>2727</v>
      </c>
      <c r="BP543" t="s">
        <v>1167</v>
      </c>
    </row>
    <row r="544" spans="1:68">
      <c r="A544">
        <v>543</v>
      </c>
      <c r="B544" s="161" t="str">
        <f>IFERROR(TEXT(AM544,"00"),"99")&amp;IFERROR(TEXT(X544,"00"),"99")&amp;IFERROR(TEXT(T544,"00"),"99")&amp;IFERROR(TEXT(BN544,"000"),"999")</f>
        <v>047000999</v>
      </c>
      <c r="C544" s="161" t="str">
        <f>IFERROR(TEXT(AM544,"00"),"99")&amp;IFERROR(TEXT(W544,"00"),"99")&amp;IFERROR(TEXT(S544,"000"),"999")</f>
        <v>0470000</v>
      </c>
      <c r="D544" s="29">
        <v>1</v>
      </c>
      <c r="E544" s="29">
        <v>0</v>
      </c>
      <c r="F544" s="29">
        <v>0</v>
      </c>
      <c r="G544" s="29"/>
      <c r="H544" t="s">
        <v>2790</v>
      </c>
      <c r="I544" s="379" t="str">
        <f>IF(ISBLANK(H544), IF(OR(NOT(ISBLANK(M544)),NOT(ISBLANK(J544)), NOT(ISBLANK(O544))),"no oldname but should be",""),IF(H544=J544,"api",IF(H544=O544,"csv","no match or acsbgname")))</f>
        <v>api</v>
      </c>
      <c r="J544" t="s">
        <v>2790</v>
      </c>
      <c r="K544" t="s">
        <v>2790</v>
      </c>
      <c r="M544" s="124"/>
      <c r="Q544" s="125" t="s">
        <v>4971</v>
      </c>
      <c r="R544" s="124" t="s">
        <v>4971</v>
      </c>
      <c r="S544" s="150">
        <f>IFERROR(_xlfn.XLOOKUP(U544,sortorder!$E$62:$E$134,sortorder!$F$62:$F$134),999)</f>
        <v>0</v>
      </c>
      <c r="T544" s="150">
        <f>IFERROR(_xlfn.XLOOKUP(U544,sortorder!$E$62:$E$134,sortorder!$D$62:$D$134),99)</f>
        <v>0</v>
      </c>
      <c r="W544" s="155">
        <f>IFERROR(_xlfn.XLOOKUP(Y544,sortorder!$E$4:$E$55,sortorder!$D$4:$D$55),99)</f>
        <v>70</v>
      </c>
      <c r="X544" s="155">
        <f>IFERROR(_xlfn.XLOOKUP(Y544,sortorder!$E$4:$E$55,sortorder!$D$4:$D$55),99)</f>
        <v>70</v>
      </c>
      <c r="Y544" s="22" t="s">
        <v>2888</v>
      </c>
      <c r="Z544" s="144">
        <f>IF(ISERROR(SEARCH(Z$1,$Q544)),0,1)</f>
        <v>0</v>
      </c>
      <c r="AA544" s="144">
        <f>IF(ISERROR(SEARCH(AA$1,$Q544)),0,1)</f>
        <v>0</v>
      </c>
      <c r="AB544" s="144">
        <f>IF(ISERROR(SEARCH(AB$1,$Q544)),0,1)</f>
        <v>0</v>
      </c>
      <c r="AC544" s="144">
        <f>IF(ISERROR(SEARCH(AC$1,$Q544)),0,1)</f>
        <v>0</v>
      </c>
      <c r="AD544" s="144">
        <f>IF(ISERROR(SEARCH(AD$1,$Q544)),0,1)</f>
        <v>0</v>
      </c>
      <c r="AE544" s="144">
        <f>IF(ISERROR(SEARCH(AE$1,$Q544)),0,1)</f>
        <v>0</v>
      </c>
      <c r="AF544" s="144">
        <f>IF(ISERROR(SEARCH(AF$1,$Q544)),0,1)</f>
        <v>0</v>
      </c>
      <c r="AG544" s="144">
        <f>IF(ISERROR(SEARCH(AG$1,$Q544)),0,1)</f>
        <v>0</v>
      </c>
      <c r="AH544" s="144">
        <f>IF(ISERROR(SEARCH(AH$1,$Q544)),0,1)</f>
        <v>0</v>
      </c>
      <c r="AI544" t="s">
        <v>2292</v>
      </c>
      <c r="AJ544" s="124" t="s">
        <v>2721</v>
      </c>
      <c r="AK544" t="s">
        <v>60</v>
      </c>
      <c r="AL544" s="41" t="s">
        <v>2889</v>
      </c>
      <c r="AM544" s="216">
        <f>_xlfn.XLOOKUP(AL544,sortorder!$I$15:$I$20,sortorder!$J$15:$J$20)</f>
        <v>4</v>
      </c>
      <c r="AN544" t="s">
        <v>423</v>
      </c>
      <c r="AO544" t="s">
        <v>423</v>
      </c>
      <c r="AP544" t="s">
        <v>424</v>
      </c>
      <c r="AQ544" s="31">
        <v>1</v>
      </c>
      <c r="AR544" t="s">
        <v>1125</v>
      </c>
      <c r="AS544" t="s">
        <v>1132</v>
      </c>
      <c r="AT544" t="s">
        <v>1126</v>
      </c>
      <c r="AU544" t="s">
        <v>1132</v>
      </c>
      <c r="AW544" s="39" t="str">
        <f>IFERROR(_xlfn.XLOOKUP(Q544,wtd!$B:$B,wtd!$C:$C),"")</f>
        <v/>
      </c>
      <c r="AX544" s="144" t="b">
        <f>IFERROR(Q544=_xlfn.XLOOKUP(Q544,wtd!$B:$B,wtd!$B:$B),FALSE)</f>
        <v>0</v>
      </c>
      <c r="AY544" t="s">
        <v>2830</v>
      </c>
      <c r="BA544">
        <v>0</v>
      </c>
      <c r="BC544" t="b">
        <v>0</v>
      </c>
      <c r="BD544" t="b">
        <v>0</v>
      </c>
      <c r="BE544" t="b">
        <v>0</v>
      </c>
      <c r="BF544" t="s">
        <v>5371</v>
      </c>
      <c r="BG544" t="s">
        <v>2791</v>
      </c>
      <c r="BH544" t="s">
        <v>2791</v>
      </c>
      <c r="BK544" t="s">
        <v>2791</v>
      </c>
      <c r="BN544" s="232">
        <v>999</v>
      </c>
      <c r="BO544" t="s">
        <v>2727</v>
      </c>
      <c r="BP544" t="s">
        <v>1667</v>
      </c>
    </row>
    <row r="545" spans="1:70">
      <c r="A545">
        <v>544</v>
      </c>
      <c r="B545" s="161" t="str">
        <f>IFERROR(TEXT(AM545,"00"),"99")&amp;IFERROR(TEXT(X545,"00"),"99")&amp;IFERROR(TEXT(T545,"00"),"99")&amp;IFERROR(TEXT(BN545,"000"),"999")</f>
        <v>047000999</v>
      </c>
      <c r="C545" s="161" t="str">
        <f>IFERROR(TEXT(AM545,"00"),"99")&amp;IFERROR(TEXT(W545,"00"),"99")&amp;IFERROR(TEXT(S545,"000"),"999")</f>
        <v>0470000</v>
      </c>
      <c r="D545" s="29">
        <v>1</v>
      </c>
      <c r="E545" s="29">
        <v>0</v>
      </c>
      <c r="F545" s="29">
        <v>0</v>
      </c>
      <c r="G545" s="29"/>
      <c r="H545" t="s">
        <v>2792</v>
      </c>
      <c r="I545" s="379" t="str">
        <f>IF(ISBLANK(H545), IF(OR(NOT(ISBLANK(M545)),NOT(ISBLANK(J545)), NOT(ISBLANK(O545))),"no oldname but should be",""),IF(H545=J545,"api",IF(H545=O545,"csv","no match or acsbgname")))</f>
        <v>api</v>
      </c>
      <c r="J545" t="s">
        <v>2792</v>
      </c>
      <c r="K545" t="s">
        <v>2792</v>
      </c>
      <c r="M545" s="124"/>
      <c r="Q545" s="125" t="s">
        <v>4972</v>
      </c>
      <c r="R545" s="124" t="s">
        <v>4972</v>
      </c>
      <c r="S545" s="150">
        <f>IFERROR(_xlfn.XLOOKUP(U545,sortorder!$E$62:$E$134,sortorder!$F$62:$F$134),999)</f>
        <v>0</v>
      </c>
      <c r="T545" s="150">
        <f>IFERROR(_xlfn.XLOOKUP(U545,sortorder!$E$62:$E$134,sortorder!$D$62:$D$134),99)</f>
        <v>0</v>
      </c>
      <c r="W545" s="155">
        <f>IFERROR(_xlfn.XLOOKUP(Y545,sortorder!$E$4:$E$55,sortorder!$D$4:$D$55),99)</f>
        <v>70</v>
      </c>
      <c r="X545" s="155">
        <f>IFERROR(_xlfn.XLOOKUP(Y545,sortorder!$E$4:$E$55,sortorder!$D$4:$D$55),99)</f>
        <v>70</v>
      </c>
      <c r="Y545" s="22" t="s">
        <v>2888</v>
      </c>
      <c r="Z545" s="144">
        <f>IF(ISERROR(SEARCH(Z$1,$Q545)),0,1)</f>
        <v>0</v>
      </c>
      <c r="AA545" s="144">
        <f>IF(ISERROR(SEARCH(AA$1,$Q545)),0,1)</f>
        <v>0</v>
      </c>
      <c r="AB545" s="144">
        <f>IF(ISERROR(SEARCH(AB$1,$Q545)),0,1)</f>
        <v>0</v>
      </c>
      <c r="AC545" s="144">
        <f>IF(ISERROR(SEARCH(AC$1,$Q545)),0,1)</f>
        <v>0</v>
      </c>
      <c r="AD545" s="144">
        <f>IF(ISERROR(SEARCH(AD$1,$Q545)),0,1)</f>
        <v>0</v>
      </c>
      <c r="AE545" s="144">
        <f>IF(ISERROR(SEARCH(AE$1,$Q545)),0,1)</f>
        <v>0</v>
      </c>
      <c r="AF545" s="144">
        <f>IF(ISERROR(SEARCH(AF$1,$Q545)),0,1)</f>
        <v>0</v>
      </c>
      <c r="AG545" s="144">
        <f>IF(ISERROR(SEARCH(AG$1,$Q545)),0,1)</f>
        <v>0</v>
      </c>
      <c r="AH545" s="144">
        <f>IF(ISERROR(SEARCH(AH$1,$Q545)),0,1)</f>
        <v>0</v>
      </c>
      <c r="AI545" t="s">
        <v>2292</v>
      </c>
      <c r="AJ545" s="124" t="s">
        <v>2721</v>
      </c>
      <c r="AK545" t="s">
        <v>60</v>
      </c>
      <c r="AL545" s="41" t="s">
        <v>2889</v>
      </c>
      <c r="AM545" s="216">
        <f>_xlfn.XLOOKUP(AL545,sortorder!$I$15:$I$20,sortorder!$J$15:$J$20)</f>
        <v>4</v>
      </c>
      <c r="AN545" t="s">
        <v>423</v>
      </c>
      <c r="AO545" t="s">
        <v>423</v>
      </c>
      <c r="AP545" t="s">
        <v>424</v>
      </c>
      <c r="AQ545" s="31">
        <v>1</v>
      </c>
      <c r="AR545" t="s">
        <v>1101</v>
      </c>
      <c r="AS545" t="s">
        <v>1111</v>
      </c>
      <c r="AT545" t="s">
        <v>1102</v>
      </c>
      <c r="AU545" t="s">
        <v>1111</v>
      </c>
      <c r="AW545" s="39" t="str">
        <f>IFERROR(_xlfn.XLOOKUP(Q545,wtd!$B:$B,wtd!$C:$C),"")</f>
        <v/>
      </c>
      <c r="AX545" s="144" t="b">
        <f>IFERROR(Q545=_xlfn.XLOOKUP(Q545,wtd!$B:$B,wtd!$B:$B),FALSE)</f>
        <v>0</v>
      </c>
      <c r="AY545" t="s">
        <v>1103</v>
      </c>
      <c r="AZ545">
        <v>2</v>
      </c>
      <c r="BA545">
        <v>0</v>
      </c>
      <c r="BC545" t="b">
        <v>0</v>
      </c>
      <c r="BD545" t="b">
        <v>0</v>
      </c>
      <c r="BE545" t="b">
        <v>0</v>
      </c>
      <c r="BF545" t="s">
        <v>5372</v>
      </c>
      <c r="BG545" t="s">
        <v>2793</v>
      </c>
      <c r="BH545" t="s">
        <v>2793</v>
      </c>
      <c r="BK545" t="s">
        <v>2793</v>
      </c>
      <c r="BN545" s="232">
        <v>999</v>
      </c>
      <c r="BO545" t="s">
        <v>2727</v>
      </c>
      <c r="BP545" t="s">
        <v>1596</v>
      </c>
    </row>
    <row r="546" spans="1:70">
      <c r="A546">
        <v>545</v>
      </c>
      <c r="B546" s="161" t="str">
        <f>IFERROR(TEXT(AM546,"00"),"99")&amp;IFERROR(TEXT(X546,"00"),"99")&amp;IFERROR(TEXT(T546,"00"),"99")&amp;IFERROR(TEXT(BN546,"000"),"999")</f>
        <v>047000999</v>
      </c>
      <c r="C546" s="161" t="str">
        <f>IFERROR(TEXT(AM546,"00"),"99")&amp;IFERROR(TEXT(W546,"00"),"99")&amp;IFERROR(TEXT(S546,"000"),"999")</f>
        <v>0470000</v>
      </c>
      <c r="D546" s="29">
        <v>1</v>
      </c>
      <c r="E546" s="29">
        <v>0</v>
      </c>
      <c r="F546" s="29">
        <v>0</v>
      </c>
      <c r="G546" s="29"/>
      <c r="H546" t="s">
        <v>2819</v>
      </c>
      <c r="I546" s="379" t="str">
        <f>IF(ISBLANK(H546), IF(OR(NOT(ISBLANK(M546)),NOT(ISBLANK(J546)), NOT(ISBLANK(O546))),"no oldname but should be",""),IF(H546=J546,"api",IF(H546=O546,"csv","no match or acsbgname")))</f>
        <v>api</v>
      </c>
      <c r="J546" t="s">
        <v>2819</v>
      </c>
      <c r="K546" t="s">
        <v>2819</v>
      </c>
      <c r="M546" s="124"/>
      <c r="Q546" s="125" t="s">
        <v>4973</v>
      </c>
      <c r="R546" s="124" t="s">
        <v>4973</v>
      </c>
      <c r="S546" s="150">
        <f>IFERROR(_xlfn.XLOOKUP(U546,sortorder!$E$62:$E$134,sortorder!$F$62:$F$134),999)</f>
        <v>0</v>
      </c>
      <c r="T546" s="150">
        <f>IFERROR(_xlfn.XLOOKUP(U546,sortorder!$E$62:$E$134,sortorder!$D$62:$D$134),99)</f>
        <v>0</v>
      </c>
      <c r="W546" s="155">
        <f>IFERROR(_xlfn.XLOOKUP(Y546,sortorder!$E$4:$E$55,sortorder!$D$4:$D$55),99)</f>
        <v>70</v>
      </c>
      <c r="X546" s="155">
        <f>IFERROR(_xlfn.XLOOKUP(Y546,sortorder!$E$4:$E$55,sortorder!$D$4:$D$55),99)</f>
        <v>70</v>
      </c>
      <c r="Y546" s="22" t="s">
        <v>2888</v>
      </c>
      <c r="Z546" s="144">
        <f>IF(ISERROR(SEARCH(Z$1,$Q546)),0,1)</f>
        <v>0</v>
      </c>
      <c r="AA546" s="144">
        <f>IF(ISERROR(SEARCH(AA$1,$Q546)),0,1)</f>
        <v>0</v>
      </c>
      <c r="AB546" s="144">
        <f>IF(ISERROR(SEARCH(AB$1,$Q546)),0,1)</f>
        <v>0</v>
      </c>
      <c r="AC546" s="144">
        <f>IF(ISERROR(SEARCH(AC$1,$Q546)),0,1)</f>
        <v>0</v>
      </c>
      <c r="AD546" s="144">
        <f>IF(ISERROR(SEARCH(AD$1,$Q546)),0,1)</f>
        <v>0</v>
      </c>
      <c r="AE546" s="144">
        <f>IF(ISERROR(SEARCH(AE$1,$Q546)),0,1)</f>
        <v>0</v>
      </c>
      <c r="AF546" s="144">
        <f>IF(ISERROR(SEARCH(AF$1,$Q546)),0,1)</f>
        <v>0</v>
      </c>
      <c r="AG546" s="144">
        <f>IF(ISERROR(SEARCH(AG$1,$Q546)),0,1)</f>
        <v>0</v>
      </c>
      <c r="AH546" s="144">
        <f>IF(ISERROR(SEARCH(AH$1,$Q546)),0,1)</f>
        <v>0</v>
      </c>
      <c r="AI546" t="s">
        <v>2292</v>
      </c>
      <c r="AJ546" s="124" t="s">
        <v>2721</v>
      </c>
      <c r="AK546" t="s">
        <v>60</v>
      </c>
      <c r="AL546" s="41" t="s">
        <v>2889</v>
      </c>
      <c r="AM546" s="216">
        <f>_xlfn.XLOOKUP(AL546,sortorder!$I$15:$I$20,sortorder!$J$15:$J$20)</f>
        <v>4</v>
      </c>
      <c r="AN546" t="s">
        <v>423</v>
      </c>
      <c r="AO546" t="s">
        <v>423</v>
      </c>
      <c r="AP546" t="s">
        <v>424</v>
      </c>
      <c r="AQ546" s="31">
        <v>1</v>
      </c>
      <c r="AR546" t="s">
        <v>1125</v>
      </c>
      <c r="AS546" t="s">
        <v>1132</v>
      </c>
      <c r="AT546" t="s">
        <v>1126</v>
      </c>
      <c r="AU546" t="s">
        <v>1132</v>
      </c>
      <c r="AW546" s="39" t="str">
        <f>IFERROR(_xlfn.XLOOKUP(Q546,wtd!$B:$B,wtd!$C:$C),"")</f>
        <v/>
      </c>
      <c r="AX546" s="144" t="b">
        <f>IFERROR(Q546=_xlfn.XLOOKUP(Q546,wtd!$B:$B,wtd!$B:$B),FALSE)</f>
        <v>0</v>
      </c>
      <c r="AY546" t="s">
        <v>2830</v>
      </c>
      <c r="BA546">
        <v>0</v>
      </c>
      <c r="BC546" t="b">
        <v>0</v>
      </c>
      <c r="BD546" t="b">
        <v>0</v>
      </c>
      <c r="BE546" t="b">
        <v>0</v>
      </c>
      <c r="BF546" t="s">
        <v>5373</v>
      </c>
      <c r="BG546" t="s">
        <v>2820</v>
      </c>
      <c r="BH546" t="s">
        <v>2820</v>
      </c>
      <c r="BK546" t="s">
        <v>2820</v>
      </c>
      <c r="BN546" s="232">
        <v>999</v>
      </c>
      <c r="BP546" t="s">
        <v>1641</v>
      </c>
    </row>
    <row r="547" spans="1:70">
      <c r="A547">
        <v>546</v>
      </c>
      <c r="B547" s="161" t="str">
        <f>IFERROR(TEXT(AM547,"00"),"99")&amp;IFERROR(TEXT(X547,"00"),"99")&amp;IFERROR(TEXT(T547,"00"),"99")&amp;IFERROR(TEXT(BN547,"000"),"999")</f>
        <v>047000999</v>
      </c>
      <c r="C547" s="161" t="str">
        <f>IFERROR(TEXT(AM547,"00"),"99")&amp;IFERROR(TEXT(W547,"00"),"99")&amp;IFERROR(TEXT(S547,"000"),"999")</f>
        <v>0470000</v>
      </c>
      <c r="D547" s="29">
        <v>1</v>
      </c>
      <c r="E547" s="29">
        <v>0</v>
      </c>
      <c r="F547" s="29">
        <v>0</v>
      </c>
      <c r="G547" s="29"/>
      <c r="H547" t="s">
        <v>2823</v>
      </c>
      <c r="I547" s="379" t="str">
        <f>IF(ISBLANK(H547), IF(OR(NOT(ISBLANK(M547)),NOT(ISBLANK(J547)), NOT(ISBLANK(O547))),"no oldname but should be",""),IF(H547=J547,"api",IF(H547=O547,"csv","no match or acsbgname")))</f>
        <v>api</v>
      </c>
      <c r="J547" t="s">
        <v>2823</v>
      </c>
      <c r="K547" t="s">
        <v>2823</v>
      </c>
      <c r="M547" s="124"/>
      <c r="Q547" s="125" t="s">
        <v>4974</v>
      </c>
      <c r="R547" s="124" t="s">
        <v>4974</v>
      </c>
      <c r="S547" s="150">
        <f>IFERROR(_xlfn.XLOOKUP(U547,sortorder!$E$62:$E$134,sortorder!$F$62:$F$134),999)</f>
        <v>0</v>
      </c>
      <c r="T547" s="150">
        <f>IFERROR(_xlfn.XLOOKUP(U547,sortorder!$E$62:$E$134,sortorder!$D$62:$D$134),99)</f>
        <v>0</v>
      </c>
      <c r="W547" s="155">
        <f>IFERROR(_xlfn.XLOOKUP(Y547,sortorder!$E$4:$E$55,sortorder!$D$4:$D$55),99)</f>
        <v>70</v>
      </c>
      <c r="X547" s="155">
        <f>IFERROR(_xlfn.XLOOKUP(Y547,sortorder!$E$4:$E$55,sortorder!$D$4:$D$55),99)</f>
        <v>70</v>
      </c>
      <c r="Y547" s="22" t="s">
        <v>2888</v>
      </c>
      <c r="Z547" s="144">
        <f>IF(ISERROR(SEARCH(Z$1,$Q547)),0,1)</f>
        <v>0</v>
      </c>
      <c r="AA547" s="144">
        <f>IF(ISERROR(SEARCH(AA$1,$Q547)),0,1)</f>
        <v>0</v>
      </c>
      <c r="AB547" s="144">
        <f>IF(ISERROR(SEARCH(AB$1,$Q547)),0,1)</f>
        <v>0</v>
      </c>
      <c r="AC547" s="144">
        <f>IF(ISERROR(SEARCH(AC$1,$Q547)),0,1)</f>
        <v>0</v>
      </c>
      <c r="AD547" s="144">
        <f>IF(ISERROR(SEARCH(AD$1,$Q547)),0,1)</f>
        <v>0</v>
      </c>
      <c r="AE547" s="144">
        <f>IF(ISERROR(SEARCH(AE$1,$Q547)),0,1)</f>
        <v>0</v>
      </c>
      <c r="AF547" s="144">
        <f>IF(ISERROR(SEARCH(AF$1,$Q547)),0,1)</f>
        <v>0</v>
      </c>
      <c r="AG547" s="144">
        <f>IF(ISERROR(SEARCH(AG$1,$Q547)),0,1)</f>
        <v>0</v>
      </c>
      <c r="AH547" s="144">
        <f>IF(ISERROR(SEARCH(AH$1,$Q547)),0,1)</f>
        <v>0</v>
      </c>
      <c r="AI547" t="s">
        <v>2292</v>
      </c>
      <c r="AJ547" s="124" t="s">
        <v>2721</v>
      </c>
      <c r="AK547" t="s">
        <v>60</v>
      </c>
      <c r="AL547" s="41" t="s">
        <v>2889</v>
      </c>
      <c r="AM547" s="216">
        <f>_xlfn.XLOOKUP(AL547,sortorder!$I$15:$I$20,sortorder!$J$15:$J$20)</f>
        <v>4</v>
      </c>
      <c r="AN547" t="s">
        <v>423</v>
      </c>
      <c r="AO547" t="s">
        <v>423</v>
      </c>
      <c r="AP547" t="s">
        <v>424</v>
      </c>
      <c r="AQ547" s="31">
        <v>1</v>
      </c>
      <c r="AR547" t="s">
        <v>1101</v>
      </c>
      <c r="AS547" t="s">
        <v>1111</v>
      </c>
      <c r="AT547" t="s">
        <v>1102</v>
      </c>
      <c r="AU547" t="s">
        <v>1111</v>
      </c>
      <c r="AW547" s="39" t="str">
        <f>IFERROR(_xlfn.XLOOKUP(Q547,wtd!$B:$B,wtd!$C:$C),"")</f>
        <v/>
      </c>
      <c r="AX547" s="144" t="b">
        <f>IFERROR(Q547=_xlfn.XLOOKUP(Q547,wtd!$B:$B,wtd!$B:$B),FALSE)</f>
        <v>0</v>
      </c>
      <c r="AY547" t="s">
        <v>1103</v>
      </c>
      <c r="AZ547">
        <v>2</v>
      </c>
      <c r="BA547">
        <v>0</v>
      </c>
      <c r="BC547" t="b">
        <v>0</v>
      </c>
      <c r="BD547" t="b">
        <v>0</v>
      </c>
      <c r="BE547" t="b">
        <v>0</v>
      </c>
      <c r="BF547" t="s">
        <v>5374</v>
      </c>
      <c r="BG547" t="s">
        <v>2824</v>
      </c>
      <c r="BH547" t="s">
        <v>2824</v>
      </c>
      <c r="BK547" t="s">
        <v>2824</v>
      </c>
      <c r="BN547" s="232">
        <v>999</v>
      </c>
      <c r="BP547" t="s">
        <v>1140</v>
      </c>
    </row>
    <row r="548" spans="1:70">
      <c r="A548">
        <v>547</v>
      </c>
      <c r="B548" s="161" t="str">
        <f>IFERROR(TEXT(AM548,"00"),"99")&amp;IFERROR(TEXT(X548,"00"),"99")&amp;IFERROR(TEXT(T548,"00"),"99")&amp;IFERROR(TEXT(BN548,"000"),"999")</f>
        <v>047000999</v>
      </c>
      <c r="C548" s="161" t="str">
        <f>IFERROR(TEXT(AM548,"00"),"99")&amp;IFERROR(TEXT(W548,"00"),"99")&amp;IFERROR(TEXT(S548,"000"),"999")</f>
        <v>0470000</v>
      </c>
      <c r="D548" s="29">
        <v>1</v>
      </c>
      <c r="E548" s="29">
        <v>0</v>
      </c>
      <c r="F548" s="29">
        <v>0</v>
      </c>
      <c r="G548" s="112" t="s">
        <v>60</v>
      </c>
      <c r="H548" t="s">
        <v>2786</v>
      </c>
      <c r="I548" s="379" t="str">
        <f>IF(ISBLANK(H548), IF(OR(NOT(ISBLANK(M548)),NOT(ISBLANK(J548)), NOT(ISBLANK(O548))),"no oldname but should be",""),IF(H548=J548,"api",IF(H548=O548,"csv","no match or acsbgname")))</f>
        <v>api</v>
      </c>
      <c r="J548" t="s">
        <v>2786</v>
      </c>
      <c r="K548" t="s">
        <v>2786</v>
      </c>
      <c r="M548" s="124"/>
      <c r="Q548" s="125" t="s">
        <v>4975</v>
      </c>
      <c r="R548" s="124" t="s">
        <v>4975</v>
      </c>
      <c r="S548" s="150">
        <f>IFERROR(_xlfn.XLOOKUP(U548,sortorder!$E$62:$E$134,sortorder!$F$62:$F$134),999)</f>
        <v>0</v>
      </c>
      <c r="T548" s="150">
        <f>IFERROR(_xlfn.XLOOKUP(U548,sortorder!$E$62:$E$134,sortorder!$D$62:$D$134),99)</f>
        <v>0</v>
      </c>
      <c r="W548" s="155">
        <f>IFERROR(_xlfn.XLOOKUP(Y548,sortorder!$E$4:$E$55,sortorder!$D$4:$D$55),99)</f>
        <v>70</v>
      </c>
      <c r="X548" s="155">
        <f>IFERROR(_xlfn.XLOOKUP(Y548,sortorder!$E$4:$E$55,sortorder!$D$4:$D$55),99)</f>
        <v>70</v>
      </c>
      <c r="Y548" s="22" t="s">
        <v>2888</v>
      </c>
      <c r="Z548" s="144">
        <f>IF(ISERROR(SEARCH(Z$1,$Q548)),0,1)</f>
        <v>0</v>
      </c>
      <c r="AA548" s="144">
        <f>IF(ISERROR(SEARCH(AA$1,$Q548)),0,1)</f>
        <v>0</v>
      </c>
      <c r="AB548" s="144">
        <f>IF(ISERROR(SEARCH(AB$1,$Q548)),0,1)</f>
        <v>0</v>
      </c>
      <c r="AC548" s="144">
        <f>IF(ISERROR(SEARCH(AC$1,$Q548)),0,1)</f>
        <v>0</v>
      </c>
      <c r="AD548" s="144">
        <f>IF(ISERROR(SEARCH(AD$1,$Q548)),0,1)</f>
        <v>0</v>
      </c>
      <c r="AE548" s="144">
        <f>IF(ISERROR(SEARCH(AE$1,$Q548)),0,1)</f>
        <v>0</v>
      </c>
      <c r="AF548" s="144">
        <f>IF(ISERROR(SEARCH(AF$1,$Q548)),0,1)</f>
        <v>0</v>
      </c>
      <c r="AG548" s="144">
        <f>IF(ISERROR(SEARCH(AG$1,$Q548)),0,1)</f>
        <v>0</v>
      </c>
      <c r="AH548" s="144">
        <f>IF(ISERROR(SEARCH(AH$1,$Q548)),0,1)</f>
        <v>0</v>
      </c>
      <c r="AI548" t="s">
        <v>2292</v>
      </c>
      <c r="AJ548" s="124" t="s">
        <v>2721</v>
      </c>
      <c r="AK548" t="s">
        <v>60</v>
      </c>
      <c r="AL548" s="41" t="s">
        <v>2889</v>
      </c>
      <c r="AM548" s="216">
        <f>_xlfn.XLOOKUP(AL548,sortorder!$I$15:$I$20,sortorder!$J$15:$J$20)</f>
        <v>4</v>
      </c>
      <c r="AQ548" s="30">
        <v>0</v>
      </c>
      <c r="AR548" t="s">
        <v>43</v>
      </c>
      <c r="AS548" t="s">
        <v>43</v>
      </c>
      <c r="AV548">
        <v>1</v>
      </c>
      <c r="AW548" s="39" t="str">
        <f>IFERROR(_xlfn.XLOOKUP(Q548,wtd!$B:$B,wtd!$C:$C),"")</f>
        <v/>
      </c>
      <c r="AX548" s="144" t="b">
        <f>IFERROR(Q548=_xlfn.XLOOKUP(Q548,wtd!$B:$B,wtd!$B:$B),FALSE)</f>
        <v>0</v>
      </c>
      <c r="AY548" t="s">
        <v>3068</v>
      </c>
      <c r="BA548">
        <v>0</v>
      </c>
      <c r="BC548" t="b">
        <v>0</v>
      </c>
      <c r="BD548" t="b">
        <v>0</v>
      </c>
      <c r="BE548" t="b">
        <v>0</v>
      </c>
      <c r="BF548" t="s">
        <v>5375</v>
      </c>
      <c r="BG548" t="s">
        <v>2787</v>
      </c>
      <c r="BH548" t="s">
        <v>2787</v>
      </c>
      <c r="BK548" t="s">
        <v>2787</v>
      </c>
      <c r="BN548" s="232">
        <v>999</v>
      </c>
      <c r="BO548" t="s">
        <v>2727</v>
      </c>
      <c r="BP548" t="s">
        <v>2728</v>
      </c>
    </row>
    <row r="549" spans="1:70">
      <c r="A549">
        <v>548</v>
      </c>
      <c r="B549" s="161" t="str">
        <f>IFERROR(TEXT(AM549,"00"),"99")&amp;IFERROR(TEXT(X549,"00"),"99")&amp;IFERROR(TEXT(T549,"00"),"99")&amp;IFERROR(TEXT(BN549,"000"),"999")</f>
        <v>047000999</v>
      </c>
      <c r="C549" s="161" t="str">
        <f>IFERROR(TEXT(AM549,"00"),"99")&amp;IFERROR(TEXT(W549,"00"),"99")&amp;IFERROR(TEXT(S549,"000"),"999")</f>
        <v>0470000</v>
      </c>
      <c r="D549" s="29">
        <v>1</v>
      </c>
      <c r="E549" s="29">
        <v>0</v>
      </c>
      <c r="F549" s="29">
        <v>0</v>
      </c>
      <c r="G549" s="112" t="s">
        <v>60</v>
      </c>
      <c r="H549" t="s">
        <v>2806</v>
      </c>
      <c r="I549" s="379" t="str">
        <f>IF(ISBLANK(H549), IF(OR(NOT(ISBLANK(M549)),NOT(ISBLANK(J549)), NOT(ISBLANK(O549))),"no oldname but should be",""),IF(H549=J549,"api",IF(H549=O549,"csv","no match or acsbgname")))</f>
        <v>api</v>
      </c>
      <c r="J549" t="s">
        <v>2806</v>
      </c>
      <c r="K549" t="s">
        <v>2806</v>
      </c>
      <c r="M549" s="124"/>
      <c r="Q549" s="125" t="s">
        <v>4976</v>
      </c>
      <c r="R549" s="124" t="s">
        <v>4976</v>
      </c>
      <c r="S549" s="150">
        <f>IFERROR(_xlfn.XLOOKUP(U549,sortorder!$E$62:$E$134,sortorder!$F$62:$F$134),999)</f>
        <v>0</v>
      </c>
      <c r="T549" s="150">
        <f>IFERROR(_xlfn.XLOOKUP(U549,sortorder!$E$62:$E$134,sortorder!$D$62:$D$134),99)</f>
        <v>0</v>
      </c>
      <c r="W549" s="155">
        <f>IFERROR(_xlfn.XLOOKUP(Y549,sortorder!$E$4:$E$55,sortorder!$D$4:$D$55),99)</f>
        <v>70</v>
      </c>
      <c r="X549" s="155">
        <f>IFERROR(_xlfn.XLOOKUP(Y549,sortorder!$E$4:$E$55,sortorder!$D$4:$D$55),99)</f>
        <v>70</v>
      </c>
      <c r="Y549" s="22" t="s">
        <v>2888</v>
      </c>
      <c r="Z549" s="144">
        <f>IF(ISERROR(SEARCH(Z$1,$Q549)),0,1)</f>
        <v>0</v>
      </c>
      <c r="AA549" s="144">
        <f>IF(ISERROR(SEARCH(AA$1,$Q549)),0,1)</f>
        <v>0</v>
      </c>
      <c r="AB549" s="144">
        <f>IF(ISERROR(SEARCH(AB$1,$Q549)),0,1)</f>
        <v>0</v>
      </c>
      <c r="AC549" s="144">
        <f>IF(ISERROR(SEARCH(AC$1,$Q549)),0,1)</f>
        <v>0</v>
      </c>
      <c r="AD549" s="144">
        <f>IF(ISERROR(SEARCH(AD$1,$Q549)),0,1)</f>
        <v>0</v>
      </c>
      <c r="AE549" s="144">
        <f>IF(ISERROR(SEARCH(AE$1,$Q549)),0,1)</f>
        <v>0</v>
      </c>
      <c r="AF549" s="144">
        <f>IF(ISERROR(SEARCH(AF$1,$Q549)),0,1)</f>
        <v>0</v>
      </c>
      <c r="AG549" s="144">
        <f>IF(ISERROR(SEARCH(AG$1,$Q549)),0,1)</f>
        <v>0</v>
      </c>
      <c r="AH549" s="144">
        <f>IF(ISERROR(SEARCH(AH$1,$Q549)),0,1)</f>
        <v>0</v>
      </c>
      <c r="AI549" t="s">
        <v>2292</v>
      </c>
      <c r="AJ549" s="124" t="s">
        <v>2721</v>
      </c>
      <c r="AK549" t="s">
        <v>60</v>
      </c>
      <c r="AL549" s="41" t="s">
        <v>2889</v>
      </c>
      <c r="AM549" s="216">
        <f>_xlfn.XLOOKUP(AL549,sortorder!$I$15:$I$20,sortorder!$J$15:$J$20)</f>
        <v>4</v>
      </c>
      <c r="AQ549" s="30">
        <v>0</v>
      </c>
      <c r="AR549" t="s">
        <v>43</v>
      </c>
      <c r="AS549" t="s">
        <v>43</v>
      </c>
      <c r="AV549">
        <v>1</v>
      </c>
      <c r="AW549" s="39" t="str">
        <f>IFERROR(_xlfn.XLOOKUP(Q549,wtd!$B:$B,wtd!$C:$C),"")</f>
        <v/>
      </c>
      <c r="AX549" s="144" t="b">
        <f>IFERROR(Q549=_xlfn.XLOOKUP(Q549,wtd!$B:$B,wtd!$B:$B),FALSE)</f>
        <v>0</v>
      </c>
      <c r="AY549" t="s">
        <v>3068</v>
      </c>
      <c r="BA549">
        <v>0</v>
      </c>
      <c r="BC549" t="b">
        <v>0</v>
      </c>
      <c r="BD549" t="b">
        <v>0</v>
      </c>
      <c r="BE549" t="b">
        <v>0</v>
      </c>
      <c r="BF549" t="s">
        <v>5376</v>
      </c>
      <c r="BG549" t="s">
        <v>2807</v>
      </c>
      <c r="BH549" t="s">
        <v>2807</v>
      </c>
      <c r="BK549" t="s">
        <v>2807</v>
      </c>
      <c r="BN549" s="232">
        <v>999</v>
      </c>
      <c r="BP549" t="s">
        <v>1689</v>
      </c>
    </row>
    <row r="550" spans="1:70">
      <c r="A550">
        <v>549</v>
      </c>
      <c r="B550" s="161" t="str">
        <f>IFERROR(TEXT(AM550,"00"),"99")&amp;IFERROR(TEXT(X550,"00"),"99")&amp;IFERROR(TEXT(T550,"00"),"99")&amp;IFERROR(TEXT(BN550,"000"),"999")</f>
        <v>047000999</v>
      </c>
      <c r="C550" s="161" t="str">
        <f>IFERROR(TEXT(AM550,"00"),"99")&amp;IFERROR(TEXT(W550,"00"),"99")&amp;IFERROR(TEXT(S550,"000"),"999")</f>
        <v>0470000</v>
      </c>
      <c r="D550" s="29">
        <v>1</v>
      </c>
      <c r="E550" s="29">
        <v>0</v>
      </c>
      <c r="F550" s="29">
        <v>0</v>
      </c>
      <c r="G550" s="29"/>
      <c r="H550" t="s">
        <v>2794</v>
      </c>
      <c r="I550" s="379" t="str">
        <f>IF(ISBLANK(H550), IF(OR(NOT(ISBLANK(M550)),NOT(ISBLANK(J550)), NOT(ISBLANK(O550))),"no oldname but should be",""),IF(H550=J550,"api",IF(H550=O550,"csv","no match or acsbgname")))</f>
        <v>api</v>
      </c>
      <c r="J550" t="s">
        <v>2794</v>
      </c>
      <c r="K550" t="s">
        <v>2794</v>
      </c>
      <c r="M550" s="124"/>
      <c r="Q550" s="125" t="s">
        <v>4977</v>
      </c>
      <c r="R550" s="124" t="s">
        <v>4977</v>
      </c>
      <c r="S550" s="150">
        <f>IFERROR(_xlfn.XLOOKUP(U550,sortorder!$E$62:$E$134,sortorder!$F$62:$F$134),999)</f>
        <v>0</v>
      </c>
      <c r="T550" s="150">
        <f>IFERROR(_xlfn.XLOOKUP(U550,sortorder!$E$62:$E$134,sortorder!$D$62:$D$134),99)</f>
        <v>0</v>
      </c>
      <c r="W550" s="155">
        <f>IFERROR(_xlfn.XLOOKUP(Y550,sortorder!$E$4:$E$55,sortorder!$D$4:$D$55),99)</f>
        <v>70</v>
      </c>
      <c r="X550" s="155">
        <f>IFERROR(_xlfn.XLOOKUP(Y550,sortorder!$E$4:$E$55,sortorder!$D$4:$D$55),99)</f>
        <v>70</v>
      </c>
      <c r="Y550" s="22" t="s">
        <v>2888</v>
      </c>
      <c r="Z550" s="144">
        <f>IF(ISERROR(SEARCH(Z$1,$Q550)),0,1)</f>
        <v>0</v>
      </c>
      <c r="AA550" s="144">
        <f>IF(ISERROR(SEARCH(AA$1,$Q550)),0,1)</f>
        <v>0</v>
      </c>
      <c r="AB550" s="144">
        <f>IF(ISERROR(SEARCH(AB$1,$Q550)),0,1)</f>
        <v>0</v>
      </c>
      <c r="AC550" s="144">
        <f>IF(ISERROR(SEARCH(AC$1,$Q550)),0,1)</f>
        <v>0</v>
      </c>
      <c r="AD550" s="144">
        <f>IF(ISERROR(SEARCH(AD$1,$Q550)),0,1)</f>
        <v>0</v>
      </c>
      <c r="AE550" s="144">
        <f>IF(ISERROR(SEARCH(AE$1,$Q550)),0,1)</f>
        <v>0</v>
      </c>
      <c r="AF550" s="144">
        <f>IF(ISERROR(SEARCH(AF$1,$Q550)),0,1)</f>
        <v>0</v>
      </c>
      <c r="AG550" s="144">
        <f>IF(ISERROR(SEARCH(AG$1,$Q550)),0,1)</f>
        <v>0</v>
      </c>
      <c r="AH550" s="144">
        <f>IF(ISERROR(SEARCH(AH$1,$Q550)),0,1)</f>
        <v>0</v>
      </c>
      <c r="AI550" t="s">
        <v>2292</v>
      </c>
      <c r="AJ550" s="124" t="s">
        <v>2721</v>
      </c>
      <c r="AK550" t="s">
        <v>60</v>
      </c>
      <c r="AL550" s="41" t="s">
        <v>2889</v>
      </c>
      <c r="AM550" s="216">
        <f>_xlfn.XLOOKUP(AL550,sortorder!$I$15:$I$20,sortorder!$J$15:$J$20)</f>
        <v>4</v>
      </c>
      <c r="AN550" t="s">
        <v>1804</v>
      </c>
      <c r="AO550" t="s">
        <v>1805</v>
      </c>
      <c r="AP550" t="s">
        <v>1805</v>
      </c>
      <c r="AQ550" s="32">
        <v>3</v>
      </c>
      <c r="AR550" t="s">
        <v>1815</v>
      </c>
      <c r="AS550" t="s">
        <v>1132</v>
      </c>
      <c r="AT550" t="s">
        <v>1126</v>
      </c>
      <c r="AU550" t="s">
        <v>1132</v>
      </c>
      <c r="AW550" s="39" t="str">
        <f>IFERROR(_xlfn.XLOOKUP(Q550,wtd!$B:$B,wtd!$C:$C),"")</f>
        <v/>
      </c>
      <c r="AX550" s="144" t="b">
        <f>IFERROR(Q550=_xlfn.XLOOKUP(Q550,wtd!$B:$B,wtd!$B:$B),FALSE)</f>
        <v>0</v>
      </c>
      <c r="AY550" t="s">
        <v>2830</v>
      </c>
      <c r="BA550">
        <v>0</v>
      </c>
      <c r="BC550" t="b">
        <v>0</v>
      </c>
      <c r="BD550" t="b">
        <v>0</v>
      </c>
      <c r="BE550" t="b">
        <v>0</v>
      </c>
      <c r="BF550" t="s">
        <v>5377</v>
      </c>
      <c r="BG550" s="124" t="s">
        <v>2795</v>
      </c>
      <c r="BH550" t="s">
        <v>2795</v>
      </c>
      <c r="BK550" t="s">
        <v>2795</v>
      </c>
      <c r="BN550" s="232">
        <v>999</v>
      </c>
      <c r="BO550" t="s">
        <v>2727</v>
      </c>
      <c r="BP550" t="s">
        <v>2796</v>
      </c>
    </row>
    <row r="551" spans="1:70">
      <c r="A551">
        <v>550</v>
      </c>
      <c r="B551" s="161" t="str">
        <f>IFERROR(TEXT(AM551,"00"),"99")&amp;IFERROR(TEXT(X551,"00"),"99")&amp;IFERROR(TEXT(T551,"00"),"99")&amp;IFERROR(TEXT(BN551,"000"),"999")</f>
        <v>047000999</v>
      </c>
      <c r="C551" s="161" t="str">
        <f>IFERROR(TEXT(AM551,"00"),"99")&amp;IFERROR(TEXT(W551,"00"),"99")&amp;IFERROR(TEXT(S551,"000"),"999")</f>
        <v>0470000</v>
      </c>
      <c r="D551" s="29">
        <v>1</v>
      </c>
      <c r="E551" s="29">
        <v>0</v>
      </c>
      <c r="F551" s="29">
        <v>0</v>
      </c>
      <c r="G551" s="29"/>
      <c r="H551" t="s">
        <v>2788</v>
      </c>
      <c r="I551" s="379" t="str">
        <f>IF(ISBLANK(H551), IF(OR(NOT(ISBLANK(M551)),NOT(ISBLANK(J551)), NOT(ISBLANK(O551))),"no oldname but should be",""),IF(H551=J551,"api",IF(H551=O551,"csv","no match or acsbgname")))</f>
        <v>api</v>
      </c>
      <c r="J551" t="s">
        <v>2788</v>
      </c>
      <c r="K551" t="s">
        <v>2788</v>
      </c>
      <c r="M551" s="124"/>
      <c r="Q551" s="125" t="s">
        <v>4978</v>
      </c>
      <c r="R551" s="124" t="s">
        <v>4978</v>
      </c>
      <c r="S551" s="150">
        <f>IFERROR(_xlfn.XLOOKUP(U551,sortorder!$E$62:$E$134,sortorder!$F$62:$F$134),999)</f>
        <v>0</v>
      </c>
      <c r="T551" s="150">
        <f>IFERROR(_xlfn.XLOOKUP(U551,sortorder!$E$62:$E$134,sortorder!$D$62:$D$134),99)</f>
        <v>0</v>
      </c>
      <c r="W551" s="155">
        <f>IFERROR(_xlfn.XLOOKUP(Y551,sortorder!$E$4:$E$55,sortorder!$D$4:$D$55),99)</f>
        <v>70</v>
      </c>
      <c r="X551" s="155">
        <f>IFERROR(_xlfn.XLOOKUP(Y551,sortorder!$E$4:$E$55,sortorder!$D$4:$D$55),99)</f>
        <v>70</v>
      </c>
      <c r="Y551" s="22" t="s">
        <v>2888</v>
      </c>
      <c r="Z551" s="144">
        <f>IF(ISERROR(SEARCH(Z$1,$Q551)),0,1)</f>
        <v>0</v>
      </c>
      <c r="AA551" s="144">
        <f>IF(ISERROR(SEARCH(AA$1,$Q551)),0,1)</f>
        <v>0</v>
      </c>
      <c r="AB551" s="144">
        <f>IF(ISERROR(SEARCH(AB$1,$Q551)),0,1)</f>
        <v>0</v>
      </c>
      <c r="AC551" s="144">
        <f>IF(ISERROR(SEARCH(AC$1,$Q551)),0,1)</f>
        <v>0</v>
      </c>
      <c r="AD551" s="144">
        <f>IF(ISERROR(SEARCH(AD$1,$Q551)),0,1)</f>
        <v>0</v>
      </c>
      <c r="AE551" s="144">
        <f>IF(ISERROR(SEARCH(AE$1,$Q551)),0,1)</f>
        <v>0</v>
      </c>
      <c r="AF551" s="144">
        <f>IF(ISERROR(SEARCH(AF$1,$Q551)),0,1)</f>
        <v>0</v>
      </c>
      <c r="AG551" s="144">
        <f>IF(ISERROR(SEARCH(AG$1,$Q551)),0,1)</f>
        <v>0</v>
      </c>
      <c r="AH551" s="144">
        <f>IF(ISERROR(SEARCH(AH$1,$Q551)),0,1)</f>
        <v>0</v>
      </c>
      <c r="AI551" t="s">
        <v>2292</v>
      </c>
      <c r="AJ551" s="124" t="s">
        <v>2721</v>
      </c>
      <c r="AK551" t="s">
        <v>60</v>
      </c>
      <c r="AL551" s="41" t="s">
        <v>2889</v>
      </c>
      <c r="AM551" s="216">
        <f>_xlfn.XLOOKUP(AL551,sortorder!$I$15:$I$20,sortorder!$J$15:$J$20)</f>
        <v>4</v>
      </c>
      <c r="AN551" t="s">
        <v>1804</v>
      </c>
      <c r="AO551" t="s">
        <v>1805</v>
      </c>
      <c r="AP551" t="s">
        <v>1805</v>
      </c>
      <c r="AQ551" s="32">
        <v>3</v>
      </c>
      <c r="AR551" t="s">
        <v>1799</v>
      </c>
      <c r="AS551" t="s">
        <v>1111</v>
      </c>
      <c r="AT551" t="s">
        <v>1102</v>
      </c>
      <c r="AU551" t="s">
        <v>1111</v>
      </c>
      <c r="AW551" s="39" t="str">
        <f>IFERROR(_xlfn.XLOOKUP(Q551,wtd!$B:$B,wtd!$C:$C),"")</f>
        <v/>
      </c>
      <c r="AX551" s="144" t="b">
        <f>IFERROR(Q551=_xlfn.XLOOKUP(Q551,wtd!$B:$B,wtd!$B:$B),FALSE)</f>
        <v>0</v>
      </c>
      <c r="AY551" t="s">
        <v>1103</v>
      </c>
      <c r="AZ551">
        <v>2</v>
      </c>
      <c r="BA551">
        <v>0</v>
      </c>
      <c r="BC551" t="b">
        <v>0</v>
      </c>
      <c r="BD551" t="b">
        <v>0</v>
      </c>
      <c r="BE551" t="b">
        <v>0</v>
      </c>
      <c r="BF551" t="s">
        <v>5378</v>
      </c>
      <c r="BG551" t="s">
        <v>2789</v>
      </c>
      <c r="BH551" t="s">
        <v>2789</v>
      </c>
      <c r="BK551" t="s">
        <v>2789</v>
      </c>
      <c r="BN551" s="232">
        <v>999</v>
      </c>
      <c r="BO551" t="s">
        <v>2727</v>
      </c>
      <c r="BP551" t="s">
        <v>1426</v>
      </c>
    </row>
    <row r="552" spans="1:70">
      <c r="A552">
        <v>551</v>
      </c>
      <c r="B552" s="161" t="str">
        <f>IFERROR(TEXT(AM552,"00"),"99")&amp;IFERROR(TEXT(X552,"00"),"99")&amp;IFERROR(TEXT(T552,"00"),"99")&amp;IFERROR(TEXT(BN552,"000"),"999")</f>
        <v>047000999</v>
      </c>
      <c r="C552" s="161" t="str">
        <f>IFERROR(TEXT(AM552,"00"),"99")&amp;IFERROR(TEXT(W552,"00"),"99")&amp;IFERROR(TEXT(S552,"000"),"999")</f>
        <v>0470000</v>
      </c>
      <c r="D552" s="29">
        <v>1</v>
      </c>
      <c r="E552" s="29">
        <v>0</v>
      </c>
      <c r="F552" s="29">
        <v>0</v>
      </c>
      <c r="G552" s="29"/>
      <c r="H552" t="s">
        <v>2810</v>
      </c>
      <c r="I552" s="379" t="str">
        <f>IF(ISBLANK(H552), IF(OR(NOT(ISBLANK(M552)),NOT(ISBLANK(J552)), NOT(ISBLANK(O552))),"no oldname but should be",""),IF(H552=J552,"api",IF(H552=O552,"csv","no match or acsbgname")))</f>
        <v>api</v>
      </c>
      <c r="J552" t="s">
        <v>2810</v>
      </c>
      <c r="K552" t="s">
        <v>2810</v>
      </c>
      <c r="M552" s="124"/>
      <c r="Q552" s="125" t="s">
        <v>4979</v>
      </c>
      <c r="R552" s="124" t="s">
        <v>4979</v>
      </c>
      <c r="S552" s="150">
        <f>IFERROR(_xlfn.XLOOKUP(U552,sortorder!$E$62:$E$134,sortorder!$F$62:$F$134),999)</f>
        <v>0</v>
      </c>
      <c r="T552" s="150">
        <f>IFERROR(_xlfn.XLOOKUP(U552,sortorder!$E$62:$E$134,sortorder!$D$62:$D$134),99)</f>
        <v>0</v>
      </c>
      <c r="W552" s="155">
        <f>IFERROR(_xlfn.XLOOKUP(Y552,sortorder!$E$4:$E$55,sortorder!$D$4:$D$55),99)</f>
        <v>70</v>
      </c>
      <c r="X552" s="155">
        <f>IFERROR(_xlfn.XLOOKUP(Y552,sortorder!$E$4:$E$55,sortorder!$D$4:$D$55),99)</f>
        <v>70</v>
      </c>
      <c r="Y552" s="22" t="s">
        <v>2888</v>
      </c>
      <c r="Z552" s="144">
        <f>IF(ISERROR(SEARCH(Z$1,$Q552)),0,1)</f>
        <v>0</v>
      </c>
      <c r="AA552" s="144">
        <f>IF(ISERROR(SEARCH(AA$1,$Q552)),0,1)</f>
        <v>0</v>
      </c>
      <c r="AB552" s="144">
        <f>IF(ISERROR(SEARCH(AB$1,$Q552)),0,1)</f>
        <v>0</v>
      </c>
      <c r="AC552" s="144">
        <f>IF(ISERROR(SEARCH(AC$1,$Q552)),0,1)</f>
        <v>0</v>
      </c>
      <c r="AD552" s="144">
        <f>IF(ISERROR(SEARCH(AD$1,$Q552)),0,1)</f>
        <v>0</v>
      </c>
      <c r="AE552" s="144">
        <f>IF(ISERROR(SEARCH(AE$1,$Q552)),0,1)</f>
        <v>0</v>
      </c>
      <c r="AF552" s="144">
        <f>IF(ISERROR(SEARCH(AF$1,$Q552)),0,1)</f>
        <v>0</v>
      </c>
      <c r="AG552" s="144">
        <f>IF(ISERROR(SEARCH(AG$1,$Q552)),0,1)</f>
        <v>0</v>
      </c>
      <c r="AH552" s="144">
        <f>IF(ISERROR(SEARCH(AH$1,$Q552)),0,1)</f>
        <v>0</v>
      </c>
      <c r="AI552" t="s">
        <v>2292</v>
      </c>
      <c r="AJ552" s="124" t="s">
        <v>2721</v>
      </c>
      <c r="AK552" t="s">
        <v>60</v>
      </c>
      <c r="AL552" s="41" t="s">
        <v>2889</v>
      </c>
      <c r="AM552" s="216">
        <f>_xlfn.XLOOKUP(AL552,sortorder!$I$15:$I$20,sortorder!$J$15:$J$20)</f>
        <v>4</v>
      </c>
      <c r="AN552" t="s">
        <v>1804</v>
      </c>
      <c r="AO552" t="s">
        <v>1805</v>
      </c>
      <c r="AP552" t="s">
        <v>1805</v>
      </c>
      <c r="AQ552" s="32">
        <v>3</v>
      </c>
      <c r="AR552" t="s">
        <v>1815</v>
      </c>
      <c r="AS552" t="s">
        <v>1132</v>
      </c>
      <c r="AT552" t="s">
        <v>1126</v>
      </c>
      <c r="AU552" t="s">
        <v>1132</v>
      </c>
      <c r="AW552" s="39" t="str">
        <f>IFERROR(_xlfn.XLOOKUP(Q552,wtd!$B:$B,wtd!$C:$C),"")</f>
        <v/>
      </c>
      <c r="AX552" s="144" t="b">
        <f>IFERROR(Q552=_xlfn.XLOOKUP(Q552,wtd!$B:$B,wtd!$B:$B),FALSE)</f>
        <v>0</v>
      </c>
      <c r="AY552" t="s">
        <v>2830</v>
      </c>
      <c r="BA552">
        <v>0</v>
      </c>
      <c r="BC552" t="b">
        <v>0</v>
      </c>
      <c r="BD552" t="b">
        <v>0</v>
      </c>
      <c r="BE552" t="b">
        <v>0</v>
      </c>
      <c r="BF552" t="s">
        <v>5379</v>
      </c>
      <c r="BG552" t="s">
        <v>2811</v>
      </c>
      <c r="BH552" t="s">
        <v>2811</v>
      </c>
      <c r="BK552" t="s">
        <v>2811</v>
      </c>
      <c r="BN552" s="232">
        <v>999</v>
      </c>
      <c r="BP552" t="s">
        <v>2731</v>
      </c>
    </row>
    <row r="553" spans="1:70">
      <c r="A553">
        <v>552</v>
      </c>
      <c r="B553" s="161" t="str">
        <f>IFERROR(TEXT(AM553,"00"),"99")&amp;IFERROR(TEXT(X553,"00"),"99")&amp;IFERROR(TEXT(T553,"00"),"99")&amp;IFERROR(TEXT(BN553,"000"),"999")</f>
        <v>047000999</v>
      </c>
      <c r="C553" s="161" t="str">
        <f>IFERROR(TEXT(AM553,"00"),"99")&amp;IFERROR(TEXT(W553,"00"),"99")&amp;IFERROR(TEXT(S553,"000"),"999")</f>
        <v>0470000</v>
      </c>
      <c r="D553" s="29">
        <v>1</v>
      </c>
      <c r="E553" s="29">
        <v>0</v>
      </c>
      <c r="F553" s="29">
        <v>0</v>
      </c>
      <c r="G553" s="29"/>
      <c r="H553" t="s">
        <v>2814</v>
      </c>
      <c r="I553" s="379" t="str">
        <f>IF(ISBLANK(H553), IF(OR(NOT(ISBLANK(M553)),NOT(ISBLANK(J553)), NOT(ISBLANK(O553))),"no oldname but should be",""),IF(H553=J553,"api",IF(H553=O553,"csv","no match or acsbgname")))</f>
        <v>api</v>
      </c>
      <c r="J553" t="s">
        <v>2814</v>
      </c>
      <c r="K553" t="s">
        <v>2814</v>
      </c>
      <c r="M553" s="124"/>
      <c r="Q553" s="125" t="s">
        <v>4980</v>
      </c>
      <c r="R553" s="124" t="s">
        <v>4980</v>
      </c>
      <c r="S553" s="150">
        <f>IFERROR(_xlfn.XLOOKUP(U553,sortorder!$E$62:$E$134,sortorder!$F$62:$F$134),999)</f>
        <v>0</v>
      </c>
      <c r="T553" s="150">
        <f>IFERROR(_xlfn.XLOOKUP(U553,sortorder!$E$62:$E$134,sortorder!$D$62:$D$134),99)</f>
        <v>0</v>
      </c>
      <c r="U553" s="201"/>
      <c r="W553" s="155">
        <f>IFERROR(_xlfn.XLOOKUP(Y553,sortorder!$E$4:$E$55,sortorder!$D$4:$D$55),99)</f>
        <v>70</v>
      </c>
      <c r="X553" s="155">
        <f>IFERROR(_xlfn.XLOOKUP(Y553,sortorder!$E$4:$E$55,sortorder!$D$4:$D$55),99)</f>
        <v>70</v>
      </c>
      <c r="Y553" s="22" t="s">
        <v>2888</v>
      </c>
      <c r="Z553" s="144">
        <f>IF(ISERROR(SEARCH(Z$1,$Q553)),0,1)</f>
        <v>0</v>
      </c>
      <c r="AA553" s="144">
        <f>IF(ISERROR(SEARCH(AA$1,$Q553)),0,1)</f>
        <v>0</v>
      </c>
      <c r="AB553" s="144">
        <f>IF(ISERROR(SEARCH(AB$1,$Q553)),0,1)</f>
        <v>0</v>
      </c>
      <c r="AC553" s="144">
        <f>IF(ISERROR(SEARCH(AC$1,$Q553)),0,1)</f>
        <v>0</v>
      </c>
      <c r="AD553" s="144">
        <f>IF(ISERROR(SEARCH(AD$1,$Q553)),0,1)</f>
        <v>0</v>
      </c>
      <c r="AE553" s="144">
        <f>IF(ISERROR(SEARCH(AE$1,$Q553)),0,1)</f>
        <v>0</v>
      </c>
      <c r="AF553" s="144">
        <f>IF(ISERROR(SEARCH(AF$1,$Q553)),0,1)</f>
        <v>0</v>
      </c>
      <c r="AG553" s="144">
        <f>IF(ISERROR(SEARCH(AG$1,$Q553)),0,1)</f>
        <v>0</v>
      </c>
      <c r="AH553" s="144">
        <f>IF(ISERROR(SEARCH(AH$1,$Q553)),0,1)</f>
        <v>0</v>
      </c>
      <c r="AI553" t="s">
        <v>2292</v>
      </c>
      <c r="AJ553" s="124" t="s">
        <v>2721</v>
      </c>
      <c r="AK553" t="s">
        <v>60</v>
      </c>
      <c r="AL553" s="41" t="s">
        <v>2889</v>
      </c>
      <c r="AM553" s="216">
        <f>_xlfn.XLOOKUP(AL553,sortorder!$I$15:$I$20,sortorder!$J$15:$J$20)</f>
        <v>4</v>
      </c>
      <c r="AN553" t="s">
        <v>1804</v>
      </c>
      <c r="AO553" t="s">
        <v>1805</v>
      </c>
      <c r="AP553" t="s">
        <v>1805</v>
      </c>
      <c r="AQ553" s="32">
        <v>3</v>
      </c>
      <c r="AR553" t="s">
        <v>1799</v>
      </c>
      <c r="AS553" t="s">
        <v>1111</v>
      </c>
      <c r="AT553" t="s">
        <v>1102</v>
      </c>
      <c r="AU553" t="s">
        <v>1111</v>
      </c>
      <c r="AW553" s="39" t="str">
        <f>IFERROR(_xlfn.XLOOKUP(Q553,wtd!$B:$B,wtd!$C:$C),"")</f>
        <v/>
      </c>
      <c r="AX553" s="144" t="b">
        <f>IFERROR(Q553=_xlfn.XLOOKUP(Q553,wtd!$B:$B,wtd!$B:$B),FALSE)</f>
        <v>0</v>
      </c>
      <c r="AY553" t="s">
        <v>1103</v>
      </c>
      <c r="AZ553">
        <v>2</v>
      </c>
      <c r="BA553">
        <v>0</v>
      </c>
      <c r="BC553" t="b">
        <v>0</v>
      </c>
      <c r="BD553" t="b">
        <v>0</v>
      </c>
      <c r="BE553" t="b">
        <v>0</v>
      </c>
      <c r="BF553" t="s">
        <v>5380</v>
      </c>
      <c r="BG553" s="124" t="s">
        <v>2815</v>
      </c>
      <c r="BH553" t="s">
        <v>2815</v>
      </c>
      <c r="BK553" t="s">
        <v>2815</v>
      </c>
      <c r="BN553" s="232">
        <v>999</v>
      </c>
      <c r="BP553" t="s">
        <v>1683</v>
      </c>
    </row>
    <row r="554" spans="1:70">
      <c r="A554">
        <v>553</v>
      </c>
      <c r="B554" s="161" t="str">
        <f>IFERROR(TEXT(AM554,"00"),"99")&amp;IFERROR(TEXT(X554,"00"),"99")&amp;IFERROR(TEXT(T554,"00"),"99")&amp;IFERROR(TEXT(BN554,"000"),"999")</f>
        <v>047000999</v>
      </c>
      <c r="C554" s="161" t="str">
        <f>IFERROR(TEXT(AM554,"00"),"99")&amp;IFERROR(TEXT(W554,"00"),"99")&amp;IFERROR(TEXT(S554,"000"),"999")</f>
        <v>0470000</v>
      </c>
      <c r="D554" s="29">
        <v>0</v>
      </c>
      <c r="E554" s="29">
        <v>0</v>
      </c>
      <c r="F554" s="29">
        <v>0</v>
      </c>
      <c r="I554" s="379" t="str">
        <f>IF(ISBLANK(H554), IF(OR(NOT(ISBLANK(M554)),NOT(ISBLANK(J554)), NOT(ISBLANK(O554))),"no oldname but should be",""),IF(H554=J554,"api",IF(H554=O554,"csv","no match or acsbgname")))</f>
        <v/>
      </c>
      <c r="M554" s="124"/>
      <c r="Q554" s="124" t="s">
        <v>5608</v>
      </c>
      <c r="R554" s="124" t="s">
        <v>5608</v>
      </c>
      <c r="S554" s="150">
        <f>IFERROR(_xlfn.XLOOKUP(U554,sortorder!$E$62:$E$134,sortorder!$F$62:$F$134),999)</f>
        <v>0</v>
      </c>
      <c r="T554" s="150">
        <f>IFERROR(_xlfn.XLOOKUP(U554,sortorder!$E$62:$E$134,sortorder!$D$62:$D$134),99)</f>
        <v>0</v>
      </c>
      <c r="W554" s="155">
        <f>IFERROR(_xlfn.XLOOKUP(Y554,sortorder!$E$4:$E$55,sortorder!$D$4:$D$55),99)</f>
        <v>70</v>
      </c>
      <c r="X554" s="155">
        <f>IFERROR(_xlfn.XLOOKUP(Y554,sortorder!$E$4:$E$55,sortorder!$D$4:$D$55),99)</f>
        <v>70</v>
      </c>
      <c r="Y554" s="22" t="s">
        <v>2888</v>
      </c>
      <c r="Z554" s="144">
        <f>IF(ISERROR(SEARCH(Z$1,$Q554)),0,1)</f>
        <v>0</v>
      </c>
      <c r="AA554" s="144">
        <f>IF(ISERROR(SEARCH(AA$1,$Q554)),0,1)</f>
        <v>0</v>
      </c>
      <c r="AB554" s="144">
        <f>IF(ISERROR(SEARCH(AB$1,$Q554)),0,1)</f>
        <v>0</v>
      </c>
      <c r="AC554" s="144">
        <f>IF(ISERROR(SEARCH(AC$1,$Q554)),0,1)</f>
        <v>0</v>
      </c>
      <c r="AD554" s="144">
        <f>IF(ISERROR(SEARCH(AD$1,$Q554)),0,1)</f>
        <v>0</v>
      </c>
      <c r="AE554" s="144">
        <f>IF(ISERROR(SEARCH(AE$1,$Q554)),0,1)</f>
        <v>0</v>
      </c>
      <c r="AF554" s="144">
        <f>IF(ISERROR(SEARCH(AF$1,$Q554)),0,1)</f>
        <v>0</v>
      </c>
      <c r="AG554" s="144">
        <f>IF(ISERROR(SEARCH(AG$1,$Q554)),0,1)</f>
        <v>0</v>
      </c>
      <c r="AH554" s="144">
        <f>IF(ISERROR(SEARCH(AH$1,$Q554)),0,1)</f>
        <v>0</v>
      </c>
      <c r="AJ554" s="124"/>
      <c r="AK554" t="s">
        <v>60</v>
      </c>
      <c r="AL554" s="41" t="s">
        <v>2889</v>
      </c>
      <c r="AM554" s="216">
        <f>_xlfn.XLOOKUP(AL554,sortorder!$I$15:$I$20,sortorder!$J$15:$J$20)</f>
        <v>4</v>
      </c>
      <c r="AQ554" s="31">
        <v>0</v>
      </c>
      <c r="AR554" t="s">
        <v>43</v>
      </c>
      <c r="AS554" t="s">
        <v>43</v>
      </c>
      <c r="AT554" t="s">
        <v>64</v>
      </c>
      <c r="AU554" t="s">
        <v>43</v>
      </c>
      <c r="AV554">
        <v>0</v>
      </c>
      <c r="AW554" s="39" t="str">
        <f>IFERROR(_xlfn.XLOOKUP(Q554,wtd!$B:$B,wtd!$C:$C),"")</f>
        <v/>
      </c>
      <c r="AX554" s="144" t="b">
        <f>IFERROR(Q554=_xlfn.XLOOKUP(Q554,wtd!$B:$B,wtd!$B:$B),FALSE)</f>
        <v>0</v>
      </c>
      <c r="AY554" s="42" t="s">
        <v>60</v>
      </c>
      <c r="BA554">
        <v>1</v>
      </c>
      <c r="BC554" t="b">
        <v>0</v>
      </c>
      <c r="BD554" t="b">
        <v>0</v>
      </c>
      <c r="BE554" t="b">
        <v>0</v>
      </c>
      <c r="BF554" t="s">
        <v>5613</v>
      </c>
      <c r="BG554" t="s">
        <v>5613</v>
      </c>
      <c r="BH554" t="s">
        <v>5613</v>
      </c>
      <c r="BN554" s="232">
        <v>999</v>
      </c>
    </row>
    <row r="555" spans="1:70">
      <c r="A555">
        <v>554</v>
      </c>
      <c r="B555" s="161" t="str">
        <f>IFERROR(TEXT(AM555,"00"),"99")&amp;IFERROR(TEXT(X555,"00"),"99")&amp;IFERROR(TEXT(T555,"00"),"99")&amp;IFERROR(TEXT(BN555,"000"),"999")</f>
        <v>047000999</v>
      </c>
      <c r="C555" s="161" t="str">
        <f>IFERROR(TEXT(AM555,"00"),"99")&amp;IFERROR(TEXT(W555,"00"),"99")&amp;IFERROR(TEXT(S555,"000"),"999")</f>
        <v>0470000</v>
      </c>
      <c r="D555" s="29">
        <v>0</v>
      </c>
      <c r="E555" s="29">
        <v>0</v>
      </c>
      <c r="F555" s="29">
        <v>0</v>
      </c>
      <c r="I555" s="379" t="str">
        <f>IF(ISBLANK(H555), IF(OR(NOT(ISBLANK(M555)),NOT(ISBLANK(J555)), NOT(ISBLANK(O555))),"no oldname but should be",""),IF(H555=J555,"api",IF(H555=O555,"csv","no match or acsbgname")))</f>
        <v/>
      </c>
      <c r="M555" s="124"/>
      <c r="Q555" s="124" t="s">
        <v>5609</v>
      </c>
      <c r="R555" s="124" t="s">
        <v>5609</v>
      </c>
      <c r="S555" s="150">
        <f>IFERROR(_xlfn.XLOOKUP(U555,sortorder!$E$62:$E$134,sortorder!$F$62:$F$134),999)</f>
        <v>0</v>
      </c>
      <c r="T555" s="150">
        <f>IFERROR(_xlfn.XLOOKUP(U555,sortorder!$E$62:$E$134,sortorder!$D$62:$D$134),99)</f>
        <v>0</v>
      </c>
      <c r="W555" s="155">
        <f>IFERROR(_xlfn.XLOOKUP(Y555,sortorder!$E$4:$E$55,sortorder!$D$4:$D$55),99)</f>
        <v>70</v>
      </c>
      <c r="X555" s="155">
        <f>IFERROR(_xlfn.XLOOKUP(Y555,sortorder!$E$4:$E$55,sortorder!$D$4:$D$55),99)</f>
        <v>70</v>
      </c>
      <c r="Y555" s="22" t="s">
        <v>2888</v>
      </c>
      <c r="Z555" s="144">
        <f>IF(ISERROR(SEARCH(Z$1,$Q555)),0,1)</f>
        <v>0</v>
      </c>
      <c r="AA555" s="144">
        <f>IF(ISERROR(SEARCH(AA$1,$Q555)),0,1)</f>
        <v>0</v>
      </c>
      <c r="AB555" s="144">
        <f>IF(ISERROR(SEARCH(AB$1,$Q555)),0,1)</f>
        <v>0</v>
      </c>
      <c r="AC555" s="144">
        <f>IF(ISERROR(SEARCH(AC$1,$Q555)),0,1)</f>
        <v>0</v>
      </c>
      <c r="AD555" s="144">
        <f>IF(ISERROR(SEARCH(AD$1,$Q555)),0,1)</f>
        <v>0</v>
      </c>
      <c r="AE555" s="144">
        <f>IF(ISERROR(SEARCH(AE$1,$Q555)),0,1)</f>
        <v>0</v>
      </c>
      <c r="AF555" s="144">
        <f>IF(ISERROR(SEARCH(AF$1,$Q555)),0,1)</f>
        <v>0</v>
      </c>
      <c r="AG555" s="144">
        <f>IF(ISERROR(SEARCH(AG$1,$Q555)),0,1)</f>
        <v>0</v>
      </c>
      <c r="AH555" s="144">
        <f>IF(ISERROR(SEARCH(AH$1,$Q555)),0,1)</f>
        <v>0</v>
      </c>
      <c r="AJ555" s="124"/>
      <c r="AK555" t="s">
        <v>60</v>
      </c>
      <c r="AL555" s="41" t="s">
        <v>2889</v>
      </c>
      <c r="AM555" s="216">
        <f>_xlfn.XLOOKUP(AL555,sortorder!$I$15:$I$20,sortorder!$J$15:$J$20)</f>
        <v>4</v>
      </c>
      <c r="AQ555" s="31">
        <v>0</v>
      </c>
      <c r="AR555" t="s">
        <v>43</v>
      </c>
      <c r="AS555" t="s">
        <v>43</v>
      </c>
      <c r="AT555" t="s">
        <v>64</v>
      </c>
      <c r="AU555" t="s">
        <v>43</v>
      </c>
      <c r="AV555">
        <v>0</v>
      </c>
      <c r="AW555" s="39" t="str">
        <f>IFERROR(_xlfn.XLOOKUP(Q555,wtd!$B:$B,wtd!$C:$C),"")</f>
        <v/>
      </c>
      <c r="AX555" s="144" t="b">
        <f>IFERROR(Q555=_xlfn.XLOOKUP(Q555,wtd!$B:$B,wtd!$B:$B),FALSE)</f>
        <v>0</v>
      </c>
      <c r="AY555" s="42" t="s">
        <v>60</v>
      </c>
      <c r="BA555">
        <v>1</v>
      </c>
      <c r="BC555" t="b">
        <v>0</v>
      </c>
      <c r="BD555" t="b">
        <v>0</v>
      </c>
      <c r="BE555" t="b">
        <v>0</v>
      </c>
      <c r="BF555" t="s">
        <v>5614</v>
      </c>
      <c r="BG555" t="s">
        <v>5614</v>
      </c>
      <c r="BH555" t="s">
        <v>5614</v>
      </c>
      <c r="BN555" s="232">
        <v>999</v>
      </c>
    </row>
    <row r="556" spans="1:70">
      <c r="A556">
        <v>555</v>
      </c>
      <c r="B556" s="161" t="str">
        <f>IFERROR(TEXT(AM556,"00"),"99")&amp;IFERROR(TEXT(X556,"00"),"99")&amp;IFERROR(TEXT(T556,"00"),"99")&amp;IFERROR(TEXT(BN556,"000"),"999")</f>
        <v>047000999</v>
      </c>
      <c r="C556" s="161" t="str">
        <f>IFERROR(TEXT(AM556,"00"),"99")&amp;IFERROR(TEXT(W556,"00"),"99")&amp;IFERROR(TEXT(S556,"000"),"999")</f>
        <v>0470000</v>
      </c>
      <c r="D556" s="29">
        <v>0</v>
      </c>
      <c r="E556" s="29">
        <v>0</v>
      </c>
      <c r="F556" s="29">
        <v>0</v>
      </c>
      <c r="I556" s="379" t="str">
        <f>IF(ISBLANK(H556), IF(OR(NOT(ISBLANK(M556)),NOT(ISBLANK(J556)), NOT(ISBLANK(O556))),"no oldname but should be",""),IF(H556=J556,"api",IF(H556=O556,"csv","no match or acsbgname")))</f>
        <v/>
      </c>
      <c r="M556" s="124"/>
      <c r="Q556" s="124" t="s">
        <v>5610</v>
      </c>
      <c r="R556" s="124" t="s">
        <v>5610</v>
      </c>
      <c r="S556" s="150">
        <f>IFERROR(_xlfn.XLOOKUP(U556,sortorder!$E$62:$E$134,sortorder!$F$62:$F$134),999)</f>
        <v>0</v>
      </c>
      <c r="T556" s="150">
        <f>IFERROR(_xlfn.XLOOKUP(U556,sortorder!$E$62:$E$134,sortorder!$D$62:$D$134),99)</f>
        <v>0</v>
      </c>
      <c r="W556" s="155">
        <f>IFERROR(_xlfn.XLOOKUP(Y556,sortorder!$E$4:$E$55,sortorder!$D$4:$D$55),99)</f>
        <v>70</v>
      </c>
      <c r="X556" s="155">
        <f>IFERROR(_xlfn.XLOOKUP(Y556,sortorder!$E$4:$E$55,sortorder!$D$4:$D$55),99)</f>
        <v>70</v>
      </c>
      <c r="Y556" s="22" t="s">
        <v>2888</v>
      </c>
      <c r="Z556" s="144">
        <f>IF(ISERROR(SEARCH(Z$1,$Q556)),0,1)</f>
        <v>0</v>
      </c>
      <c r="AA556" s="144">
        <f>IF(ISERROR(SEARCH(AA$1,$Q556)),0,1)</f>
        <v>0</v>
      </c>
      <c r="AB556" s="144">
        <f>IF(ISERROR(SEARCH(AB$1,$Q556)),0,1)</f>
        <v>0</v>
      </c>
      <c r="AC556" s="144">
        <f>IF(ISERROR(SEARCH(AC$1,$Q556)),0,1)</f>
        <v>0</v>
      </c>
      <c r="AD556" s="144">
        <f>IF(ISERROR(SEARCH(AD$1,$Q556)),0,1)</f>
        <v>0</v>
      </c>
      <c r="AE556" s="144">
        <f>IF(ISERROR(SEARCH(AE$1,$Q556)),0,1)</f>
        <v>0</v>
      </c>
      <c r="AF556" s="144">
        <f>IF(ISERROR(SEARCH(AF$1,$Q556)),0,1)</f>
        <v>0</v>
      </c>
      <c r="AG556" s="144">
        <f>IF(ISERROR(SEARCH(AG$1,$Q556)),0,1)</f>
        <v>0</v>
      </c>
      <c r="AH556" s="144">
        <f>IF(ISERROR(SEARCH(AH$1,$Q556)),0,1)</f>
        <v>0</v>
      </c>
      <c r="AJ556" s="124"/>
      <c r="AK556" t="s">
        <v>60</v>
      </c>
      <c r="AL556" s="41" t="s">
        <v>2889</v>
      </c>
      <c r="AM556" s="216">
        <f>_xlfn.XLOOKUP(AL556,sortorder!$I$15:$I$20,sortorder!$J$15:$J$20)</f>
        <v>4</v>
      </c>
      <c r="AQ556" s="31">
        <v>0</v>
      </c>
      <c r="AR556" t="s">
        <v>43</v>
      </c>
      <c r="AS556" t="s">
        <v>43</v>
      </c>
      <c r="AT556" t="s">
        <v>64</v>
      </c>
      <c r="AU556" t="s">
        <v>422</v>
      </c>
      <c r="AV556">
        <v>0</v>
      </c>
      <c r="AW556" s="39" t="str">
        <f>IFERROR(_xlfn.XLOOKUP(Q556,wtd!$B:$B,wtd!$C:$C),"")</f>
        <v/>
      </c>
      <c r="AX556" s="144" t="b">
        <f>IFERROR(Q556=_xlfn.XLOOKUP(Q556,wtd!$B:$B,wtd!$B:$B),FALSE)</f>
        <v>0</v>
      </c>
      <c r="AY556" s="42" t="s">
        <v>60</v>
      </c>
      <c r="BA556">
        <v>0</v>
      </c>
      <c r="BC556" t="b">
        <v>0</v>
      </c>
      <c r="BD556" t="b">
        <v>0</v>
      </c>
      <c r="BE556" t="b">
        <v>0</v>
      </c>
      <c r="BF556" t="s">
        <v>5615</v>
      </c>
      <c r="BG556" t="s">
        <v>5615</v>
      </c>
      <c r="BH556" t="s">
        <v>5615</v>
      </c>
      <c r="BN556" s="232">
        <v>999</v>
      </c>
    </row>
    <row r="557" spans="1:70">
      <c r="A557">
        <v>556</v>
      </c>
      <c r="B557" s="161" t="str">
        <f>IFERROR(TEXT(AM557,"00"),"99")&amp;IFERROR(TEXT(X557,"00"),"99")&amp;IFERROR(TEXT(T557,"00"),"99")&amp;IFERROR(TEXT(BN557,"000"),"999")</f>
        <v>047000999</v>
      </c>
      <c r="C557" s="161" t="str">
        <f>IFERROR(TEXT(AM557,"00"),"99")&amp;IFERROR(TEXT(W557,"00"),"99")&amp;IFERROR(TEXT(S557,"000"),"999")</f>
        <v>0470000</v>
      </c>
      <c r="D557" s="29">
        <v>0</v>
      </c>
      <c r="E557" s="29">
        <v>0</v>
      </c>
      <c r="F557" s="29">
        <v>0</v>
      </c>
      <c r="I557" s="379" t="str">
        <f>IF(ISBLANK(H557), IF(OR(NOT(ISBLANK(M557)),NOT(ISBLANK(J557)), NOT(ISBLANK(O557))),"no oldname but should be",""),IF(H557=J557,"api",IF(H557=O557,"csv","no match or acsbgname")))</f>
        <v/>
      </c>
      <c r="M557" s="124"/>
      <c r="Q557" s="124" t="s">
        <v>5611</v>
      </c>
      <c r="R557" s="124" t="s">
        <v>5611</v>
      </c>
      <c r="S557" s="150">
        <f>IFERROR(_xlfn.XLOOKUP(U557,sortorder!$E$62:$E$134,sortorder!$F$62:$F$134),999)</f>
        <v>0</v>
      </c>
      <c r="T557" s="150">
        <f>IFERROR(_xlfn.XLOOKUP(U557,sortorder!$E$62:$E$134,sortorder!$D$62:$D$134),99)</f>
        <v>0</v>
      </c>
      <c r="W557" s="155">
        <f>IFERROR(_xlfn.XLOOKUP(Y557,sortorder!$E$4:$E$55,sortorder!$D$4:$D$55),99)</f>
        <v>70</v>
      </c>
      <c r="X557" s="155">
        <f>IFERROR(_xlfn.XLOOKUP(Y557,sortorder!$E$4:$E$55,sortorder!$D$4:$D$55),99)</f>
        <v>70</v>
      </c>
      <c r="Y557" s="22" t="s">
        <v>2888</v>
      </c>
      <c r="Z557" s="144">
        <f>IF(ISERROR(SEARCH(Z$1,$Q557)),0,1)</f>
        <v>0</v>
      </c>
      <c r="AA557" s="144">
        <f>IF(ISERROR(SEARCH(AA$1,$Q557)),0,1)</f>
        <v>0</v>
      </c>
      <c r="AB557" s="144">
        <f>IF(ISERROR(SEARCH(AB$1,$Q557)),0,1)</f>
        <v>0</v>
      </c>
      <c r="AC557" s="144">
        <f>IF(ISERROR(SEARCH(AC$1,$Q557)),0,1)</f>
        <v>0</v>
      </c>
      <c r="AD557" s="144">
        <f>IF(ISERROR(SEARCH(AD$1,$Q557)),0,1)</f>
        <v>0</v>
      </c>
      <c r="AE557" s="144">
        <f>IF(ISERROR(SEARCH(AE$1,$Q557)),0,1)</f>
        <v>0</v>
      </c>
      <c r="AF557" s="144">
        <f>IF(ISERROR(SEARCH(AF$1,$Q557)),0,1)</f>
        <v>0</v>
      </c>
      <c r="AG557" s="144">
        <f>IF(ISERROR(SEARCH(AG$1,$Q557)),0,1)</f>
        <v>0</v>
      </c>
      <c r="AH557" s="144">
        <f>IF(ISERROR(SEARCH(AH$1,$Q557)),0,1)</f>
        <v>0</v>
      </c>
      <c r="AJ557" s="124"/>
      <c r="AK557" t="s">
        <v>60</v>
      </c>
      <c r="AL557" s="41" t="s">
        <v>2889</v>
      </c>
      <c r="AM557" s="216">
        <f>_xlfn.XLOOKUP(AL557,sortorder!$I$15:$I$20,sortorder!$J$15:$J$20)</f>
        <v>4</v>
      </c>
      <c r="AQ557" s="31">
        <v>0</v>
      </c>
      <c r="AR557" t="s">
        <v>43</v>
      </c>
      <c r="AS557" t="s">
        <v>43</v>
      </c>
      <c r="AT557" t="s">
        <v>64</v>
      </c>
      <c r="AU557" t="s">
        <v>422</v>
      </c>
      <c r="AV557">
        <v>0</v>
      </c>
      <c r="AW557" s="39" t="str">
        <f>IFERROR(_xlfn.XLOOKUP(Q557,wtd!$B:$B,wtd!$C:$C),"")</f>
        <v/>
      </c>
      <c r="AX557" s="144" t="b">
        <f>IFERROR(Q557=_xlfn.XLOOKUP(Q557,wtd!$B:$B,wtd!$B:$B),FALSE)</f>
        <v>0</v>
      </c>
      <c r="AY557" s="42" t="s">
        <v>60</v>
      </c>
      <c r="BA557">
        <v>0</v>
      </c>
      <c r="BC557" t="b">
        <v>0</v>
      </c>
      <c r="BD557" t="b">
        <v>0</v>
      </c>
      <c r="BE557" t="b">
        <v>0</v>
      </c>
      <c r="BF557" t="s">
        <v>5616</v>
      </c>
      <c r="BG557" t="s">
        <v>5616</v>
      </c>
      <c r="BH557" t="s">
        <v>5616</v>
      </c>
      <c r="BN557" s="232">
        <v>999</v>
      </c>
    </row>
    <row r="558" spans="1:70">
      <c r="A558">
        <v>557</v>
      </c>
      <c r="B558" s="161" t="str">
        <f>IFERROR(TEXT(AM558,"00"),"99")&amp;IFERROR(TEXT(X558,"00"),"99")&amp;IFERROR(TEXT(T558,"00"),"99")&amp;IFERROR(TEXT(BN558,"000"),"999")</f>
        <v>047000999</v>
      </c>
      <c r="C558" s="161" t="str">
        <f>IFERROR(TEXT(AM558,"00"),"99")&amp;IFERROR(TEXT(W558,"00"),"99")&amp;IFERROR(TEXT(S558,"000"),"999")</f>
        <v>0470000</v>
      </c>
      <c r="D558" s="29">
        <v>0</v>
      </c>
      <c r="E558" s="29">
        <v>0</v>
      </c>
      <c r="F558" s="29">
        <v>0</v>
      </c>
      <c r="I558" s="379" t="str">
        <f>IF(ISBLANK(H558), IF(OR(NOT(ISBLANK(M558)),NOT(ISBLANK(J558)), NOT(ISBLANK(O558))),"no oldname but should be",""),IF(H558=J558,"api",IF(H558=O558,"csv","no match or acsbgname")))</f>
        <v/>
      </c>
      <c r="M558" s="124"/>
      <c r="Q558" s="124" t="s">
        <v>5612</v>
      </c>
      <c r="R558" s="124" t="s">
        <v>5612</v>
      </c>
      <c r="S558" s="150">
        <f>IFERROR(_xlfn.XLOOKUP(U558,sortorder!$E$62:$E$134,sortorder!$F$62:$F$134),999)</f>
        <v>0</v>
      </c>
      <c r="T558" s="150">
        <f>IFERROR(_xlfn.XLOOKUP(U558,sortorder!$E$62:$E$134,sortorder!$D$62:$D$134),99)</f>
        <v>0</v>
      </c>
      <c r="W558" s="155">
        <f>IFERROR(_xlfn.XLOOKUP(Y558,sortorder!$E$4:$E$55,sortorder!$D$4:$D$55),99)</f>
        <v>70</v>
      </c>
      <c r="X558" s="155">
        <f>IFERROR(_xlfn.XLOOKUP(Y558,sortorder!$E$4:$E$55,sortorder!$D$4:$D$55),99)</f>
        <v>70</v>
      </c>
      <c r="Y558" s="22" t="s">
        <v>2888</v>
      </c>
      <c r="Z558" s="144">
        <f>IF(ISERROR(SEARCH(Z$1,$Q558)),0,1)</f>
        <v>0</v>
      </c>
      <c r="AA558" s="144">
        <f>IF(ISERROR(SEARCH(AA$1,$Q558)),0,1)</f>
        <v>0</v>
      </c>
      <c r="AB558" s="144">
        <f>IF(ISERROR(SEARCH(AB$1,$Q558)),0,1)</f>
        <v>0</v>
      </c>
      <c r="AC558" s="144">
        <f>IF(ISERROR(SEARCH(AC$1,$Q558)),0,1)</f>
        <v>0</v>
      </c>
      <c r="AD558" s="144">
        <f>IF(ISERROR(SEARCH(AD$1,$Q558)),0,1)</f>
        <v>0</v>
      </c>
      <c r="AE558" s="144">
        <f>IF(ISERROR(SEARCH(AE$1,$Q558)),0,1)</f>
        <v>0</v>
      </c>
      <c r="AF558" s="144">
        <f>IF(ISERROR(SEARCH(AF$1,$Q558)),0,1)</f>
        <v>0</v>
      </c>
      <c r="AG558" s="144">
        <f>IF(ISERROR(SEARCH(AG$1,$Q558)),0,1)</f>
        <v>0</v>
      </c>
      <c r="AH558" s="144">
        <f>IF(ISERROR(SEARCH(AH$1,$Q558)),0,1)</f>
        <v>0</v>
      </c>
      <c r="AJ558" s="124"/>
      <c r="AK558" t="s">
        <v>60</v>
      </c>
      <c r="AL558" s="41" t="s">
        <v>2889</v>
      </c>
      <c r="AM558" s="216">
        <f>_xlfn.XLOOKUP(AL558,sortorder!$I$15:$I$20,sortorder!$J$15:$J$20)</f>
        <v>4</v>
      </c>
      <c r="AQ558" s="31">
        <v>0</v>
      </c>
      <c r="AR558" t="s">
        <v>43</v>
      </c>
      <c r="AS558" t="s">
        <v>43</v>
      </c>
      <c r="AT558" t="s">
        <v>64</v>
      </c>
      <c r="AU558" t="s">
        <v>422</v>
      </c>
      <c r="AV558">
        <v>0</v>
      </c>
      <c r="AW558" s="39" t="str">
        <f>IFERROR(_xlfn.XLOOKUP(Q558,wtd!$B:$B,wtd!$C:$C),"")</f>
        <v/>
      </c>
      <c r="AX558" s="144" t="b">
        <f>IFERROR(Q558=_xlfn.XLOOKUP(Q558,wtd!$B:$B,wtd!$B:$B),FALSE)</f>
        <v>0</v>
      </c>
      <c r="AY558" s="42" t="s">
        <v>60</v>
      </c>
      <c r="BA558">
        <v>1</v>
      </c>
      <c r="BC558" t="b">
        <v>0</v>
      </c>
      <c r="BD558" t="b">
        <v>0</v>
      </c>
      <c r="BE558" t="b">
        <v>0</v>
      </c>
      <c r="BF558" t="s">
        <v>5617</v>
      </c>
      <c r="BG558" t="s">
        <v>5617</v>
      </c>
      <c r="BH558" t="s">
        <v>5617</v>
      </c>
      <c r="BN558" s="232">
        <v>999</v>
      </c>
    </row>
    <row r="559" spans="1:70">
      <c r="A559">
        <v>558</v>
      </c>
      <c r="B559" s="161" t="str">
        <f>IFERROR(TEXT(AM559,"00"),"99")&amp;IFERROR(TEXT(X559,"00"),"99")&amp;IFERROR(TEXT(T559,"00"),"99")&amp;IFERROR(TEXT(BN559,"000"),"999")</f>
        <v>054101999</v>
      </c>
      <c r="C559" s="161" t="str">
        <f>IFERROR(TEXT(AM559,"00"),"99")&amp;IFERROR(TEXT(W559,"00"),"99")&amp;IFERROR(TEXT(S559,"000"),"999")</f>
        <v>0541096</v>
      </c>
      <c r="D559" s="29">
        <v>0</v>
      </c>
      <c r="E559" s="29">
        <v>1</v>
      </c>
      <c r="F559" s="29">
        <v>0</v>
      </c>
      <c r="G559" s="29"/>
      <c r="H559" t="s">
        <v>318</v>
      </c>
      <c r="I559" s="379" t="str">
        <f>IF(ISBLANK(H559), IF(OR(NOT(ISBLANK(M559)),NOT(ISBLANK(J559)), NOT(ISBLANK(O559))),"no oldname but should be",""),IF(H559=J559,"api",IF(H559=O559,"csv","no match or acsbgname")))</f>
        <v>csv</v>
      </c>
      <c r="N559" s="23" t="s">
        <v>318</v>
      </c>
      <c r="O559" s="23" t="s">
        <v>318</v>
      </c>
      <c r="P559" s="23" t="s">
        <v>318</v>
      </c>
      <c r="Q559" s="64" t="s">
        <v>317</v>
      </c>
      <c r="R559" t="s">
        <v>3085</v>
      </c>
      <c r="S559" s="150">
        <f>IFERROR(_xlfn.XLOOKUP(U559,sortorder!$E$62:$E$134,sortorder!$F$62:$F$134),999)</f>
        <v>96</v>
      </c>
      <c r="T559" s="150">
        <f>IFERROR(_xlfn.XLOOKUP(U559,sortorder!$E$62:$E$134,sortorder!$D$62:$D$134),99)</f>
        <v>1</v>
      </c>
      <c r="U559" s="129" t="s">
        <v>181</v>
      </c>
      <c r="W559" s="155">
        <f>IFERROR(_xlfn.XLOOKUP(Y559,sortorder!$E$4:$E$55,sortorder!$D$4:$D$55),99)</f>
        <v>41</v>
      </c>
      <c r="X559" s="155">
        <f>IFERROR(_xlfn.XLOOKUP(Y559,sortorder!$E$4:$E$55,sortorder!$D$4:$D$55),99)</f>
        <v>41</v>
      </c>
      <c r="Y559" s="22" t="s">
        <v>2825</v>
      </c>
      <c r="Z559" s="144">
        <f>IF(ISERROR(SEARCH(Z$1,$Q559)),0,1)</f>
        <v>0</v>
      </c>
      <c r="AA559" s="144">
        <f>IF(ISERROR(SEARCH(AA$1,$Q559)),0,1)</f>
        <v>0</v>
      </c>
      <c r="AB559" s="144">
        <f>IF(ISERROR(SEARCH(AB$1,$Q559)),0,1)</f>
        <v>0</v>
      </c>
      <c r="AC559" s="144">
        <f>IF(ISERROR(SEARCH(AC$1,$Q559)),0,1)</f>
        <v>0</v>
      </c>
      <c r="AD559" s="144">
        <f>IF(ISERROR(SEARCH(AD$1,$Q559)),0,1)</f>
        <v>0</v>
      </c>
      <c r="AE559" s="144">
        <f>IF(ISERROR(SEARCH(AE$1,$Q559)),0,1)</f>
        <v>0</v>
      </c>
      <c r="AF559" s="144">
        <f>IF(ISERROR(SEARCH(AF$1,$Q559)),0,1)</f>
        <v>1</v>
      </c>
      <c r="AG559" s="144">
        <f>IF(ISERROR(SEARCH(AG$1,$Q559)),0,1)</f>
        <v>1</v>
      </c>
      <c r="AH559" s="144">
        <f>IF(ISERROR(SEARCH(AH$1,$Q559)),0,1)</f>
        <v>0</v>
      </c>
      <c r="AK559" t="s">
        <v>84</v>
      </c>
      <c r="AL559" s="41" t="s">
        <v>84</v>
      </c>
      <c r="AM559" s="216">
        <f>_xlfn.XLOOKUP(AL559,sortorder!$I$15:$I$20,sortorder!$J$15:$J$20)</f>
        <v>5</v>
      </c>
      <c r="AN559" t="s">
        <v>423</v>
      </c>
      <c r="AO559" t="s">
        <v>423</v>
      </c>
      <c r="AP559" t="s">
        <v>424</v>
      </c>
      <c r="AQ559" s="32">
        <v>1</v>
      </c>
      <c r="AR559" t="s">
        <v>3065</v>
      </c>
      <c r="AS559" t="s">
        <v>43</v>
      </c>
      <c r="AT559" t="s">
        <v>286</v>
      </c>
      <c r="AU559" t="s">
        <v>43</v>
      </c>
      <c r="AW559" s="39" t="str">
        <f>IFERROR(_xlfn.XLOOKUP(Q559,wtd!$B:$B,wtd!$C:$C),"")</f>
        <v/>
      </c>
      <c r="AX559" s="144" t="b">
        <f>IFERROR(Q559=_xlfn.XLOOKUP(Q559,wtd!$B:$B,wtd!$B:$B),FALSE)</f>
        <v>0</v>
      </c>
      <c r="AY559" s="243" t="s">
        <v>1624</v>
      </c>
      <c r="BA559">
        <v>3</v>
      </c>
      <c r="BC559" t="b">
        <v>0</v>
      </c>
      <c r="BD559" t="b">
        <v>0</v>
      </c>
      <c r="BE559" t="b">
        <v>0</v>
      </c>
      <c r="BF559" t="s">
        <v>5843</v>
      </c>
      <c r="BG559" t="s">
        <v>319</v>
      </c>
      <c r="BH559" t="s">
        <v>319</v>
      </c>
      <c r="BI559" t="s">
        <v>319</v>
      </c>
      <c r="BN559" s="232">
        <v>999</v>
      </c>
      <c r="BQ559" t="s">
        <v>320</v>
      </c>
      <c r="BR559" t="s">
        <v>318</v>
      </c>
    </row>
    <row r="560" spans="1:70">
      <c r="A560">
        <v>559</v>
      </c>
      <c r="B560" s="161" t="str">
        <f>IFERROR(TEXT(AM560,"00"),"99")&amp;IFERROR(TEXT(X560,"00"),"99")&amp;IFERROR(TEXT(T560,"00"),"99")&amp;IFERROR(TEXT(BN560,"000"),"999")</f>
        <v>054102999</v>
      </c>
      <c r="C560" s="161" t="str">
        <f>IFERROR(TEXT(AM560,"00"),"99")&amp;IFERROR(TEXT(W560,"00"),"99")&amp;IFERROR(TEXT(S560,"000"),"999")</f>
        <v>0541097</v>
      </c>
      <c r="D560" s="29">
        <v>0</v>
      </c>
      <c r="E560" s="29">
        <v>1</v>
      </c>
      <c r="F560" s="29">
        <v>0</v>
      </c>
      <c r="G560" s="29"/>
      <c r="H560" t="s">
        <v>298</v>
      </c>
      <c r="I560" s="379" t="str">
        <f>IF(ISBLANK(H560), IF(OR(NOT(ISBLANK(M560)),NOT(ISBLANK(J560)), NOT(ISBLANK(O560))),"no oldname but should be",""),IF(H560=J560,"api",IF(H560=O560,"csv","no match or acsbgname")))</f>
        <v>csv</v>
      </c>
      <c r="N560" s="23" t="s">
        <v>298</v>
      </c>
      <c r="O560" s="23" t="s">
        <v>298</v>
      </c>
      <c r="P560" s="23" t="s">
        <v>298</v>
      </c>
      <c r="Q560" s="64" t="s">
        <v>297</v>
      </c>
      <c r="R560" t="s">
        <v>3086</v>
      </c>
      <c r="S560" s="150">
        <f>IFERROR(_xlfn.XLOOKUP(U560,sortorder!$E$62:$E$134,sortorder!$F$62:$F$134),999)</f>
        <v>97</v>
      </c>
      <c r="T560" s="150">
        <f>IFERROR(_xlfn.XLOOKUP(U560,sortorder!$E$62:$E$134,sortorder!$D$62:$D$134),99)</f>
        <v>2</v>
      </c>
      <c r="U560" s="129" t="s">
        <v>144</v>
      </c>
      <c r="W560" s="155">
        <f>IFERROR(_xlfn.XLOOKUP(Y560,sortorder!$E$4:$E$55,sortorder!$D$4:$D$55),99)</f>
        <v>41</v>
      </c>
      <c r="X560" s="155">
        <f>IFERROR(_xlfn.XLOOKUP(Y560,sortorder!$E$4:$E$55,sortorder!$D$4:$D$55),99)</f>
        <v>41</v>
      </c>
      <c r="Y560" s="22" t="s">
        <v>2825</v>
      </c>
      <c r="Z560" s="144">
        <f>IF(ISERROR(SEARCH(Z$1,$Q560)),0,1)</f>
        <v>0</v>
      </c>
      <c r="AA560" s="144">
        <f>IF(ISERROR(SEARCH(AA$1,$Q560)),0,1)</f>
        <v>0</v>
      </c>
      <c r="AB560" s="144">
        <f>IF(ISERROR(SEARCH(AB$1,$Q560)),0,1)</f>
        <v>0</v>
      </c>
      <c r="AC560" s="144">
        <f>IF(ISERROR(SEARCH(AC$1,$Q560)),0,1)</f>
        <v>0</v>
      </c>
      <c r="AD560" s="144">
        <f>IF(ISERROR(SEARCH(AD$1,$Q560)),0,1)</f>
        <v>0</v>
      </c>
      <c r="AE560" s="144">
        <f>IF(ISERROR(SEARCH(AE$1,$Q560)),0,1)</f>
        <v>0</v>
      </c>
      <c r="AF560" s="144">
        <f>IF(ISERROR(SEARCH(AF$1,$Q560)),0,1)</f>
        <v>1</v>
      </c>
      <c r="AG560" s="144">
        <f>IF(ISERROR(SEARCH(AG$1,$Q560)),0,1)</f>
        <v>1</v>
      </c>
      <c r="AH560" s="144">
        <f>IF(ISERROR(SEARCH(AH$1,$Q560)),0,1)</f>
        <v>0</v>
      </c>
      <c r="AK560" t="s">
        <v>84</v>
      </c>
      <c r="AL560" s="41" t="s">
        <v>84</v>
      </c>
      <c r="AM560" s="216">
        <f>_xlfn.XLOOKUP(AL560,sortorder!$I$15:$I$20,sortorder!$J$15:$J$20)</f>
        <v>5</v>
      </c>
      <c r="AN560" t="s">
        <v>423</v>
      </c>
      <c r="AO560" t="s">
        <v>423</v>
      </c>
      <c r="AP560" t="s">
        <v>424</v>
      </c>
      <c r="AQ560" s="32">
        <v>1</v>
      </c>
      <c r="AR560" t="s">
        <v>3065</v>
      </c>
      <c r="AS560" t="s">
        <v>43</v>
      </c>
      <c r="AT560" t="s">
        <v>286</v>
      </c>
      <c r="AU560" t="s">
        <v>43</v>
      </c>
      <c r="AW560" s="39" t="str">
        <f>IFERROR(_xlfn.XLOOKUP(Q560,wtd!$B:$B,wtd!$C:$C),"")</f>
        <v/>
      </c>
      <c r="AX560" s="144" t="b">
        <f>IFERROR(Q560=_xlfn.XLOOKUP(Q560,wtd!$B:$B,wtd!$B:$B),FALSE)</f>
        <v>0</v>
      </c>
      <c r="AY560" s="243" t="s">
        <v>1624</v>
      </c>
      <c r="BA560">
        <v>3</v>
      </c>
      <c r="BC560" t="b">
        <v>0</v>
      </c>
      <c r="BD560" t="b">
        <v>0</v>
      </c>
      <c r="BE560" t="b">
        <v>0</v>
      </c>
      <c r="BF560" t="s">
        <v>5844</v>
      </c>
      <c r="BG560" t="s">
        <v>299</v>
      </c>
      <c r="BH560" t="s">
        <v>299</v>
      </c>
      <c r="BI560" t="s">
        <v>299</v>
      </c>
      <c r="BN560" s="232">
        <v>999</v>
      </c>
      <c r="BQ560" t="s">
        <v>300</v>
      </c>
      <c r="BR560" t="s">
        <v>298</v>
      </c>
    </row>
    <row r="561" spans="1:72">
      <c r="A561">
        <v>560</v>
      </c>
      <c r="B561" s="161" t="str">
        <f>IFERROR(TEXT(AM561,"00"),"99")&amp;IFERROR(TEXT(X561,"00"),"99")&amp;IFERROR(TEXT(T561,"00"),"99")&amp;IFERROR(TEXT(BN561,"000"),"999")</f>
        <v>054103000</v>
      </c>
      <c r="C561" s="161" t="str">
        <f>IFERROR(TEXT(AM561,"00"),"99")&amp;IFERROR(TEXT(W561,"00"),"99")&amp;IFERROR(TEXT(S561,"000"),"999")</f>
        <v>0541098</v>
      </c>
      <c r="D561" s="260">
        <v>0</v>
      </c>
      <c r="E561" s="260">
        <v>1</v>
      </c>
      <c r="F561" s="260">
        <v>0</v>
      </c>
      <c r="G561" s="261"/>
      <c r="H561" s="124" t="s">
        <v>5806</v>
      </c>
      <c r="I561" s="379" t="str">
        <f>IF(ISBLANK(H561), IF(OR(NOT(ISBLANK(M561)),NOT(ISBLANK(J561)), NOT(ISBLANK(O561))),"no oldname but should be",""),IF(H561=J561,"api",IF(H561=O561,"csv","no match or acsbgname")))</f>
        <v>csv</v>
      </c>
      <c r="J561" s="124"/>
      <c r="K561" s="124"/>
      <c r="L561" s="124"/>
      <c r="M561" s="124"/>
      <c r="N561" s="124"/>
      <c r="O561" s="124" t="s">
        <v>5806</v>
      </c>
      <c r="P561" s="124"/>
      <c r="Q561" s="125" t="s">
        <v>5807</v>
      </c>
      <c r="R561" s="124"/>
      <c r="S561" s="150">
        <f>IFERROR(_xlfn.XLOOKUP(U561,sortorder!$E$62:$E$134,sortorder!$F$62:$F$134),999)</f>
        <v>97.5</v>
      </c>
      <c r="T561" s="150">
        <f>IFERROR(_xlfn.XLOOKUP(U561,sortorder!$E$62:$E$134,sortorder!$D$62:$D$134),99)</f>
        <v>3</v>
      </c>
      <c r="U561" s="201" t="s">
        <v>5693</v>
      </c>
      <c r="V561" s="202"/>
      <c r="W561" s="155">
        <f>IFERROR(_xlfn.XLOOKUP(Y561,sortorder!$E$4:$E$55,sortorder!$D$4:$D$55),99)</f>
        <v>41</v>
      </c>
      <c r="X561" s="155">
        <f>IFERROR(_xlfn.XLOOKUP(Y561,sortorder!$E$4:$E$55,sortorder!$D$4:$D$55),99)</f>
        <v>41</v>
      </c>
      <c r="Y561" s="203" t="s">
        <v>2825</v>
      </c>
      <c r="Z561" s="144">
        <f>IF(ISERROR(SEARCH(Z$1,$Q561)),0,1)</f>
        <v>0</v>
      </c>
      <c r="AA561" s="144">
        <f>IF(ISERROR(SEARCH(AA$1,$Q561)),0,1)</f>
        <v>0</v>
      </c>
      <c r="AB561" s="144">
        <f>IF(ISERROR(SEARCH(AB$1,$Q561)),0,1)</f>
        <v>0</v>
      </c>
      <c r="AC561" s="144">
        <f>IF(ISERROR(SEARCH(AC$1,$Q561)),0,1)</f>
        <v>0</v>
      </c>
      <c r="AD561" s="144">
        <f>IF(ISERROR(SEARCH(AD$1,$Q561)),0,1)</f>
        <v>0</v>
      </c>
      <c r="AE561" s="144">
        <f>IF(ISERROR(SEARCH(AE$1,$Q561)),0,1)</f>
        <v>0</v>
      </c>
      <c r="AF561" s="144">
        <f>IF(ISERROR(SEARCH(AF$1,$Q561)),0,1)</f>
        <v>1</v>
      </c>
      <c r="AG561" s="144">
        <f>IF(ISERROR(SEARCH(AG$1,$Q561)),0,1)</f>
        <v>1</v>
      </c>
      <c r="AH561" s="144">
        <f>IF(ISERROR(SEARCH(AH$1,$Q561)),0,1)</f>
        <v>0</v>
      </c>
      <c r="AI561" s="124"/>
      <c r="AJ561" s="124"/>
      <c r="AK561" s="124" t="s">
        <v>84</v>
      </c>
      <c r="AL561" s="218" t="s">
        <v>84</v>
      </c>
      <c r="AM561" s="216">
        <f>_xlfn.XLOOKUP(AL561,sortorder!$I$15:$I$20,sortorder!$J$15:$J$20)</f>
        <v>5</v>
      </c>
      <c r="AN561" s="124" t="s">
        <v>423</v>
      </c>
      <c r="AO561" s="124" t="s">
        <v>423</v>
      </c>
      <c r="AP561" s="124" t="s">
        <v>424</v>
      </c>
      <c r="AQ561" s="113">
        <v>1</v>
      </c>
      <c r="AR561" s="124" t="s">
        <v>3065</v>
      </c>
      <c r="AS561" s="124" t="s">
        <v>43</v>
      </c>
      <c r="AT561" s="124" t="s">
        <v>286</v>
      </c>
      <c r="AU561" s="124" t="s">
        <v>43</v>
      </c>
      <c r="AV561" s="124"/>
      <c r="AW561" s="259" t="s">
        <v>2921</v>
      </c>
      <c r="AX561" s="266" t="b">
        <v>0</v>
      </c>
      <c r="AY561" s="245" t="s">
        <v>1624</v>
      </c>
      <c r="AZ561" s="124"/>
      <c r="BA561" s="124">
        <v>3</v>
      </c>
      <c r="BB561" s="124"/>
      <c r="BC561" s="124" t="b">
        <v>0</v>
      </c>
      <c r="BD561" s="124" t="b">
        <v>0</v>
      </c>
      <c r="BE561" s="124" t="b">
        <v>0</v>
      </c>
      <c r="BF561" s="124" t="s">
        <v>5851</v>
      </c>
      <c r="BG561" s="124" t="s">
        <v>5809</v>
      </c>
      <c r="BH561" s="124" t="s">
        <v>5809</v>
      </c>
      <c r="BI561" s="124" t="s">
        <v>5809</v>
      </c>
      <c r="BJ561" s="124"/>
      <c r="BK561" s="124"/>
      <c r="BL561" s="124"/>
      <c r="BM561" s="124"/>
      <c r="BN561" s="269"/>
      <c r="BO561" s="124"/>
      <c r="BP561" s="124"/>
      <c r="BQ561" s="124"/>
      <c r="BR561" s="124"/>
      <c r="BS561" s="124"/>
      <c r="BT561" s="124"/>
    </row>
    <row r="562" spans="1:72">
      <c r="A562">
        <v>561</v>
      </c>
      <c r="B562" s="161" t="str">
        <f>IFERROR(TEXT(AM562,"00"),"99")&amp;IFERROR(TEXT(X562,"00"),"99")&amp;IFERROR(TEXT(T562,"00"),"99")&amp;IFERROR(TEXT(BN562,"000"),"999")</f>
        <v>054104999</v>
      </c>
      <c r="C562" s="161" t="str">
        <f>IFERROR(TEXT(AM562,"00"),"99")&amp;IFERROR(TEXT(W562,"00"),"99")&amp;IFERROR(TEXT(S562,"000"),"999")</f>
        <v>0541098</v>
      </c>
      <c r="D562" s="29">
        <v>0</v>
      </c>
      <c r="E562" s="29">
        <v>1</v>
      </c>
      <c r="F562" s="29">
        <v>0</v>
      </c>
      <c r="G562" s="29"/>
      <c r="H562" t="s">
        <v>288</v>
      </c>
      <c r="I562" s="379" t="str">
        <f>IF(ISBLANK(H562), IF(OR(NOT(ISBLANK(M562)),NOT(ISBLANK(J562)), NOT(ISBLANK(O562))),"no oldname but should be",""),IF(H562=J562,"api",IF(H562=O562,"csv","no match or acsbgname")))</f>
        <v>csv</v>
      </c>
      <c r="N562" s="23" t="s">
        <v>288</v>
      </c>
      <c r="O562" s="23" t="s">
        <v>288</v>
      </c>
      <c r="P562" s="23" t="s">
        <v>288</v>
      </c>
      <c r="Q562" s="64" t="s">
        <v>287</v>
      </c>
      <c r="R562" t="s">
        <v>3089</v>
      </c>
      <c r="S562" s="150">
        <f>IFERROR(_xlfn.XLOOKUP(U562,sortorder!$E$62:$E$134,sortorder!$F$62:$F$134),999)</f>
        <v>98</v>
      </c>
      <c r="T562" s="150">
        <f>IFERROR(_xlfn.XLOOKUP(U562,sortorder!$E$62:$E$134,sortorder!$D$62:$D$134),99)</f>
        <v>4</v>
      </c>
      <c r="U562" s="129" t="s">
        <v>196</v>
      </c>
      <c r="W562" s="155">
        <f>IFERROR(_xlfn.XLOOKUP(Y562,sortorder!$E$4:$E$55,sortorder!$D$4:$D$55),99)</f>
        <v>41</v>
      </c>
      <c r="X562" s="155">
        <f>IFERROR(_xlfn.XLOOKUP(Y562,sortorder!$E$4:$E$55,sortorder!$D$4:$D$55),99)</f>
        <v>41</v>
      </c>
      <c r="Y562" s="22" t="s">
        <v>2825</v>
      </c>
      <c r="Z562" s="144">
        <f>IF(ISERROR(SEARCH(Z$1,$Q562)),0,1)</f>
        <v>0</v>
      </c>
      <c r="AA562" s="144">
        <f>IF(ISERROR(SEARCH(AA$1,$Q562)),0,1)</f>
        <v>0</v>
      </c>
      <c r="AB562" s="144">
        <f>IF(ISERROR(SEARCH(AB$1,$Q562)),0,1)</f>
        <v>0</v>
      </c>
      <c r="AC562" s="144">
        <f>IF(ISERROR(SEARCH(AC$1,$Q562)),0,1)</f>
        <v>0</v>
      </c>
      <c r="AD562" s="144">
        <f>IF(ISERROR(SEARCH(AD$1,$Q562)),0,1)</f>
        <v>0</v>
      </c>
      <c r="AE562" s="144">
        <f>IF(ISERROR(SEARCH(AE$1,$Q562)),0,1)</f>
        <v>0</v>
      </c>
      <c r="AF562" s="144">
        <f>IF(ISERROR(SEARCH(AF$1,$Q562)),0,1)</f>
        <v>1</v>
      </c>
      <c r="AG562" s="144">
        <f>IF(ISERROR(SEARCH(AG$1,$Q562)),0,1)</f>
        <v>1</v>
      </c>
      <c r="AH562" s="144">
        <f>IF(ISERROR(SEARCH(AH$1,$Q562)),0,1)</f>
        <v>0</v>
      </c>
      <c r="AK562" t="s">
        <v>84</v>
      </c>
      <c r="AL562" s="41" t="s">
        <v>84</v>
      </c>
      <c r="AM562" s="216">
        <f>_xlfn.XLOOKUP(AL562,sortorder!$I$15:$I$20,sortorder!$J$15:$J$20)</f>
        <v>5</v>
      </c>
      <c r="AN562" t="s">
        <v>423</v>
      </c>
      <c r="AO562" t="s">
        <v>423</v>
      </c>
      <c r="AP562" t="s">
        <v>424</v>
      </c>
      <c r="AQ562" s="32">
        <v>1</v>
      </c>
      <c r="AR562" t="s">
        <v>3065</v>
      </c>
      <c r="AS562" t="s">
        <v>43</v>
      </c>
      <c r="AT562" t="s">
        <v>286</v>
      </c>
      <c r="AU562" t="s">
        <v>43</v>
      </c>
      <c r="AW562" s="39" t="str">
        <f>IFERROR(_xlfn.XLOOKUP(Q562,wtd!$B:$B,wtd!$C:$C),"")</f>
        <v/>
      </c>
      <c r="AX562" s="144" t="b">
        <f>IFERROR(Q562=_xlfn.XLOOKUP(Q562,wtd!$B:$B,wtd!$B:$B),FALSE)</f>
        <v>0</v>
      </c>
      <c r="AY562" s="243" t="s">
        <v>1624</v>
      </c>
      <c r="BA562">
        <v>3</v>
      </c>
      <c r="BC562" t="b">
        <v>0</v>
      </c>
      <c r="BD562" t="b">
        <v>0</v>
      </c>
      <c r="BE562" t="b">
        <v>0</v>
      </c>
      <c r="BF562" t="s">
        <v>5845</v>
      </c>
      <c r="BG562" t="s">
        <v>289</v>
      </c>
      <c r="BH562" t="s">
        <v>289</v>
      </c>
      <c r="BI562" t="s">
        <v>289</v>
      </c>
      <c r="BN562" s="232">
        <v>999</v>
      </c>
      <c r="BQ562" t="s">
        <v>290</v>
      </c>
      <c r="BR562" t="s">
        <v>288</v>
      </c>
    </row>
    <row r="563" spans="1:72">
      <c r="A563">
        <v>562</v>
      </c>
      <c r="B563" s="161" t="str">
        <f>IFERROR(TEXT(AM563,"00"),"99")&amp;IFERROR(TEXT(X563,"00"),"99")&amp;IFERROR(TEXT(T563,"00"),"99")&amp;IFERROR(TEXT(BN563,"000"),"999")</f>
        <v>054105999</v>
      </c>
      <c r="C563" s="161" t="str">
        <f>IFERROR(TEXT(AM563,"00"),"99")&amp;IFERROR(TEXT(W563,"00"),"99")&amp;IFERROR(TEXT(S563,"000"),"999")</f>
        <v>0541101</v>
      </c>
      <c r="D563" s="29">
        <v>0</v>
      </c>
      <c r="E563" s="29">
        <v>1</v>
      </c>
      <c r="F563" s="29">
        <v>0</v>
      </c>
      <c r="G563" s="29"/>
      <c r="H563" t="s">
        <v>531</v>
      </c>
      <c r="I563" s="379" t="str">
        <f>IF(ISBLANK(H563), IF(OR(NOT(ISBLANK(M563)),NOT(ISBLANK(J563)), NOT(ISBLANK(O563))),"no oldname but should be",""),IF(H563=J563,"api",IF(H563=O563,"csv","no match or acsbgname")))</f>
        <v>csv</v>
      </c>
      <c r="N563" s="23" t="s">
        <v>531</v>
      </c>
      <c r="O563" s="23" t="s">
        <v>531</v>
      </c>
      <c r="P563" s="23" t="s">
        <v>531</v>
      </c>
      <c r="Q563" s="64" t="s">
        <v>3071</v>
      </c>
      <c r="R563" t="s">
        <v>3097</v>
      </c>
      <c r="S563" s="150">
        <f>IFERROR(_xlfn.XLOOKUP(U563,sortorder!$E$62:$E$134,sortorder!$F$62:$F$134),999)</f>
        <v>101</v>
      </c>
      <c r="T563" s="150">
        <f>IFERROR(_xlfn.XLOOKUP(U563,sortorder!$E$62:$E$134,sortorder!$D$62:$D$134),99)</f>
        <v>5</v>
      </c>
      <c r="U563" s="129" t="s">
        <v>1769</v>
      </c>
      <c r="W563" s="155">
        <f>IFERROR(_xlfn.XLOOKUP(Y563,sortorder!$E$4:$E$55,sortorder!$D$4:$D$55),99)</f>
        <v>41</v>
      </c>
      <c r="X563" s="155">
        <f>IFERROR(_xlfn.XLOOKUP(Y563,sortorder!$E$4:$E$55,sortorder!$D$4:$D$55),99)</f>
        <v>41</v>
      </c>
      <c r="Y563" s="22" t="s">
        <v>2825</v>
      </c>
      <c r="Z563" s="144">
        <f>IF(ISERROR(SEARCH(Z$1,$Q563)),0,1)</f>
        <v>0</v>
      </c>
      <c r="AA563" s="144">
        <f>IF(ISERROR(SEARCH(AA$1,$Q563)),0,1)</f>
        <v>0</v>
      </c>
      <c r="AB563" s="144">
        <f>IF(ISERROR(SEARCH(AB$1,$Q563)),0,1)</f>
        <v>0</v>
      </c>
      <c r="AC563" s="144">
        <f>IF(ISERROR(SEARCH(AC$1,$Q563)),0,1)</f>
        <v>0</v>
      </c>
      <c r="AD563" s="144">
        <f>IF(ISERROR(SEARCH(AD$1,$Q563)),0,1)</f>
        <v>0</v>
      </c>
      <c r="AE563" s="144">
        <f>IF(ISERROR(SEARCH(AE$1,$Q563)),0,1)</f>
        <v>0</v>
      </c>
      <c r="AF563" s="144">
        <f>IF(ISERROR(SEARCH(AF$1,$Q563)),0,1)</f>
        <v>1</v>
      </c>
      <c r="AG563" s="144">
        <f>IF(ISERROR(SEARCH(AG$1,$Q563)),0,1)</f>
        <v>1</v>
      </c>
      <c r="AH563" s="144">
        <f>IF(ISERROR(SEARCH(AH$1,$Q563)),0,1)</f>
        <v>0</v>
      </c>
      <c r="AJ563" t="s">
        <v>1236</v>
      </c>
      <c r="AK563" t="s">
        <v>84</v>
      </c>
      <c r="AL563" s="41" t="s">
        <v>84</v>
      </c>
      <c r="AM563" s="216">
        <f>_xlfn.XLOOKUP(AL563,sortorder!$I$15:$I$20,sortorder!$J$15:$J$20)</f>
        <v>5</v>
      </c>
      <c r="AN563" t="s">
        <v>423</v>
      </c>
      <c r="AO563" t="s">
        <v>423</v>
      </c>
      <c r="AP563" t="s">
        <v>424</v>
      </c>
      <c r="AQ563" s="32">
        <v>1</v>
      </c>
      <c r="AR563" t="s">
        <v>3065</v>
      </c>
      <c r="AS563" t="s">
        <v>43</v>
      </c>
      <c r="AT563" t="s">
        <v>286</v>
      </c>
      <c r="AU563" t="s">
        <v>43</v>
      </c>
      <c r="AW563" s="39" t="str">
        <f>IFERROR(_xlfn.XLOOKUP(Q563,wtd!$B:$B,wtd!$C:$C),"")</f>
        <v/>
      </c>
      <c r="AX563" s="144" t="b">
        <f>IFERROR(Q563=_xlfn.XLOOKUP(Q563,wtd!$B:$B,wtd!$B:$B),FALSE)</f>
        <v>0</v>
      </c>
      <c r="AY563" s="243" t="s">
        <v>1624</v>
      </c>
      <c r="BA563">
        <v>3</v>
      </c>
      <c r="BC563" t="b">
        <v>0</v>
      </c>
      <c r="BD563" t="b">
        <v>0</v>
      </c>
      <c r="BE563" t="b">
        <v>0</v>
      </c>
      <c r="BF563" t="s">
        <v>5846</v>
      </c>
      <c r="BG563" t="s">
        <v>532</v>
      </c>
      <c r="BH563" t="s">
        <v>532</v>
      </c>
      <c r="BI563" t="s">
        <v>532</v>
      </c>
      <c r="BN563" s="232">
        <v>999</v>
      </c>
      <c r="BQ563" t="s">
        <v>533</v>
      </c>
      <c r="BR563" t="s">
        <v>531</v>
      </c>
    </row>
    <row r="564" spans="1:72">
      <c r="A564">
        <v>563</v>
      </c>
      <c r="B564" s="161" t="str">
        <f>IFERROR(TEXT(AM564,"00"),"99")&amp;IFERROR(TEXT(X564,"00"),"99")&amp;IFERROR(TEXT(T564,"00"),"99")&amp;IFERROR(TEXT(BN564,"000"),"999")</f>
        <v>054106999</v>
      </c>
      <c r="C564" s="161" t="str">
        <f>IFERROR(TEXT(AM564,"00"),"99")&amp;IFERROR(TEXT(W564,"00"),"99")&amp;IFERROR(TEXT(S564,"000"),"999")</f>
        <v>0541102</v>
      </c>
      <c r="D564" s="29">
        <v>0</v>
      </c>
      <c r="E564" s="29">
        <v>1</v>
      </c>
      <c r="F564" s="29">
        <v>0</v>
      </c>
      <c r="G564" s="29"/>
      <c r="H564" t="s">
        <v>539</v>
      </c>
      <c r="I564" s="379" t="str">
        <f>IF(ISBLANK(H564), IF(OR(NOT(ISBLANK(M564)),NOT(ISBLANK(J564)), NOT(ISBLANK(O564))),"no oldname but should be",""),IF(H564=J564,"api",IF(H564=O564,"csv","no match or acsbgname")))</f>
        <v>csv</v>
      </c>
      <c r="N564" s="23" t="s">
        <v>539</v>
      </c>
      <c r="O564" s="23" t="s">
        <v>539</v>
      </c>
      <c r="P564" s="23" t="s">
        <v>539</v>
      </c>
      <c r="Q564" s="64" t="s">
        <v>538</v>
      </c>
      <c r="R564" t="s">
        <v>3091</v>
      </c>
      <c r="S564" s="150">
        <f>IFERROR(_xlfn.XLOOKUP(U564,sortorder!$E$62:$E$134,sortorder!$F$62:$F$134),999)</f>
        <v>102</v>
      </c>
      <c r="T564" s="150">
        <f>IFERROR(_xlfn.XLOOKUP(U564,sortorder!$E$62:$E$134,sortorder!$D$62:$D$134),99)</f>
        <v>6</v>
      </c>
      <c r="U564" s="129" t="s">
        <v>307</v>
      </c>
      <c r="W564" s="155">
        <f>IFERROR(_xlfn.XLOOKUP(Y564,sortorder!$E$4:$E$55,sortorder!$D$4:$D$55),99)</f>
        <v>41</v>
      </c>
      <c r="X564" s="155">
        <f>IFERROR(_xlfn.XLOOKUP(Y564,sortorder!$E$4:$E$55,sortorder!$D$4:$D$55),99)</f>
        <v>41</v>
      </c>
      <c r="Y564" s="22" t="s">
        <v>2825</v>
      </c>
      <c r="Z564" s="144">
        <f>IF(ISERROR(SEARCH(Z$1,$Q564)),0,1)</f>
        <v>0</v>
      </c>
      <c r="AA564" s="144">
        <f>IF(ISERROR(SEARCH(AA$1,$Q564)),0,1)</f>
        <v>0</v>
      </c>
      <c r="AB564" s="144">
        <f>IF(ISERROR(SEARCH(AB$1,$Q564)),0,1)</f>
        <v>0</v>
      </c>
      <c r="AC564" s="144">
        <f>IF(ISERROR(SEARCH(AC$1,$Q564)),0,1)</f>
        <v>0</v>
      </c>
      <c r="AD564" s="144">
        <f>IF(ISERROR(SEARCH(AD$1,$Q564)),0,1)</f>
        <v>0</v>
      </c>
      <c r="AE564" s="144">
        <f>IF(ISERROR(SEARCH(AE$1,$Q564)),0,1)</f>
        <v>0</v>
      </c>
      <c r="AF564" s="144">
        <f>IF(ISERROR(SEARCH(AF$1,$Q564)),0,1)</f>
        <v>1</v>
      </c>
      <c r="AG564" s="144">
        <f>IF(ISERROR(SEARCH(AG$1,$Q564)),0,1)</f>
        <v>1</v>
      </c>
      <c r="AH564" s="144">
        <f>IF(ISERROR(SEARCH(AH$1,$Q564)),0,1)</f>
        <v>0</v>
      </c>
      <c r="AK564" t="s">
        <v>84</v>
      </c>
      <c r="AL564" s="41" t="s">
        <v>84</v>
      </c>
      <c r="AM564" s="216">
        <f>_xlfn.XLOOKUP(AL564,sortorder!$I$15:$I$20,sortorder!$J$15:$J$20)</f>
        <v>5</v>
      </c>
      <c r="AN564" t="s">
        <v>423</v>
      </c>
      <c r="AO564" t="s">
        <v>423</v>
      </c>
      <c r="AP564" t="s">
        <v>424</v>
      </c>
      <c r="AQ564" s="32">
        <v>1</v>
      </c>
      <c r="AR564" t="s">
        <v>3065</v>
      </c>
      <c r="AS564" t="s">
        <v>43</v>
      </c>
      <c r="AT564" t="s">
        <v>286</v>
      </c>
      <c r="AU564" t="s">
        <v>43</v>
      </c>
      <c r="AW564" s="39" t="str">
        <f>IFERROR(_xlfn.XLOOKUP(Q564,wtd!$B:$B,wtd!$C:$C),"")</f>
        <v/>
      </c>
      <c r="AX564" s="144" t="b">
        <f>IFERROR(Q564=_xlfn.XLOOKUP(Q564,wtd!$B:$B,wtd!$B:$B),FALSE)</f>
        <v>0</v>
      </c>
      <c r="AY564" s="243" t="s">
        <v>1624</v>
      </c>
      <c r="BA564">
        <v>3</v>
      </c>
      <c r="BC564" t="b">
        <v>0</v>
      </c>
      <c r="BD564" t="b">
        <v>0</v>
      </c>
      <c r="BE564" t="b">
        <v>0</v>
      </c>
      <c r="BF564" t="s">
        <v>5852</v>
      </c>
      <c r="BG564" t="s">
        <v>2866</v>
      </c>
      <c r="BH564" t="s">
        <v>2866</v>
      </c>
      <c r="BI564" t="s">
        <v>540</v>
      </c>
      <c r="BN564" s="232">
        <v>999</v>
      </c>
      <c r="BQ564" t="s">
        <v>541</v>
      </c>
      <c r="BR564" t="s">
        <v>539</v>
      </c>
    </row>
    <row r="565" spans="1:72">
      <c r="A565">
        <v>564</v>
      </c>
      <c r="B565" s="161" t="str">
        <f>IFERROR(TEXT(AM565,"00"),"99")&amp;IFERROR(TEXT(X565,"00"),"99")&amp;IFERROR(TEXT(T565,"00"),"99")&amp;IFERROR(TEXT(BN565,"000"),"999")</f>
        <v>054107999</v>
      </c>
      <c r="C565" s="161" t="str">
        <f>IFERROR(TEXT(AM565,"00"),"99")&amp;IFERROR(TEXT(W565,"00"),"99")&amp;IFERROR(TEXT(S565,"000"),"999")</f>
        <v>0541103</v>
      </c>
      <c r="D565" s="29">
        <v>0</v>
      </c>
      <c r="E565" s="29">
        <v>1</v>
      </c>
      <c r="F565" s="29">
        <v>0</v>
      </c>
      <c r="G565" s="29"/>
      <c r="H565" t="s">
        <v>309</v>
      </c>
      <c r="I565" s="379" t="str">
        <f>IF(ISBLANK(H565), IF(OR(NOT(ISBLANK(M565)),NOT(ISBLANK(J565)), NOT(ISBLANK(O565))),"no oldname but should be",""),IF(H565=J565,"api",IF(H565=O565,"csv","no match or acsbgname")))</f>
        <v>csv</v>
      </c>
      <c r="N565" s="23" t="s">
        <v>309</v>
      </c>
      <c r="O565" s="23" t="s">
        <v>309</v>
      </c>
      <c r="P565" s="23" t="s">
        <v>309</v>
      </c>
      <c r="Q565" s="64" t="s">
        <v>308</v>
      </c>
      <c r="R565" t="s">
        <v>3090</v>
      </c>
      <c r="S565" s="150">
        <f>IFERROR(_xlfn.XLOOKUP(U565,sortorder!$E$62:$E$134,sortorder!$F$62:$F$134),999)</f>
        <v>103</v>
      </c>
      <c r="T565" s="150">
        <f>IFERROR(_xlfn.XLOOKUP(U565,sortorder!$E$62:$E$134,sortorder!$D$62:$D$134),99)</f>
        <v>7</v>
      </c>
      <c r="U565" s="129" t="s">
        <v>80</v>
      </c>
      <c r="W565" s="155">
        <f>IFERROR(_xlfn.XLOOKUP(Y565,sortorder!$E$4:$E$55,sortorder!$D$4:$D$55),99)</f>
        <v>41</v>
      </c>
      <c r="X565" s="155">
        <f>IFERROR(_xlfn.XLOOKUP(Y565,sortorder!$E$4:$E$55,sortorder!$D$4:$D$55),99)</f>
        <v>41</v>
      </c>
      <c r="Y565" s="22" t="s">
        <v>2825</v>
      </c>
      <c r="Z565" s="144">
        <f>IF(ISERROR(SEARCH(Z$1,$Q565)),0,1)</f>
        <v>0</v>
      </c>
      <c r="AA565" s="144">
        <f>IF(ISERROR(SEARCH(AA$1,$Q565)),0,1)</f>
        <v>0</v>
      </c>
      <c r="AB565" s="144">
        <f>IF(ISERROR(SEARCH(AB$1,$Q565)),0,1)</f>
        <v>0</v>
      </c>
      <c r="AC565" s="144">
        <f>IF(ISERROR(SEARCH(AC$1,$Q565)),0,1)</f>
        <v>0</v>
      </c>
      <c r="AD565" s="144">
        <f>IF(ISERROR(SEARCH(AD$1,$Q565)),0,1)</f>
        <v>0</v>
      </c>
      <c r="AE565" s="144">
        <f>IF(ISERROR(SEARCH(AE$1,$Q565)),0,1)</f>
        <v>0</v>
      </c>
      <c r="AF565" s="144">
        <f>IF(ISERROR(SEARCH(AF$1,$Q565)),0,1)</f>
        <v>1</v>
      </c>
      <c r="AG565" s="144">
        <f>IF(ISERROR(SEARCH(AG$1,$Q565)),0,1)</f>
        <v>1</v>
      </c>
      <c r="AH565" s="144">
        <f>IF(ISERROR(SEARCH(AH$1,$Q565)),0,1)</f>
        <v>0</v>
      </c>
      <c r="AK565" t="s">
        <v>84</v>
      </c>
      <c r="AL565" s="41" t="s">
        <v>84</v>
      </c>
      <c r="AM565" s="216">
        <f>_xlfn.XLOOKUP(AL565,sortorder!$I$15:$I$20,sortorder!$J$15:$J$20)</f>
        <v>5</v>
      </c>
      <c r="AN565" t="s">
        <v>423</v>
      </c>
      <c r="AO565" t="s">
        <v>423</v>
      </c>
      <c r="AP565" t="s">
        <v>424</v>
      </c>
      <c r="AQ565" s="32">
        <v>1</v>
      </c>
      <c r="AR565" t="s">
        <v>3065</v>
      </c>
      <c r="AS565" t="s">
        <v>43</v>
      </c>
      <c r="AT565" t="s">
        <v>286</v>
      </c>
      <c r="AU565" t="s">
        <v>43</v>
      </c>
      <c r="AW565" s="39" t="str">
        <f>IFERROR(_xlfn.XLOOKUP(Q565,wtd!$B:$B,wtd!$C:$C),"")</f>
        <v/>
      </c>
      <c r="AX565" s="144" t="b">
        <f>IFERROR(Q565=_xlfn.XLOOKUP(Q565,wtd!$B:$B,wtd!$B:$B),FALSE)</f>
        <v>0</v>
      </c>
      <c r="AY565" s="243" t="s">
        <v>1624</v>
      </c>
      <c r="BA565">
        <v>3</v>
      </c>
      <c r="BC565" t="b">
        <v>0</v>
      </c>
      <c r="BD565" t="b">
        <v>0</v>
      </c>
      <c r="BE565" t="b">
        <v>0</v>
      </c>
      <c r="BF565" t="s">
        <v>5847</v>
      </c>
      <c r="BG565" t="s">
        <v>310</v>
      </c>
      <c r="BH565" t="s">
        <v>310</v>
      </c>
      <c r="BI565" t="s">
        <v>310</v>
      </c>
      <c r="BN565" s="232">
        <v>999</v>
      </c>
      <c r="BQ565" t="s">
        <v>311</v>
      </c>
      <c r="BR565" t="s">
        <v>309</v>
      </c>
    </row>
    <row r="566" spans="1:72">
      <c r="A566">
        <v>565</v>
      </c>
      <c r="B566" s="161" t="str">
        <f>IFERROR(TEXT(AM566,"00"),"99")&amp;IFERROR(TEXT(X566,"00"),"99")&amp;IFERROR(TEXT(T566,"00"),"99")&amp;IFERROR(TEXT(BN566,"000"),"999")</f>
        <v>054108999</v>
      </c>
      <c r="C566" s="161" t="str">
        <f>IFERROR(TEXT(AM566,"00"),"99")&amp;IFERROR(TEXT(W566,"00"),"99")&amp;IFERROR(TEXT(S566,"000"),"999")</f>
        <v>0541104</v>
      </c>
      <c r="D566" s="29">
        <v>0</v>
      </c>
      <c r="E566" s="29">
        <v>1</v>
      </c>
      <c r="F566" s="29">
        <v>0</v>
      </c>
      <c r="G566" s="29"/>
      <c r="H566" t="s">
        <v>337</v>
      </c>
      <c r="I566" s="379" t="str">
        <f>IF(ISBLANK(H566), IF(OR(NOT(ISBLANK(M566)),NOT(ISBLANK(J566)), NOT(ISBLANK(O566))),"no oldname but should be",""),IF(H566=J566,"api",IF(H566=O566,"csv","no match or acsbgname")))</f>
        <v>csv</v>
      </c>
      <c r="N566" s="23" t="s">
        <v>337</v>
      </c>
      <c r="O566" s="23" t="s">
        <v>337</v>
      </c>
      <c r="P566" s="23" t="s">
        <v>337</v>
      </c>
      <c r="Q566" s="64" t="s">
        <v>336</v>
      </c>
      <c r="R566" t="s">
        <v>3092</v>
      </c>
      <c r="S566" s="150">
        <f>IFERROR(_xlfn.XLOOKUP(U566,sortorder!$E$62:$E$134,sortorder!$F$62:$F$134),999)</f>
        <v>104</v>
      </c>
      <c r="T566" s="150">
        <f>IFERROR(_xlfn.XLOOKUP(U566,sortorder!$E$62:$E$134,sortorder!$D$62:$D$134),99)</f>
        <v>8</v>
      </c>
      <c r="U566" s="129" t="s">
        <v>255</v>
      </c>
      <c r="W566" s="155">
        <f>IFERROR(_xlfn.XLOOKUP(Y566,sortorder!$E$4:$E$55,sortorder!$D$4:$D$55),99)</f>
        <v>41</v>
      </c>
      <c r="X566" s="155">
        <f>IFERROR(_xlfn.XLOOKUP(Y566,sortorder!$E$4:$E$55,sortorder!$D$4:$D$55),99)</f>
        <v>41</v>
      </c>
      <c r="Y566" s="22" t="s">
        <v>2825</v>
      </c>
      <c r="Z566" s="144">
        <f>IF(ISERROR(SEARCH(Z$1,$Q566)),0,1)</f>
        <v>0</v>
      </c>
      <c r="AA566" s="144">
        <f>IF(ISERROR(SEARCH(AA$1,$Q566)),0,1)</f>
        <v>0</v>
      </c>
      <c r="AB566" s="144">
        <f>IF(ISERROR(SEARCH(AB$1,$Q566)),0,1)</f>
        <v>0</v>
      </c>
      <c r="AC566" s="144">
        <f>IF(ISERROR(SEARCH(AC$1,$Q566)),0,1)</f>
        <v>0</v>
      </c>
      <c r="AD566" s="144">
        <f>IF(ISERROR(SEARCH(AD$1,$Q566)),0,1)</f>
        <v>0</v>
      </c>
      <c r="AE566" s="144">
        <f>IF(ISERROR(SEARCH(AE$1,$Q566)),0,1)</f>
        <v>0</v>
      </c>
      <c r="AF566" s="144">
        <f>IF(ISERROR(SEARCH(AF$1,$Q566)),0,1)</f>
        <v>1</v>
      </c>
      <c r="AG566" s="144">
        <f>IF(ISERROR(SEARCH(AG$1,$Q566)),0,1)</f>
        <v>1</v>
      </c>
      <c r="AH566" s="144">
        <f>IF(ISERROR(SEARCH(AH$1,$Q566)),0,1)</f>
        <v>0</v>
      </c>
      <c r="AK566" t="s">
        <v>84</v>
      </c>
      <c r="AL566" s="41" t="s">
        <v>84</v>
      </c>
      <c r="AM566" s="216">
        <f>_xlfn.XLOOKUP(AL566,sortorder!$I$15:$I$20,sortorder!$J$15:$J$20)</f>
        <v>5</v>
      </c>
      <c r="AN566" t="s">
        <v>423</v>
      </c>
      <c r="AO566" t="s">
        <v>423</v>
      </c>
      <c r="AP566" t="s">
        <v>424</v>
      </c>
      <c r="AQ566" s="32">
        <v>1</v>
      </c>
      <c r="AR566" t="s">
        <v>3065</v>
      </c>
      <c r="AS566" t="s">
        <v>43</v>
      </c>
      <c r="AT566" t="s">
        <v>286</v>
      </c>
      <c r="AU566" t="s">
        <v>43</v>
      </c>
      <c r="AW566" s="39" t="str">
        <f>IFERROR(_xlfn.XLOOKUP(Q566,wtd!$B:$B,wtd!$C:$C),"")</f>
        <v/>
      </c>
      <c r="AX566" s="144" t="b">
        <f>IFERROR(Q566=_xlfn.XLOOKUP(Q566,wtd!$B:$B,wtd!$B:$B),FALSE)</f>
        <v>0</v>
      </c>
      <c r="AY566" s="243" t="s">
        <v>1624</v>
      </c>
      <c r="BA566">
        <v>3</v>
      </c>
      <c r="BC566" t="b">
        <v>0</v>
      </c>
      <c r="BD566" t="b">
        <v>0</v>
      </c>
      <c r="BE566" t="b">
        <v>0</v>
      </c>
      <c r="BF566" t="s">
        <v>5860</v>
      </c>
      <c r="BG566" t="s">
        <v>2865</v>
      </c>
      <c r="BH566" t="s">
        <v>2865</v>
      </c>
      <c r="BI566" t="s">
        <v>338</v>
      </c>
      <c r="BN566" s="232">
        <v>999</v>
      </c>
      <c r="BQ566" t="s">
        <v>339</v>
      </c>
      <c r="BR566" t="s">
        <v>337</v>
      </c>
    </row>
    <row r="567" spans="1:72">
      <c r="A567">
        <v>566</v>
      </c>
      <c r="B567" s="161" t="str">
        <f>IFERROR(TEXT(AM567,"00"),"99")&amp;IFERROR(TEXT(X567,"00"),"99")&amp;IFERROR(TEXT(T567,"00"),"99")&amp;IFERROR(TEXT(BN567,"000"),"999")</f>
        <v>054109999</v>
      </c>
      <c r="C567" s="161" t="str">
        <f>IFERROR(TEXT(AM567,"00"),"99")&amp;IFERROR(TEXT(W567,"00"),"99")&amp;IFERROR(TEXT(S567,"000"),"999")</f>
        <v>0541105</v>
      </c>
      <c r="D567" s="29">
        <v>0</v>
      </c>
      <c r="E567" s="29">
        <v>1</v>
      </c>
      <c r="F567" s="29">
        <v>0</v>
      </c>
      <c r="G567" s="29"/>
      <c r="H567" t="s">
        <v>346</v>
      </c>
      <c r="I567" s="379" t="str">
        <f>IF(ISBLANK(H567), IF(OR(NOT(ISBLANK(M567)),NOT(ISBLANK(J567)), NOT(ISBLANK(O567))),"no oldname but should be",""),IF(H567=J567,"api",IF(H567=O567,"csv","no match or acsbgname")))</f>
        <v>csv</v>
      </c>
      <c r="N567" s="23" t="s">
        <v>346</v>
      </c>
      <c r="O567" s="23" t="s">
        <v>346</v>
      </c>
      <c r="P567" s="23" t="s">
        <v>346</v>
      </c>
      <c r="Q567" s="64" t="s">
        <v>345</v>
      </c>
      <c r="R567" t="s">
        <v>3093</v>
      </c>
      <c r="S567" s="150">
        <f>IFERROR(_xlfn.XLOOKUP(U567,sortorder!$E$62:$E$134,sortorder!$F$62:$F$134),999)</f>
        <v>105</v>
      </c>
      <c r="T567" s="150">
        <f>IFERROR(_xlfn.XLOOKUP(U567,sortorder!$E$62:$E$134,sortorder!$D$62:$D$134),99)</f>
        <v>9</v>
      </c>
      <c r="U567" s="129" t="s">
        <v>265</v>
      </c>
      <c r="W567" s="155">
        <f>IFERROR(_xlfn.XLOOKUP(Y567,sortorder!$E$4:$E$55,sortorder!$D$4:$D$55),99)</f>
        <v>41</v>
      </c>
      <c r="X567" s="155">
        <f>IFERROR(_xlfn.XLOOKUP(Y567,sortorder!$E$4:$E$55,sortorder!$D$4:$D$55),99)</f>
        <v>41</v>
      </c>
      <c r="Y567" s="22" t="s">
        <v>2825</v>
      </c>
      <c r="Z567" s="144">
        <f>IF(ISERROR(SEARCH(Z$1,$Q567)),0,1)</f>
        <v>0</v>
      </c>
      <c r="AA567" s="144">
        <f>IF(ISERROR(SEARCH(AA$1,$Q567)),0,1)</f>
        <v>0</v>
      </c>
      <c r="AB567" s="144">
        <f>IF(ISERROR(SEARCH(AB$1,$Q567)),0,1)</f>
        <v>0</v>
      </c>
      <c r="AC567" s="144">
        <f>IF(ISERROR(SEARCH(AC$1,$Q567)),0,1)</f>
        <v>0</v>
      </c>
      <c r="AD567" s="144">
        <f>IF(ISERROR(SEARCH(AD$1,$Q567)),0,1)</f>
        <v>0</v>
      </c>
      <c r="AE567" s="144">
        <f>IF(ISERROR(SEARCH(AE$1,$Q567)),0,1)</f>
        <v>0</v>
      </c>
      <c r="AF567" s="144">
        <f>IF(ISERROR(SEARCH(AF$1,$Q567)),0,1)</f>
        <v>1</v>
      </c>
      <c r="AG567" s="144">
        <f>IF(ISERROR(SEARCH(AG$1,$Q567)),0,1)</f>
        <v>1</v>
      </c>
      <c r="AH567" s="144">
        <f>IF(ISERROR(SEARCH(AH$1,$Q567)),0,1)</f>
        <v>0</v>
      </c>
      <c r="AK567" t="s">
        <v>84</v>
      </c>
      <c r="AL567" s="41" t="s">
        <v>84</v>
      </c>
      <c r="AM567" s="216">
        <f>_xlfn.XLOOKUP(AL567,sortorder!$I$15:$I$20,sortorder!$J$15:$J$20)</f>
        <v>5</v>
      </c>
      <c r="AN567" t="s">
        <v>423</v>
      </c>
      <c r="AO567" t="s">
        <v>423</v>
      </c>
      <c r="AP567" t="s">
        <v>424</v>
      </c>
      <c r="AQ567" s="32">
        <v>1</v>
      </c>
      <c r="AR567" t="s">
        <v>3065</v>
      </c>
      <c r="AS567" t="s">
        <v>43</v>
      </c>
      <c r="AT567" t="s">
        <v>286</v>
      </c>
      <c r="AU567" t="s">
        <v>43</v>
      </c>
      <c r="AW567" s="39" t="str">
        <f>IFERROR(_xlfn.XLOOKUP(Q567,wtd!$B:$B,wtd!$C:$C),"")</f>
        <v/>
      </c>
      <c r="AX567" s="144" t="b">
        <f>IFERROR(Q567=_xlfn.XLOOKUP(Q567,wtd!$B:$B,wtd!$B:$B),FALSE)</f>
        <v>0</v>
      </c>
      <c r="AY567" s="243" t="s">
        <v>1624</v>
      </c>
      <c r="BA567">
        <v>3</v>
      </c>
      <c r="BC567" t="b">
        <v>0</v>
      </c>
      <c r="BD567" t="b">
        <v>0</v>
      </c>
      <c r="BE567" t="b">
        <v>0</v>
      </c>
      <c r="BF567" t="s">
        <v>5850</v>
      </c>
      <c r="BG567" t="s">
        <v>347</v>
      </c>
      <c r="BH567" t="s">
        <v>347</v>
      </c>
      <c r="BI567" t="s">
        <v>347</v>
      </c>
      <c r="BN567" s="232">
        <v>999</v>
      </c>
      <c r="BQ567" t="s">
        <v>348</v>
      </c>
      <c r="BR567" t="s">
        <v>346</v>
      </c>
    </row>
    <row r="568" spans="1:72">
      <c r="A568">
        <v>567</v>
      </c>
      <c r="B568" s="161" t="str">
        <f>IFERROR(TEXT(AM568,"00"),"99")&amp;IFERROR(TEXT(X568,"00"),"99")&amp;IFERROR(TEXT(T568,"00"),"99")&amp;IFERROR(TEXT(BN568,"000"),"999")</f>
        <v>054110999</v>
      </c>
      <c r="C568" s="161" t="str">
        <f>IFERROR(TEXT(AM568,"00"),"99")&amp;IFERROR(TEXT(W568,"00"),"99")&amp;IFERROR(TEXT(S568,"000"),"999")</f>
        <v>0541106</v>
      </c>
      <c r="D568" s="29">
        <v>0</v>
      </c>
      <c r="E568" s="29">
        <v>1</v>
      </c>
      <c r="F568" s="29">
        <v>0</v>
      </c>
      <c r="G568" s="29"/>
      <c r="H568" t="s">
        <v>355</v>
      </c>
      <c r="I568" s="379" t="str">
        <f>IF(ISBLANK(H568), IF(OR(NOT(ISBLANK(M568)),NOT(ISBLANK(J568)), NOT(ISBLANK(O568))),"no oldname but should be",""),IF(H568=J568,"api",IF(H568=O568,"csv","no match or acsbgname")))</f>
        <v>csv</v>
      </c>
      <c r="N568" s="23" t="s">
        <v>355</v>
      </c>
      <c r="O568" s="23" t="s">
        <v>355</v>
      </c>
      <c r="P568" s="23" t="s">
        <v>355</v>
      </c>
      <c r="Q568" s="64" t="s">
        <v>354</v>
      </c>
      <c r="R568" t="s">
        <v>3094</v>
      </c>
      <c r="S568" s="150">
        <f>IFERROR(_xlfn.XLOOKUP(U568,sortorder!$E$62:$E$134,sortorder!$F$62:$F$134),999)</f>
        <v>106</v>
      </c>
      <c r="T568" s="150">
        <f>IFERROR(_xlfn.XLOOKUP(U568,sortorder!$E$62:$E$134,sortorder!$D$62:$D$134),99)</f>
        <v>10</v>
      </c>
      <c r="U568" s="129" t="s">
        <v>95</v>
      </c>
      <c r="W568" s="155">
        <f>IFERROR(_xlfn.XLOOKUP(Y568,sortorder!$E$4:$E$55,sortorder!$D$4:$D$55),99)</f>
        <v>41</v>
      </c>
      <c r="X568" s="155">
        <f>IFERROR(_xlfn.XLOOKUP(Y568,sortorder!$E$4:$E$55,sortorder!$D$4:$D$55),99)</f>
        <v>41</v>
      </c>
      <c r="Y568" s="22" t="s">
        <v>2825</v>
      </c>
      <c r="Z568" s="144">
        <f>IF(ISERROR(SEARCH(Z$1,$Q568)),0,1)</f>
        <v>0</v>
      </c>
      <c r="AA568" s="144">
        <f>IF(ISERROR(SEARCH(AA$1,$Q568)),0,1)</f>
        <v>0</v>
      </c>
      <c r="AB568" s="144">
        <f>IF(ISERROR(SEARCH(AB$1,$Q568)),0,1)</f>
        <v>0</v>
      </c>
      <c r="AC568" s="144">
        <f>IF(ISERROR(SEARCH(AC$1,$Q568)),0,1)</f>
        <v>0</v>
      </c>
      <c r="AD568" s="144">
        <f>IF(ISERROR(SEARCH(AD$1,$Q568)),0,1)</f>
        <v>0</v>
      </c>
      <c r="AE568" s="144">
        <f>IF(ISERROR(SEARCH(AE$1,$Q568)),0,1)</f>
        <v>0</v>
      </c>
      <c r="AF568" s="144">
        <f>IF(ISERROR(SEARCH(AF$1,$Q568)),0,1)</f>
        <v>1</v>
      </c>
      <c r="AG568" s="144">
        <f>IF(ISERROR(SEARCH(AG$1,$Q568)),0,1)</f>
        <v>1</v>
      </c>
      <c r="AH568" s="144">
        <f>IF(ISERROR(SEARCH(AH$1,$Q568)),0,1)</f>
        <v>0</v>
      </c>
      <c r="AK568" t="s">
        <v>84</v>
      </c>
      <c r="AL568" s="41" t="s">
        <v>84</v>
      </c>
      <c r="AM568" s="216">
        <f>_xlfn.XLOOKUP(AL568,sortorder!$I$15:$I$20,sortorder!$J$15:$J$20)</f>
        <v>5</v>
      </c>
      <c r="AN568" t="s">
        <v>423</v>
      </c>
      <c r="AO568" t="s">
        <v>423</v>
      </c>
      <c r="AP568" t="s">
        <v>424</v>
      </c>
      <c r="AQ568" s="32">
        <v>1</v>
      </c>
      <c r="AR568" t="s">
        <v>3065</v>
      </c>
      <c r="AS568" t="s">
        <v>43</v>
      </c>
      <c r="AT568" t="s">
        <v>286</v>
      </c>
      <c r="AU568" t="s">
        <v>43</v>
      </c>
      <c r="AW568" s="39" t="str">
        <f>IFERROR(_xlfn.XLOOKUP(Q568,wtd!$B:$B,wtd!$C:$C),"")</f>
        <v/>
      </c>
      <c r="AX568" s="144" t="b">
        <f>IFERROR(Q568=_xlfn.XLOOKUP(Q568,wtd!$B:$B,wtd!$B:$B),FALSE)</f>
        <v>0</v>
      </c>
      <c r="AY568" s="243" t="s">
        <v>1624</v>
      </c>
      <c r="BA568">
        <v>3</v>
      </c>
      <c r="BC568" t="b">
        <v>0</v>
      </c>
      <c r="BD568" t="b">
        <v>0</v>
      </c>
      <c r="BE568" t="b">
        <v>0</v>
      </c>
      <c r="BF568" t="s">
        <v>5848</v>
      </c>
      <c r="BG568" t="s">
        <v>356</v>
      </c>
      <c r="BH568" t="s">
        <v>356</v>
      </c>
      <c r="BI568" t="s">
        <v>356</v>
      </c>
      <c r="BN568" s="232">
        <v>999</v>
      </c>
      <c r="BQ568" t="s">
        <v>357</v>
      </c>
      <c r="BR568" t="s">
        <v>355</v>
      </c>
    </row>
    <row r="569" spans="1:72">
      <c r="A569">
        <v>568</v>
      </c>
      <c r="B569" s="161" t="str">
        <f>IFERROR(TEXT(AM569,"00"),"99")&amp;IFERROR(TEXT(X569,"00"),"99")&amp;IFERROR(TEXT(T569,"00"),"99")&amp;IFERROR(TEXT(BN569,"000"),"999")</f>
        <v>054111999</v>
      </c>
      <c r="C569" s="161" t="str">
        <f>IFERROR(TEXT(AM569,"00"),"99")&amp;IFERROR(TEXT(W569,"00"),"99")&amp;IFERROR(TEXT(S569,"000"),"999")</f>
        <v>0541107</v>
      </c>
      <c r="D569" s="29">
        <v>0</v>
      </c>
      <c r="E569" s="29">
        <v>1</v>
      </c>
      <c r="F569" s="29">
        <v>0</v>
      </c>
      <c r="G569" s="29"/>
      <c r="H569" t="s">
        <v>549</v>
      </c>
      <c r="I569" s="379" t="str">
        <f>IF(ISBLANK(H569), IF(OR(NOT(ISBLANK(M569)),NOT(ISBLANK(J569)), NOT(ISBLANK(O569))),"no oldname but should be",""),IF(H569=J569,"api",IF(H569=O569,"csv","no match or acsbgname")))</f>
        <v>csv</v>
      </c>
      <c r="M569" s="124"/>
      <c r="N569" s="23" t="s">
        <v>549</v>
      </c>
      <c r="O569" s="23" t="s">
        <v>549</v>
      </c>
      <c r="P569" s="23" t="s">
        <v>549</v>
      </c>
      <c r="Q569" s="64" t="s">
        <v>548</v>
      </c>
      <c r="R569" t="s">
        <v>3096</v>
      </c>
      <c r="S569" s="150">
        <f>IFERROR(_xlfn.XLOOKUP(U569,sortorder!$E$62:$E$134,sortorder!$F$62:$F$134),999)</f>
        <v>107</v>
      </c>
      <c r="T569" s="150">
        <f>IFERROR(_xlfn.XLOOKUP(U569,sortorder!$E$62:$E$134,sortorder!$D$62:$D$134),99)</f>
        <v>11</v>
      </c>
      <c r="U569" s="129" t="s">
        <v>134</v>
      </c>
      <c r="W569" s="155">
        <f>IFERROR(_xlfn.XLOOKUP(Y569,sortorder!$E$4:$E$55,sortorder!$D$4:$D$55),99)</f>
        <v>41</v>
      </c>
      <c r="X569" s="155">
        <f>IFERROR(_xlfn.XLOOKUP(Y569,sortorder!$E$4:$E$55,sortorder!$D$4:$D$55),99)</f>
        <v>41</v>
      </c>
      <c r="Y569" s="22" t="s">
        <v>2825</v>
      </c>
      <c r="Z569" s="144">
        <f>IF(ISERROR(SEARCH(Z$1,$Q569)),0,1)</f>
        <v>0</v>
      </c>
      <c r="AA569" s="144">
        <f>IF(ISERROR(SEARCH(AA$1,$Q569)),0,1)</f>
        <v>0</v>
      </c>
      <c r="AB569" s="144">
        <f>IF(ISERROR(SEARCH(AB$1,$Q569)),0,1)</f>
        <v>0</v>
      </c>
      <c r="AC569" s="144">
        <f>IF(ISERROR(SEARCH(AC$1,$Q569)),0,1)</f>
        <v>0</v>
      </c>
      <c r="AD569" s="144">
        <f>IF(ISERROR(SEARCH(AD$1,$Q569)),0,1)</f>
        <v>0</v>
      </c>
      <c r="AE569" s="144">
        <f>IF(ISERROR(SEARCH(AE$1,$Q569)),0,1)</f>
        <v>0</v>
      </c>
      <c r="AF569" s="144">
        <f>IF(ISERROR(SEARCH(AF$1,$Q569)),0,1)</f>
        <v>1</v>
      </c>
      <c r="AG569" s="144">
        <f>IF(ISERROR(SEARCH(AG$1,$Q569)),0,1)</f>
        <v>1</v>
      </c>
      <c r="AH569" s="144">
        <f>IF(ISERROR(SEARCH(AH$1,$Q569)),0,1)</f>
        <v>0</v>
      </c>
      <c r="AK569" t="s">
        <v>84</v>
      </c>
      <c r="AL569" s="41" t="s">
        <v>84</v>
      </c>
      <c r="AM569" s="216">
        <f>_xlfn.XLOOKUP(AL569,sortorder!$I$15:$I$20,sortorder!$J$15:$J$20)</f>
        <v>5</v>
      </c>
      <c r="AN569" t="s">
        <v>423</v>
      </c>
      <c r="AO569" t="s">
        <v>423</v>
      </c>
      <c r="AP569" t="s">
        <v>424</v>
      </c>
      <c r="AQ569" s="32">
        <v>1</v>
      </c>
      <c r="AR569" t="s">
        <v>3065</v>
      </c>
      <c r="AS569" t="s">
        <v>43</v>
      </c>
      <c r="AT569" t="s">
        <v>286</v>
      </c>
      <c r="AU569" t="s">
        <v>43</v>
      </c>
      <c r="AW569" s="39" t="str">
        <f>IFERROR(_xlfn.XLOOKUP(Q569,wtd!$B:$B,wtd!$C:$C),"")</f>
        <v/>
      </c>
      <c r="AX569" s="144" t="b">
        <f>IFERROR(Q569=_xlfn.XLOOKUP(Q569,wtd!$B:$B,wtd!$B:$B),FALSE)</f>
        <v>0</v>
      </c>
      <c r="AY569" s="243" t="s">
        <v>1624</v>
      </c>
      <c r="BA569">
        <v>3</v>
      </c>
      <c r="BC569" t="b">
        <v>0</v>
      </c>
      <c r="BD569" t="b">
        <v>0</v>
      </c>
      <c r="BE569" t="b">
        <v>0</v>
      </c>
      <c r="BF569" t="s">
        <v>5849</v>
      </c>
      <c r="BG569" t="s">
        <v>2867</v>
      </c>
      <c r="BH569" t="s">
        <v>2867</v>
      </c>
      <c r="BI569" t="s">
        <v>550</v>
      </c>
      <c r="BN569" s="232">
        <v>999</v>
      </c>
      <c r="BQ569" t="s">
        <v>551</v>
      </c>
      <c r="BR569" t="s">
        <v>549</v>
      </c>
    </row>
    <row r="570" spans="1:72">
      <c r="A570">
        <v>569</v>
      </c>
      <c r="B570" s="161" t="str">
        <f>IFERROR(TEXT(AM570,"00"),"99")&amp;IFERROR(TEXT(X570,"00"),"99")&amp;IFERROR(TEXT(T570,"00"),"99")&amp;IFERROR(TEXT(BN570,"000"),"999")</f>
        <v>054112999</v>
      </c>
      <c r="C570" s="161" t="str">
        <f>IFERROR(TEXT(AM570,"00"),"99")&amp;IFERROR(TEXT(W570,"00"),"99")&amp;IFERROR(TEXT(S570,"000"),"999")</f>
        <v>0541108</v>
      </c>
      <c r="D570" s="29">
        <v>0</v>
      </c>
      <c r="E570" s="29">
        <v>1</v>
      </c>
      <c r="F570" s="29">
        <v>0</v>
      </c>
      <c r="G570" s="29"/>
      <c r="H570" t="s">
        <v>327</v>
      </c>
      <c r="I570" s="379" t="str">
        <f>IF(ISBLANK(H570), IF(OR(NOT(ISBLANK(M570)),NOT(ISBLANK(J570)), NOT(ISBLANK(O570))),"no oldname but should be",""),IF(H570=J570,"api",IF(H570=O570,"csv","no match or acsbgname")))</f>
        <v>csv</v>
      </c>
      <c r="N570" s="23" t="s">
        <v>327</v>
      </c>
      <c r="O570" s="23" t="s">
        <v>327</v>
      </c>
      <c r="P570" s="23" t="s">
        <v>327</v>
      </c>
      <c r="Q570" s="64" t="s">
        <v>326</v>
      </c>
      <c r="R570" t="s">
        <v>3095</v>
      </c>
      <c r="S570" s="150">
        <f>IFERROR(_xlfn.XLOOKUP(U570,sortorder!$E$62:$E$134,sortorder!$F$62:$F$134),999)</f>
        <v>108</v>
      </c>
      <c r="T570" s="150">
        <f>IFERROR(_xlfn.XLOOKUP(U570,sortorder!$E$62:$E$134,sortorder!$D$62:$D$134),99)</f>
        <v>12</v>
      </c>
      <c r="U570" s="129" t="s">
        <v>244</v>
      </c>
      <c r="W570" s="155">
        <f>IFERROR(_xlfn.XLOOKUP(Y570,sortorder!$E$4:$E$55,sortorder!$D$4:$D$55),99)</f>
        <v>41</v>
      </c>
      <c r="X570" s="155">
        <f>IFERROR(_xlfn.XLOOKUP(Y570,sortorder!$E$4:$E$55,sortorder!$D$4:$D$55),99)</f>
        <v>41</v>
      </c>
      <c r="Y570" s="22" t="s">
        <v>2825</v>
      </c>
      <c r="Z570" s="144">
        <f>IF(ISERROR(SEARCH(Z$1,$Q570)),0,1)</f>
        <v>0</v>
      </c>
      <c r="AA570" s="144">
        <f>IF(ISERROR(SEARCH(AA$1,$Q570)),0,1)</f>
        <v>0</v>
      </c>
      <c r="AB570" s="144">
        <f>IF(ISERROR(SEARCH(AB$1,$Q570)),0,1)</f>
        <v>0</v>
      </c>
      <c r="AC570" s="144">
        <f>IF(ISERROR(SEARCH(AC$1,$Q570)),0,1)</f>
        <v>0</v>
      </c>
      <c r="AD570" s="144">
        <f>IF(ISERROR(SEARCH(AD$1,$Q570)),0,1)</f>
        <v>0</v>
      </c>
      <c r="AE570" s="144">
        <f>IF(ISERROR(SEARCH(AE$1,$Q570)),0,1)</f>
        <v>0</v>
      </c>
      <c r="AF570" s="144">
        <f>IF(ISERROR(SEARCH(AF$1,$Q570)),0,1)</f>
        <v>1</v>
      </c>
      <c r="AG570" s="144">
        <f>IF(ISERROR(SEARCH(AG$1,$Q570)),0,1)</f>
        <v>1</v>
      </c>
      <c r="AH570" s="144">
        <f>IF(ISERROR(SEARCH(AH$1,$Q570)),0,1)</f>
        <v>0</v>
      </c>
      <c r="AK570" t="s">
        <v>84</v>
      </c>
      <c r="AL570" s="41" t="s">
        <v>84</v>
      </c>
      <c r="AM570" s="216">
        <f>_xlfn.XLOOKUP(AL570,sortorder!$I$15:$I$20,sortorder!$J$15:$J$20)</f>
        <v>5</v>
      </c>
      <c r="AN570" t="s">
        <v>423</v>
      </c>
      <c r="AO570" t="s">
        <v>423</v>
      </c>
      <c r="AP570" t="s">
        <v>424</v>
      </c>
      <c r="AQ570" s="32">
        <v>1</v>
      </c>
      <c r="AR570" t="s">
        <v>3065</v>
      </c>
      <c r="AS570" t="s">
        <v>43</v>
      </c>
      <c r="AT570" t="s">
        <v>286</v>
      </c>
      <c r="AU570" t="s">
        <v>43</v>
      </c>
      <c r="AW570" s="39" t="str">
        <f>IFERROR(_xlfn.XLOOKUP(Q570,wtd!$B:$B,wtd!$C:$C),"")</f>
        <v/>
      </c>
      <c r="AX570" s="144" t="b">
        <f>IFERROR(Q570=_xlfn.XLOOKUP(Q570,wtd!$B:$B,wtd!$B:$B),FALSE)</f>
        <v>0</v>
      </c>
      <c r="AY570" s="243" t="s">
        <v>1624</v>
      </c>
      <c r="BA570">
        <v>3</v>
      </c>
      <c r="BC570" t="b">
        <v>0</v>
      </c>
      <c r="BD570" t="b">
        <v>0</v>
      </c>
      <c r="BE570" t="b">
        <v>0</v>
      </c>
      <c r="BF570" t="s">
        <v>5853</v>
      </c>
      <c r="BG570" t="s">
        <v>2868</v>
      </c>
      <c r="BH570" t="s">
        <v>2868</v>
      </c>
      <c r="BI570" t="s">
        <v>328</v>
      </c>
      <c r="BN570" s="232">
        <v>999</v>
      </c>
      <c r="BQ570" t="s">
        <v>329</v>
      </c>
      <c r="BR570" t="s">
        <v>327</v>
      </c>
    </row>
    <row r="571" spans="1:72">
      <c r="A571">
        <v>570</v>
      </c>
      <c r="B571" s="161" t="str">
        <f>IFERROR(TEXT(AM571,"00"),"99")&amp;IFERROR(TEXT(X571,"00"),"99")&amp;IFERROR(TEXT(T571,"00"),"99")&amp;IFERROR(TEXT(BN571,"000"),"999")</f>
        <v>054113000</v>
      </c>
      <c r="C571" s="161" t="str">
        <f>IFERROR(TEXT(AM571,"00"),"99")&amp;IFERROR(TEXT(W571,"00"),"99")&amp;IFERROR(TEXT(S571,"000"),"999")</f>
        <v>0541109</v>
      </c>
      <c r="D571" s="260">
        <v>0</v>
      </c>
      <c r="E571" s="260">
        <v>1</v>
      </c>
      <c r="F571" s="260">
        <v>0</v>
      </c>
      <c r="G571" s="261"/>
      <c r="H571" s="124" t="s">
        <v>5682</v>
      </c>
      <c r="I571" s="379" t="str">
        <f>IF(ISBLANK(H571), IF(OR(NOT(ISBLANK(M571)),NOT(ISBLANK(J571)), NOT(ISBLANK(O571))),"no oldname but should be",""),IF(H571=J571,"api",IF(H571=O571,"csv","no match or acsbgname")))</f>
        <v>csv</v>
      </c>
      <c r="J571" s="124"/>
      <c r="K571" s="124"/>
      <c r="L571" s="124"/>
      <c r="M571" s="124"/>
      <c r="N571" s="124"/>
      <c r="O571" s="124" t="s">
        <v>5682</v>
      </c>
      <c r="P571" s="124"/>
      <c r="Q571" s="125" t="s">
        <v>5737</v>
      </c>
      <c r="R571" s="124"/>
      <c r="S571" s="150">
        <f>IFERROR(_xlfn.XLOOKUP(U571,sortorder!$E$62:$E$134,sortorder!$F$62:$F$134),999)</f>
        <v>109</v>
      </c>
      <c r="T571" s="150">
        <f>IFERROR(_xlfn.XLOOKUP(U571,sortorder!$E$62:$E$134,sortorder!$D$62:$D$134),99)</f>
        <v>13</v>
      </c>
      <c r="U571" s="201" t="s">
        <v>5689</v>
      </c>
      <c r="V571" s="202"/>
      <c r="W571" s="155">
        <f>IFERROR(_xlfn.XLOOKUP(Y571,sortorder!$E$4:$E$55,sortorder!$D$4:$D$55),99)</f>
        <v>41</v>
      </c>
      <c r="X571" s="155">
        <f>IFERROR(_xlfn.XLOOKUP(Y571,sortorder!$E$4:$E$55,sortorder!$D$4:$D$55),99)</f>
        <v>41</v>
      </c>
      <c r="Y571" s="203" t="s">
        <v>2825</v>
      </c>
      <c r="Z571" s="144">
        <f>IF(ISERROR(SEARCH(Z$1,$Q571)),0,1)</f>
        <v>0</v>
      </c>
      <c r="AA571" s="144">
        <f>IF(ISERROR(SEARCH(AA$1,$Q571)),0,1)</f>
        <v>0</v>
      </c>
      <c r="AB571" s="144">
        <f>IF(ISERROR(SEARCH(AB$1,$Q571)),0,1)</f>
        <v>0</v>
      </c>
      <c r="AC571" s="144">
        <f>IF(ISERROR(SEARCH(AC$1,$Q571)),0,1)</f>
        <v>0</v>
      </c>
      <c r="AD571" s="144">
        <f>IF(ISERROR(SEARCH(AD$1,$Q571)),0,1)</f>
        <v>0</v>
      </c>
      <c r="AE571" s="144">
        <f>IF(ISERROR(SEARCH(AE$1,$Q571)),0,1)</f>
        <v>0</v>
      </c>
      <c r="AF571" s="144">
        <f>IF(ISERROR(SEARCH(AF$1,$Q571)),0,1)</f>
        <v>1</v>
      </c>
      <c r="AG571" s="144">
        <f>IF(ISERROR(SEARCH(AG$1,$Q571)),0,1)</f>
        <v>1</v>
      </c>
      <c r="AH571" s="144">
        <f>IF(ISERROR(SEARCH(AH$1,$Q571)),0,1)</f>
        <v>0</v>
      </c>
      <c r="AI571" s="124"/>
      <c r="AJ571" s="124"/>
      <c r="AK571" s="124" t="s">
        <v>84</v>
      </c>
      <c r="AL571" s="218" t="s">
        <v>84</v>
      </c>
      <c r="AM571" s="216">
        <f>_xlfn.XLOOKUP(AL571,sortorder!$I$15:$I$20,sortorder!$J$15:$J$20)</f>
        <v>5</v>
      </c>
      <c r="AN571" s="124" t="s">
        <v>423</v>
      </c>
      <c r="AO571" s="124" t="s">
        <v>423</v>
      </c>
      <c r="AP571" s="124" t="s">
        <v>424</v>
      </c>
      <c r="AQ571" s="113">
        <v>1</v>
      </c>
      <c r="AR571" s="124" t="s">
        <v>3065</v>
      </c>
      <c r="AS571" s="124" t="s">
        <v>43</v>
      </c>
      <c r="AT571" s="124" t="s">
        <v>286</v>
      </c>
      <c r="AU571" s="124" t="s">
        <v>43</v>
      </c>
      <c r="AV571" s="124"/>
      <c r="AW571" s="259" t="s">
        <v>2921</v>
      </c>
      <c r="AX571" s="266" t="b">
        <v>0</v>
      </c>
      <c r="AY571" s="245" t="s">
        <v>1624</v>
      </c>
      <c r="AZ571" s="124"/>
      <c r="BA571" s="124">
        <v>3</v>
      </c>
      <c r="BB571" s="124"/>
      <c r="BC571" s="124" t="b">
        <v>0</v>
      </c>
      <c r="BD571" s="124" t="b">
        <v>0</v>
      </c>
      <c r="BE571" s="124" t="b">
        <v>0</v>
      </c>
      <c r="BF571" s="124" t="s">
        <v>5854</v>
      </c>
      <c r="BG571" s="124" t="s">
        <v>5683</v>
      </c>
      <c r="BH571" s="124" t="s">
        <v>5683</v>
      </c>
      <c r="BI571" s="124" t="s">
        <v>5683</v>
      </c>
      <c r="BJ571" s="124"/>
      <c r="BK571" s="124"/>
      <c r="BL571" s="124"/>
      <c r="BM571" s="124"/>
      <c r="BN571" s="269"/>
      <c r="BO571" s="124"/>
      <c r="BP571" s="124"/>
      <c r="BQ571" s="124"/>
      <c r="BR571" s="124"/>
      <c r="BS571" s="124"/>
      <c r="BT571" s="124"/>
    </row>
    <row r="572" spans="1:72">
      <c r="A572">
        <v>571</v>
      </c>
      <c r="B572" s="161" t="str">
        <f>IFERROR(TEXT(AM572,"00"),"99")&amp;IFERROR(TEXT(X572,"00"),"99")&amp;IFERROR(TEXT(T572,"00"),"99")&amp;IFERROR(TEXT(BN572,"000"),"999")</f>
        <v>054201999</v>
      </c>
      <c r="C572" s="161" t="str">
        <f>IFERROR(TEXT(AM572,"00"),"99")&amp;IFERROR(TEXT(W572,"00"),"99")&amp;IFERROR(TEXT(S572,"000"),"999")</f>
        <v>0542096</v>
      </c>
      <c r="D572" s="29">
        <v>0</v>
      </c>
      <c r="E572" s="29">
        <v>1</v>
      </c>
      <c r="F572" s="29">
        <v>0</v>
      </c>
      <c r="G572" s="29"/>
      <c r="H572" t="s">
        <v>1011</v>
      </c>
      <c r="I572" s="379" t="str">
        <f>IF(ISBLANK(H572), IF(OR(NOT(ISBLANK(M572)),NOT(ISBLANK(J572)), NOT(ISBLANK(O572))),"no oldname but should be",""),IF(H572=J572,"api",IF(H572=O572,"csv","no match or acsbgname")))</f>
        <v>csv</v>
      </c>
      <c r="N572" s="128" t="s">
        <v>1011</v>
      </c>
      <c r="O572" s="128" t="s">
        <v>1011</v>
      </c>
      <c r="P572" s="128" t="s">
        <v>1011</v>
      </c>
      <c r="Q572" s="64" t="s">
        <v>3072</v>
      </c>
      <c r="R572" t="s">
        <v>3098</v>
      </c>
      <c r="S572" s="150">
        <f>IFERROR(_xlfn.XLOOKUP(U572,sortorder!$E$62:$E$134,sortorder!$F$62:$F$134),999)</f>
        <v>96</v>
      </c>
      <c r="T572" s="150">
        <f>IFERROR(_xlfn.XLOOKUP(U572,sortorder!$E$62:$E$134,sortorder!$D$62:$D$134),99)</f>
        <v>1</v>
      </c>
      <c r="U572" s="129" t="s">
        <v>181</v>
      </c>
      <c r="W572" s="155">
        <f>IFERROR(_xlfn.XLOOKUP(Y572,sortorder!$E$4:$E$55,sortorder!$D$4:$D$55),99)</f>
        <v>42</v>
      </c>
      <c r="X572" s="155">
        <f>IFERROR(_xlfn.XLOOKUP(Y572,sortorder!$E$4:$E$55,sortorder!$D$4:$D$55),99)</f>
        <v>42</v>
      </c>
      <c r="Y572" s="22" t="s">
        <v>2826</v>
      </c>
      <c r="Z572" s="144">
        <f>IF(ISERROR(SEARCH(Z$1,$Q572)),0,1)</f>
        <v>0</v>
      </c>
      <c r="AA572" s="144">
        <f>IF(ISERROR(SEARCH(AA$1,$Q572)),0,1)</f>
        <v>1</v>
      </c>
      <c r="AB572" s="144">
        <f>IF(ISERROR(SEARCH(AB$1,$Q572)),0,1)</f>
        <v>0</v>
      </c>
      <c r="AC572" s="144">
        <f>IF(ISERROR(SEARCH(AC$1,$Q572)),0,1)</f>
        <v>0</v>
      </c>
      <c r="AD572" s="144">
        <f>IF(ISERROR(SEARCH(AD$1,$Q572)),0,1)</f>
        <v>0</v>
      </c>
      <c r="AE572" s="144">
        <f>IF(ISERROR(SEARCH(AE$1,$Q572)),0,1)</f>
        <v>0</v>
      </c>
      <c r="AF572" s="144">
        <f>IF(ISERROR(SEARCH(AF$1,$Q572)),0,1)</f>
        <v>1</v>
      </c>
      <c r="AG572" s="144">
        <f>IF(ISERROR(SEARCH(AG$1,$Q572)),0,1)</f>
        <v>1</v>
      </c>
      <c r="AH572" s="144">
        <f>IF(ISERROR(SEARCH(AH$1,$Q572)),0,1)</f>
        <v>0</v>
      </c>
      <c r="AK572" t="s">
        <v>84</v>
      </c>
      <c r="AL572" s="41" t="s">
        <v>84</v>
      </c>
      <c r="AM572" s="216">
        <f>_xlfn.XLOOKUP(AL572,sortorder!$I$15:$I$20,sortorder!$J$15:$J$20)</f>
        <v>5</v>
      </c>
      <c r="AN572" t="s">
        <v>1804</v>
      </c>
      <c r="AO572" t="s">
        <v>1804</v>
      </c>
      <c r="AP572" t="s">
        <v>1805</v>
      </c>
      <c r="AQ572" s="32">
        <v>3</v>
      </c>
      <c r="AR572" t="s">
        <v>3064</v>
      </c>
      <c r="AS572" t="s">
        <v>43</v>
      </c>
      <c r="AT572" t="s">
        <v>286</v>
      </c>
      <c r="AU572" t="s">
        <v>43</v>
      </c>
      <c r="AW572" s="39" t="str">
        <f>IFERROR(_xlfn.XLOOKUP(Q572,wtd!$B:$B,wtd!$C:$C),"")</f>
        <v/>
      </c>
      <c r="AX572" s="144" t="b">
        <f>IFERROR(Q572=_xlfn.XLOOKUP(Q572,wtd!$B:$B,wtd!$B:$B),FALSE)</f>
        <v>0</v>
      </c>
      <c r="AY572" t="s">
        <v>2845</v>
      </c>
      <c r="BA572">
        <v>3</v>
      </c>
      <c r="BC572" t="b">
        <v>0</v>
      </c>
      <c r="BD572" t="b">
        <v>0</v>
      </c>
      <c r="BE572" t="b">
        <v>0</v>
      </c>
      <c r="BF572" s="1" t="s">
        <v>5427</v>
      </c>
      <c r="BG572" s="40" t="s">
        <v>2864</v>
      </c>
      <c r="BH572" s="40" t="s">
        <v>2864</v>
      </c>
      <c r="BI572" s="40" t="s">
        <v>1012</v>
      </c>
      <c r="BJ572" s="40"/>
      <c r="BN572" s="232">
        <v>999</v>
      </c>
      <c r="BQ572" t="s">
        <v>320</v>
      </c>
      <c r="BR572" t="s">
        <v>1011</v>
      </c>
    </row>
    <row r="573" spans="1:72">
      <c r="A573">
        <v>572</v>
      </c>
      <c r="B573" s="161" t="str">
        <f>IFERROR(TEXT(AM573,"00"),"99")&amp;IFERROR(TEXT(X573,"00"),"99")&amp;IFERROR(TEXT(T573,"00"),"99")&amp;IFERROR(TEXT(BN573,"000"),"999")</f>
        <v>054202999</v>
      </c>
      <c r="C573" s="161" t="str">
        <f>IFERROR(TEXT(AM573,"00"),"99")&amp;IFERROR(TEXT(W573,"00"),"99")&amp;IFERROR(TEXT(S573,"000"),"999")</f>
        <v>0542097</v>
      </c>
      <c r="D573" s="29">
        <v>0</v>
      </c>
      <c r="E573" s="29">
        <v>1</v>
      </c>
      <c r="F573" s="29">
        <v>0</v>
      </c>
      <c r="G573" s="29"/>
      <c r="H573" t="s">
        <v>617</v>
      </c>
      <c r="I573" s="379" t="str">
        <f>IF(ISBLANK(H573), IF(OR(NOT(ISBLANK(M573)),NOT(ISBLANK(J573)), NOT(ISBLANK(O573))),"no oldname but should be",""),IF(H573=J573,"api",IF(H573=O573,"csv","no match or acsbgname")))</f>
        <v>csv</v>
      </c>
      <c r="N573" s="128" t="s">
        <v>617</v>
      </c>
      <c r="O573" s="128" t="s">
        <v>617</v>
      </c>
      <c r="P573" s="128" t="s">
        <v>617</v>
      </c>
      <c r="Q573" s="64" t="s">
        <v>3073</v>
      </c>
      <c r="R573" t="s">
        <v>3099</v>
      </c>
      <c r="S573" s="150">
        <f>IFERROR(_xlfn.XLOOKUP(U573,sortorder!$E$62:$E$134,sortorder!$F$62:$F$134),999)</f>
        <v>97</v>
      </c>
      <c r="T573" s="150">
        <f>IFERROR(_xlfn.XLOOKUP(U573,sortorder!$E$62:$E$134,sortorder!$D$62:$D$134),99)</f>
        <v>2</v>
      </c>
      <c r="U573" s="129" t="s">
        <v>144</v>
      </c>
      <c r="W573" s="155">
        <f>IFERROR(_xlfn.XLOOKUP(Y573,sortorder!$E$4:$E$55,sortorder!$D$4:$D$55),99)</f>
        <v>42</v>
      </c>
      <c r="X573" s="155">
        <f>IFERROR(_xlfn.XLOOKUP(Y573,sortorder!$E$4:$E$55,sortorder!$D$4:$D$55),99)</f>
        <v>42</v>
      </c>
      <c r="Y573" s="22" t="s">
        <v>2826</v>
      </c>
      <c r="Z573" s="144">
        <f>IF(ISERROR(SEARCH(Z$1,$Q573)),0,1)</f>
        <v>0</v>
      </c>
      <c r="AA573" s="144">
        <f>IF(ISERROR(SEARCH(AA$1,$Q573)),0,1)</f>
        <v>1</v>
      </c>
      <c r="AB573" s="144">
        <f>IF(ISERROR(SEARCH(AB$1,$Q573)),0,1)</f>
        <v>0</v>
      </c>
      <c r="AC573" s="144">
        <f>IF(ISERROR(SEARCH(AC$1,$Q573)),0,1)</f>
        <v>0</v>
      </c>
      <c r="AD573" s="144">
        <f>IF(ISERROR(SEARCH(AD$1,$Q573)),0,1)</f>
        <v>0</v>
      </c>
      <c r="AE573" s="144">
        <f>IF(ISERROR(SEARCH(AE$1,$Q573)),0,1)</f>
        <v>0</v>
      </c>
      <c r="AF573" s="144">
        <f>IF(ISERROR(SEARCH(AF$1,$Q573)),0,1)</f>
        <v>1</v>
      </c>
      <c r="AG573" s="144">
        <f>IF(ISERROR(SEARCH(AG$1,$Q573)),0,1)</f>
        <v>1</v>
      </c>
      <c r="AH573" s="144">
        <f>IF(ISERROR(SEARCH(AH$1,$Q573)),0,1)</f>
        <v>0</v>
      </c>
      <c r="AK573" t="s">
        <v>84</v>
      </c>
      <c r="AL573" s="41" t="s">
        <v>84</v>
      </c>
      <c r="AM573" s="216">
        <f>_xlfn.XLOOKUP(AL573,sortorder!$I$15:$I$20,sortorder!$J$15:$J$20)</f>
        <v>5</v>
      </c>
      <c r="AN573" t="s">
        <v>1804</v>
      </c>
      <c r="AO573" t="s">
        <v>1804</v>
      </c>
      <c r="AP573" t="s">
        <v>1805</v>
      </c>
      <c r="AQ573" s="32">
        <v>3</v>
      </c>
      <c r="AR573" t="s">
        <v>3064</v>
      </c>
      <c r="AS573" t="s">
        <v>43</v>
      </c>
      <c r="AT573" t="s">
        <v>286</v>
      </c>
      <c r="AU573" t="s">
        <v>43</v>
      </c>
      <c r="AW573" s="39" t="str">
        <f>IFERROR(_xlfn.XLOOKUP(Q573,wtd!$B:$B,wtd!$C:$C),"")</f>
        <v/>
      </c>
      <c r="AX573" s="144" t="b">
        <f>IFERROR(Q573=_xlfn.XLOOKUP(Q573,wtd!$B:$B,wtd!$B:$B),FALSE)</f>
        <v>0</v>
      </c>
      <c r="AY573" t="s">
        <v>2845</v>
      </c>
      <c r="BA573">
        <v>3</v>
      </c>
      <c r="BC573" t="b">
        <v>0</v>
      </c>
      <c r="BD573" t="b">
        <v>0</v>
      </c>
      <c r="BE573" t="b">
        <v>0</v>
      </c>
      <c r="BF573" s="1" t="s">
        <v>5428</v>
      </c>
      <c r="BG573" s="40" t="s">
        <v>2862</v>
      </c>
      <c r="BH573" s="40" t="s">
        <v>2862</v>
      </c>
      <c r="BI573" s="40" t="s">
        <v>618</v>
      </c>
      <c r="BJ573" s="40"/>
      <c r="BN573" s="232">
        <v>999</v>
      </c>
      <c r="BQ573" t="s">
        <v>300</v>
      </c>
      <c r="BR573" t="s">
        <v>617</v>
      </c>
    </row>
    <row r="574" spans="1:72">
      <c r="A574">
        <v>573</v>
      </c>
      <c r="B574" s="161" t="str">
        <f>IFERROR(TEXT(AM574,"00"),"99")&amp;IFERROR(TEXT(X574,"00"),"99")&amp;IFERROR(TEXT(T574,"00"),"99")&amp;IFERROR(TEXT(BN574,"000"),"999")</f>
        <v>054203000</v>
      </c>
      <c r="C574" s="161" t="str">
        <f>IFERROR(TEXT(AM574,"00"),"99")&amp;IFERROR(TEXT(W574,"00"),"99")&amp;IFERROR(TEXT(S574,"000"),"999")</f>
        <v>0542098</v>
      </c>
      <c r="D574" s="260">
        <v>0</v>
      </c>
      <c r="E574" s="260">
        <v>1</v>
      </c>
      <c r="F574" s="260">
        <v>0</v>
      </c>
      <c r="G574" s="261"/>
      <c r="H574" s="124" t="s">
        <v>5810</v>
      </c>
      <c r="I574" s="379" t="str">
        <f>IF(ISBLANK(H574), IF(OR(NOT(ISBLANK(M574)),NOT(ISBLANK(J574)), NOT(ISBLANK(O574))),"no oldname but should be",""),IF(H574=J574,"api",IF(H574=O574,"csv","no match or acsbgname")))</f>
        <v>csv</v>
      </c>
      <c r="J574" s="124"/>
      <c r="K574" s="124"/>
      <c r="L574" s="124"/>
      <c r="M574" s="124"/>
      <c r="N574" s="124"/>
      <c r="O574" s="124" t="s">
        <v>5810</v>
      </c>
      <c r="P574" s="124"/>
      <c r="Q574" s="125" t="s">
        <v>5811</v>
      </c>
      <c r="R574" s="124"/>
      <c r="S574" s="150">
        <f>IFERROR(_xlfn.XLOOKUP(U574,sortorder!$E$62:$E$134,sortorder!$F$62:$F$134),999)</f>
        <v>97.5</v>
      </c>
      <c r="T574" s="150">
        <f>IFERROR(_xlfn.XLOOKUP(U574,sortorder!$E$62:$E$134,sortorder!$D$62:$D$134),99)</f>
        <v>3</v>
      </c>
      <c r="U574" s="201" t="s">
        <v>5693</v>
      </c>
      <c r="V574" s="202"/>
      <c r="W574" s="155">
        <f>IFERROR(_xlfn.XLOOKUP(Y574,sortorder!$E$4:$E$55,sortorder!$D$4:$D$55),99)</f>
        <v>42</v>
      </c>
      <c r="X574" s="155">
        <f>IFERROR(_xlfn.XLOOKUP(Y574,sortorder!$E$4:$E$55,sortorder!$D$4:$D$55),99)</f>
        <v>42</v>
      </c>
      <c r="Y574" s="203" t="s">
        <v>2826</v>
      </c>
      <c r="Z574" s="144">
        <f>IF(ISERROR(SEARCH(Z$1,$Q574)),0,1)</f>
        <v>0</v>
      </c>
      <c r="AA574" s="144">
        <f>IF(ISERROR(SEARCH(AA$1,$Q574)),0,1)</f>
        <v>1</v>
      </c>
      <c r="AB574" s="144">
        <f>IF(ISERROR(SEARCH(AB$1,$Q574)),0,1)</f>
        <v>0</v>
      </c>
      <c r="AC574" s="144">
        <f>IF(ISERROR(SEARCH(AC$1,$Q574)),0,1)</f>
        <v>0</v>
      </c>
      <c r="AD574" s="144">
        <f>IF(ISERROR(SEARCH(AD$1,$Q574)),0,1)</f>
        <v>0</v>
      </c>
      <c r="AE574" s="144">
        <f>IF(ISERROR(SEARCH(AE$1,$Q574)),0,1)</f>
        <v>0</v>
      </c>
      <c r="AF574" s="144">
        <f>IF(ISERROR(SEARCH(AF$1,$Q574)),0,1)</f>
        <v>1</v>
      </c>
      <c r="AG574" s="144">
        <f>IF(ISERROR(SEARCH(AG$1,$Q574)),0,1)</f>
        <v>1</v>
      </c>
      <c r="AH574" s="144">
        <f>IF(ISERROR(SEARCH(AH$1,$Q574)),0,1)</f>
        <v>0</v>
      </c>
      <c r="AI574" s="124"/>
      <c r="AJ574" s="124"/>
      <c r="AK574" s="124" t="s">
        <v>84</v>
      </c>
      <c r="AL574" s="218" t="s">
        <v>84</v>
      </c>
      <c r="AM574" s="216">
        <f>_xlfn.XLOOKUP(AL574,sortorder!$I$15:$I$20,sortorder!$J$15:$J$20)</f>
        <v>5</v>
      </c>
      <c r="AN574" s="124" t="s">
        <v>1804</v>
      </c>
      <c r="AO574" s="124" t="s">
        <v>1804</v>
      </c>
      <c r="AP574" s="124" t="s">
        <v>1805</v>
      </c>
      <c r="AQ574" s="113">
        <v>3</v>
      </c>
      <c r="AR574" s="124" t="s">
        <v>3064</v>
      </c>
      <c r="AS574" s="124" t="s">
        <v>43</v>
      </c>
      <c r="AT574" s="124" t="s">
        <v>286</v>
      </c>
      <c r="AU574" s="124" t="s">
        <v>43</v>
      </c>
      <c r="AV574" s="124"/>
      <c r="AW574" s="259" t="s">
        <v>2921</v>
      </c>
      <c r="AX574" s="266" t="b">
        <v>0</v>
      </c>
      <c r="AY574" s="245" t="s">
        <v>2845</v>
      </c>
      <c r="AZ574" s="124"/>
      <c r="BA574" s="124">
        <v>3</v>
      </c>
      <c r="BB574" s="124"/>
      <c r="BC574" s="124" t="b">
        <v>0</v>
      </c>
      <c r="BD574" s="124" t="b">
        <v>0</v>
      </c>
      <c r="BE574" s="124" t="b">
        <v>0</v>
      </c>
      <c r="BF574" s="127" t="s">
        <v>5812</v>
      </c>
      <c r="BG574" s="124" t="s">
        <v>5813</v>
      </c>
      <c r="BH574" s="124" t="s">
        <v>5813</v>
      </c>
      <c r="BI574" s="124"/>
      <c r="BJ574" s="124"/>
      <c r="BK574" s="124"/>
      <c r="BL574" s="124"/>
      <c r="BM574" s="124"/>
      <c r="BN574" s="269"/>
      <c r="BO574" s="124"/>
      <c r="BP574" s="124"/>
      <c r="BQ574" s="124"/>
      <c r="BR574" s="124"/>
      <c r="BS574" s="124"/>
      <c r="BT574" s="124"/>
    </row>
    <row r="575" spans="1:72">
      <c r="A575">
        <v>574</v>
      </c>
      <c r="B575" s="161" t="str">
        <f>IFERROR(TEXT(AM575,"00"),"99")&amp;IFERROR(TEXT(X575,"00"),"99")&amp;IFERROR(TEXT(T575,"00"),"99")&amp;IFERROR(TEXT(BN575,"000"),"999")</f>
        <v>054204999</v>
      </c>
      <c r="C575" s="161" t="str">
        <f>IFERROR(TEXT(AM575,"00"),"99")&amp;IFERROR(TEXT(W575,"00"),"99")&amp;IFERROR(TEXT(S575,"000"),"999")</f>
        <v>0542098</v>
      </c>
      <c r="D575" s="29">
        <v>0</v>
      </c>
      <c r="E575" s="29">
        <v>1</v>
      </c>
      <c r="F575" s="29">
        <v>0</v>
      </c>
      <c r="G575" s="29"/>
      <c r="H575" t="s">
        <v>612</v>
      </c>
      <c r="I575" s="379" t="str">
        <f>IF(ISBLANK(H575), IF(OR(NOT(ISBLANK(M575)),NOT(ISBLANK(J575)), NOT(ISBLANK(O575))),"no oldname but should be",""),IF(H575=J575,"api",IF(H575=O575,"csv","no match or acsbgname")))</f>
        <v>csv</v>
      </c>
      <c r="N575" s="128" t="s">
        <v>612</v>
      </c>
      <c r="O575" s="128" t="s">
        <v>612</v>
      </c>
      <c r="P575" s="128" t="s">
        <v>612</v>
      </c>
      <c r="Q575" s="64" t="s">
        <v>3076</v>
      </c>
      <c r="R575" t="s">
        <v>3102</v>
      </c>
      <c r="S575" s="150">
        <f>IFERROR(_xlfn.XLOOKUP(U575,sortorder!$E$62:$E$134,sortorder!$F$62:$F$134),999)</f>
        <v>98</v>
      </c>
      <c r="T575" s="150">
        <f>IFERROR(_xlfn.XLOOKUP(U575,sortorder!$E$62:$E$134,sortorder!$D$62:$D$134),99)</f>
        <v>4</v>
      </c>
      <c r="U575" s="129" t="s">
        <v>196</v>
      </c>
      <c r="W575" s="155">
        <f>IFERROR(_xlfn.XLOOKUP(Y575,sortorder!$E$4:$E$55,sortorder!$D$4:$D$55),99)</f>
        <v>42</v>
      </c>
      <c r="X575" s="155">
        <f>IFERROR(_xlfn.XLOOKUP(Y575,sortorder!$E$4:$E$55,sortorder!$D$4:$D$55),99)</f>
        <v>42</v>
      </c>
      <c r="Y575" s="22" t="s">
        <v>2826</v>
      </c>
      <c r="Z575" s="144">
        <f>IF(ISERROR(SEARCH(Z$1,$Q575)),0,1)</f>
        <v>0</v>
      </c>
      <c r="AA575" s="144">
        <f>IF(ISERROR(SEARCH(AA$1,$Q575)),0,1)</f>
        <v>1</v>
      </c>
      <c r="AB575" s="144">
        <f>IF(ISERROR(SEARCH(AB$1,$Q575)),0,1)</f>
        <v>0</v>
      </c>
      <c r="AC575" s="144">
        <f>IF(ISERROR(SEARCH(AC$1,$Q575)),0,1)</f>
        <v>0</v>
      </c>
      <c r="AD575" s="144">
        <f>IF(ISERROR(SEARCH(AD$1,$Q575)),0,1)</f>
        <v>0</v>
      </c>
      <c r="AE575" s="144">
        <f>IF(ISERROR(SEARCH(AE$1,$Q575)),0,1)</f>
        <v>0</v>
      </c>
      <c r="AF575" s="144">
        <f>IF(ISERROR(SEARCH(AF$1,$Q575)),0,1)</f>
        <v>1</v>
      </c>
      <c r="AG575" s="144">
        <f>IF(ISERROR(SEARCH(AG$1,$Q575)),0,1)</f>
        <v>1</v>
      </c>
      <c r="AH575" s="144">
        <f>IF(ISERROR(SEARCH(AH$1,$Q575)),0,1)</f>
        <v>0</v>
      </c>
      <c r="AK575" t="s">
        <v>84</v>
      </c>
      <c r="AL575" s="41" t="s">
        <v>84</v>
      </c>
      <c r="AM575" s="216">
        <f>_xlfn.XLOOKUP(AL575,sortorder!$I$15:$I$20,sortorder!$J$15:$J$20)</f>
        <v>5</v>
      </c>
      <c r="AN575" t="s">
        <v>1804</v>
      </c>
      <c r="AO575" t="s">
        <v>1804</v>
      </c>
      <c r="AP575" t="s">
        <v>1805</v>
      </c>
      <c r="AQ575" s="32">
        <v>3</v>
      </c>
      <c r="AR575" t="s">
        <v>3064</v>
      </c>
      <c r="AS575" t="s">
        <v>43</v>
      </c>
      <c r="AT575" t="s">
        <v>286</v>
      </c>
      <c r="AU575" t="s">
        <v>43</v>
      </c>
      <c r="AW575" s="39" t="str">
        <f>IFERROR(_xlfn.XLOOKUP(Q575,wtd!$B:$B,wtd!$C:$C),"")</f>
        <v/>
      </c>
      <c r="AX575" s="144" t="b">
        <f>IFERROR(Q575=_xlfn.XLOOKUP(Q575,wtd!$B:$B,wtd!$B:$B),FALSE)</f>
        <v>0</v>
      </c>
      <c r="AY575" t="s">
        <v>2845</v>
      </c>
      <c r="BA575">
        <v>3</v>
      </c>
      <c r="BC575" t="b">
        <v>0</v>
      </c>
      <c r="BD575" t="b">
        <v>0</v>
      </c>
      <c r="BE575" t="b">
        <v>0</v>
      </c>
      <c r="BF575" s="1" t="s">
        <v>5431</v>
      </c>
      <c r="BG575" s="40" t="s">
        <v>613</v>
      </c>
      <c r="BH575" s="40" t="s">
        <v>613</v>
      </c>
      <c r="BI575" s="40" t="s">
        <v>613</v>
      </c>
      <c r="BJ575" s="40"/>
      <c r="BN575" s="232">
        <v>999</v>
      </c>
      <c r="BQ575" t="s">
        <v>290</v>
      </c>
      <c r="BR575" t="s">
        <v>612</v>
      </c>
    </row>
    <row r="576" spans="1:72">
      <c r="A576">
        <v>575</v>
      </c>
      <c r="B576" s="161" t="str">
        <f>IFERROR(TEXT(AM576,"00"),"99")&amp;IFERROR(TEXT(X576,"00"),"99")&amp;IFERROR(TEXT(T576,"00"),"99")&amp;IFERROR(TEXT(BN576,"000"),"999")</f>
        <v>054205999</v>
      </c>
      <c r="C576" s="161" t="str">
        <f>IFERROR(TEXT(AM576,"00"),"99")&amp;IFERROR(TEXT(W576,"00"),"99")&amp;IFERROR(TEXT(S576,"000"),"999")</f>
        <v>0542101</v>
      </c>
      <c r="D576" s="29">
        <v>0</v>
      </c>
      <c r="E576" s="29">
        <v>1</v>
      </c>
      <c r="F576" s="29">
        <v>0</v>
      </c>
      <c r="G576" s="29"/>
      <c r="H576" t="s">
        <v>929</v>
      </c>
      <c r="I576" s="379" t="str">
        <f>IF(ISBLANK(H576), IF(OR(NOT(ISBLANK(M576)),NOT(ISBLANK(J576)), NOT(ISBLANK(O576))),"no oldname but should be",""),IF(H576=J576,"api",IF(H576=O576,"csv","no match or acsbgname")))</f>
        <v>csv</v>
      </c>
      <c r="N576" s="128" t="s">
        <v>929</v>
      </c>
      <c r="O576" s="128" t="s">
        <v>929</v>
      </c>
      <c r="P576" s="128" t="s">
        <v>929</v>
      </c>
      <c r="Q576" s="64" t="s">
        <v>3084</v>
      </c>
      <c r="R576" t="s">
        <v>3110</v>
      </c>
      <c r="S576" s="150">
        <f>IFERROR(_xlfn.XLOOKUP(U576,sortorder!$E$62:$E$134,sortorder!$F$62:$F$134),999)</f>
        <v>101</v>
      </c>
      <c r="T576" s="150">
        <f>IFERROR(_xlfn.XLOOKUP(U576,sortorder!$E$62:$E$134,sortorder!$D$62:$D$134),99)</f>
        <v>5</v>
      </c>
      <c r="U576" s="129" t="s">
        <v>1769</v>
      </c>
      <c r="W576" s="155">
        <f>IFERROR(_xlfn.XLOOKUP(Y576,sortorder!$E$4:$E$55,sortorder!$D$4:$D$55),99)</f>
        <v>42</v>
      </c>
      <c r="X576" s="155">
        <f>IFERROR(_xlfn.XLOOKUP(Y576,sortorder!$E$4:$E$55,sortorder!$D$4:$D$55),99)</f>
        <v>42</v>
      </c>
      <c r="Y576" s="22" t="s">
        <v>2826</v>
      </c>
      <c r="Z576" s="144">
        <f>IF(ISERROR(SEARCH(Z$1,$Q576)),0,1)</f>
        <v>0</v>
      </c>
      <c r="AA576" s="144">
        <f>IF(ISERROR(SEARCH(AA$1,$Q576)),0,1)</f>
        <v>1</v>
      </c>
      <c r="AB576" s="144">
        <f>IF(ISERROR(SEARCH(AB$1,$Q576)),0,1)</f>
        <v>0</v>
      </c>
      <c r="AC576" s="144">
        <f>IF(ISERROR(SEARCH(AC$1,$Q576)),0,1)</f>
        <v>0</v>
      </c>
      <c r="AD576" s="144">
        <f>IF(ISERROR(SEARCH(AD$1,$Q576)),0,1)</f>
        <v>0</v>
      </c>
      <c r="AE576" s="144">
        <f>IF(ISERROR(SEARCH(AE$1,$Q576)),0,1)</f>
        <v>0</v>
      </c>
      <c r="AF576" s="144">
        <f>IF(ISERROR(SEARCH(AF$1,$Q576)),0,1)</f>
        <v>1</v>
      </c>
      <c r="AG576" s="144">
        <f>IF(ISERROR(SEARCH(AG$1,$Q576)),0,1)</f>
        <v>1</v>
      </c>
      <c r="AH576" s="144">
        <f>IF(ISERROR(SEARCH(AH$1,$Q576)),0,1)</f>
        <v>0</v>
      </c>
      <c r="AK576" t="s">
        <v>84</v>
      </c>
      <c r="AL576" s="41" t="s">
        <v>84</v>
      </c>
      <c r="AM576" s="216">
        <f>_xlfn.XLOOKUP(AL576,sortorder!$I$15:$I$20,sortorder!$J$15:$J$20)</f>
        <v>5</v>
      </c>
      <c r="AN576" t="s">
        <v>1804</v>
      </c>
      <c r="AO576" t="s">
        <v>1804</v>
      </c>
      <c r="AP576" t="s">
        <v>1805</v>
      </c>
      <c r="AQ576" s="32">
        <v>3</v>
      </c>
      <c r="AR576" t="s">
        <v>3064</v>
      </c>
      <c r="AS576" t="s">
        <v>43</v>
      </c>
      <c r="AT576" t="s">
        <v>286</v>
      </c>
      <c r="AU576" t="s">
        <v>43</v>
      </c>
      <c r="AW576" s="39" t="str">
        <f>IFERROR(_xlfn.XLOOKUP(Q576,wtd!$B:$B,wtd!$C:$C),"")</f>
        <v/>
      </c>
      <c r="AX576" s="144" t="b">
        <f>IFERROR(Q576=_xlfn.XLOOKUP(Q576,wtd!$B:$B,wtd!$B:$B),FALSE)</f>
        <v>0</v>
      </c>
      <c r="AY576" t="s">
        <v>2845</v>
      </c>
      <c r="BA576">
        <v>3</v>
      </c>
      <c r="BC576" t="b">
        <v>0</v>
      </c>
      <c r="BD576" t="b">
        <v>0</v>
      </c>
      <c r="BE576" t="b">
        <v>0</v>
      </c>
      <c r="BF576" s="1" t="s">
        <v>5435</v>
      </c>
      <c r="BG576" s="40" t="s">
        <v>930</v>
      </c>
      <c r="BH576" s="40" t="s">
        <v>930</v>
      </c>
      <c r="BI576" s="40" t="s">
        <v>930</v>
      </c>
      <c r="BJ576" s="40"/>
      <c r="BN576" s="232">
        <v>999</v>
      </c>
      <c r="BQ576" t="s">
        <v>533</v>
      </c>
      <c r="BR576" t="s">
        <v>929</v>
      </c>
    </row>
    <row r="577" spans="1:72">
      <c r="A577">
        <v>576</v>
      </c>
      <c r="B577" s="161" t="str">
        <f>IFERROR(TEXT(AM577,"00"),"99")&amp;IFERROR(TEXT(X577,"00"),"99")&amp;IFERROR(TEXT(T577,"00"),"99")&amp;IFERROR(TEXT(BN577,"000"),"999")</f>
        <v>054206999</v>
      </c>
      <c r="C577" s="161" t="str">
        <f>IFERROR(TEXT(AM577,"00"),"99")&amp;IFERROR(TEXT(W577,"00"),"99")&amp;IFERROR(TEXT(S577,"000"),"999")</f>
        <v>0542102</v>
      </c>
      <c r="D577" s="29">
        <v>0</v>
      </c>
      <c r="E577" s="29">
        <v>1</v>
      </c>
      <c r="F577" s="29">
        <v>0</v>
      </c>
      <c r="G577" s="29"/>
      <c r="H577" t="s">
        <v>1016</v>
      </c>
      <c r="I577" s="379" t="str">
        <f>IF(ISBLANK(H577), IF(OR(NOT(ISBLANK(M577)),NOT(ISBLANK(J577)), NOT(ISBLANK(O577))),"no oldname but should be",""),IF(H577=J577,"api",IF(H577=O577,"csv","no match or acsbgname")))</f>
        <v>csv</v>
      </c>
      <c r="N577" s="128" t="s">
        <v>1016</v>
      </c>
      <c r="O577" s="128" t="s">
        <v>1016</v>
      </c>
      <c r="P577" s="128" t="s">
        <v>1016</v>
      </c>
      <c r="Q577" s="64" t="s">
        <v>3078</v>
      </c>
      <c r="R577" t="s">
        <v>3104</v>
      </c>
      <c r="S577" s="150">
        <f>IFERROR(_xlfn.XLOOKUP(U577,sortorder!$E$62:$E$134,sortorder!$F$62:$F$134),999)</f>
        <v>102</v>
      </c>
      <c r="T577" s="150">
        <f>IFERROR(_xlfn.XLOOKUP(U577,sortorder!$E$62:$E$134,sortorder!$D$62:$D$134),99)</f>
        <v>6</v>
      </c>
      <c r="U577" s="129" t="s">
        <v>307</v>
      </c>
      <c r="W577" s="155">
        <f>IFERROR(_xlfn.XLOOKUP(Y577,sortorder!$E$4:$E$55,sortorder!$D$4:$D$55),99)</f>
        <v>42</v>
      </c>
      <c r="X577" s="155">
        <f>IFERROR(_xlfn.XLOOKUP(Y577,sortorder!$E$4:$E$55,sortorder!$D$4:$D$55),99)</f>
        <v>42</v>
      </c>
      <c r="Y577" s="22" t="s">
        <v>2826</v>
      </c>
      <c r="Z577" s="144">
        <f>IF(ISERROR(SEARCH(Z$1,$Q577)),0,1)</f>
        <v>0</v>
      </c>
      <c r="AA577" s="144">
        <f>IF(ISERROR(SEARCH(AA$1,$Q577)),0,1)</f>
        <v>1</v>
      </c>
      <c r="AB577" s="144">
        <f>IF(ISERROR(SEARCH(AB$1,$Q577)),0,1)</f>
        <v>0</v>
      </c>
      <c r="AC577" s="144">
        <f>IF(ISERROR(SEARCH(AC$1,$Q577)),0,1)</f>
        <v>0</v>
      </c>
      <c r="AD577" s="144">
        <f>IF(ISERROR(SEARCH(AD$1,$Q577)),0,1)</f>
        <v>0</v>
      </c>
      <c r="AE577" s="144">
        <f>IF(ISERROR(SEARCH(AE$1,$Q577)),0,1)</f>
        <v>0</v>
      </c>
      <c r="AF577" s="144">
        <f>IF(ISERROR(SEARCH(AF$1,$Q577)),0,1)</f>
        <v>1</v>
      </c>
      <c r="AG577" s="144">
        <f>IF(ISERROR(SEARCH(AG$1,$Q577)),0,1)</f>
        <v>1</v>
      </c>
      <c r="AH577" s="144">
        <f>IF(ISERROR(SEARCH(AH$1,$Q577)),0,1)</f>
        <v>0</v>
      </c>
      <c r="AK577" t="s">
        <v>84</v>
      </c>
      <c r="AL577" s="41" t="s">
        <v>84</v>
      </c>
      <c r="AM577" s="216">
        <f>_xlfn.XLOOKUP(AL577,sortorder!$I$15:$I$20,sortorder!$J$15:$J$20)</f>
        <v>5</v>
      </c>
      <c r="AN577" t="s">
        <v>1804</v>
      </c>
      <c r="AO577" t="s">
        <v>1804</v>
      </c>
      <c r="AP577" t="s">
        <v>1805</v>
      </c>
      <c r="AQ577" s="32">
        <v>3</v>
      </c>
      <c r="AR577" t="s">
        <v>3064</v>
      </c>
      <c r="AS577" t="s">
        <v>43</v>
      </c>
      <c r="AT577" t="s">
        <v>286</v>
      </c>
      <c r="AU577" t="s">
        <v>43</v>
      </c>
      <c r="AW577" s="39" t="str">
        <f>IFERROR(_xlfn.XLOOKUP(Q577,wtd!$B:$B,wtd!$C:$C),"")</f>
        <v/>
      </c>
      <c r="AX577" s="144" t="b">
        <f>IFERROR(Q577=_xlfn.XLOOKUP(Q577,wtd!$B:$B,wtd!$B:$B),FALSE)</f>
        <v>0</v>
      </c>
      <c r="AY577" t="s">
        <v>2845</v>
      </c>
      <c r="BA577">
        <v>3</v>
      </c>
      <c r="BC577" t="b">
        <v>0</v>
      </c>
      <c r="BD577" t="b">
        <v>0</v>
      </c>
      <c r="BE577" t="b">
        <v>0</v>
      </c>
      <c r="BF577" s="1" t="s">
        <v>5861</v>
      </c>
      <c r="BG577" s="40" t="s">
        <v>2874</v>
      </c>
      <c r="BH577" s="40" t="s">
        <v>2874</v>
      </c>
      <c r="BI577" s="40" t="s">
        <v>1017</v>
      </c>
      <c r="BJ577" s="40"/>
      <c r="BN577" s="232">
        <v>999</v>
      </c>
      <c r="BQ577" t="s">
        <v>541</v>
      </c>
      <c r="BR577" t="s">
        <v>1016</v>
      </c>
    </row>
    <row r="578" spans="1:72">
      <c r="A578">
        <v>577</v>
      </c>
      <c r="B578" s="161" t="str">
        <f>IFERROR(TEXT(AM578,"00"),"99")&amp;IFERROR(TEXT(X578,"00"),"99")&amp;IFERROR(TEXT(T578,"00"),"99")&amp;IFERROR(TEXT(BN578,"000"),"999")</f>
        <v>054207999</v>
      </c>
      <c r="C578" s="161" t="str">
        <f>IFERROR(TEXT(AM578,"00"),"99")&amp;IFERROR(TEXT(W578,"00"),"99")&amp;IFERROR(TEXT(S578,"000"),"999")</f>
        <v>0542103</v>
      </c>
      <c r="D578" s="29">
        <v>0</v>
      </c>
      <c r="E578" s="29">
        <v>1</v>
      </c>
      <c r="F578" s="29">
        <v>0</v>
      </c>
      <c r="G578" s="29"/>
      <c r="H578" t="s">
        <v>903</v>
      </c>
      <c r="I578" s="379" t="str">
        <f>IF(ISBLANK(H578), IF(OR(NOT(ISBLANK(M578)),NOT(ISBLANK(J578)), NOT(ISBLANK(O578))),"no oldname but should be",""),IF(H578=J578,"api",IF(H578=O578,"csv","no match or acsbgname")))</f>
        <v>csv</v>
      </c>
      <c r="N578" s="128" t="s">
        <v>903</v>
      </c>
      <c r="O578" s="128" t="s">
        <v>903</v>
      </c>
      <c r="P578" s="128" t="s">
        <v>903</v>
      </c>
      <c r="Q578" s="64" t="s">
        <v>3077</v>
      </c>
      <c r="R578" t="s">
        <v>3103</v>
      </c>
      <c r="S578" s="150">
        <f>IFERROR(_xlfn.XLOOKUP(U578,sortorder!$E$62:$E$134,sortorder!$F$62:$F$134),999)</f>
        <v>103</v>
      </c>
      <c r="T578" s="150">
        <f>IFERROR(_xlfn.XLOOKUP(U578,sortorder!$E$62:$E$134,sortorder!$D$62:$D$134),99)</f>
        <v>7</v>
      </c>
      <c r="U578" s="129" t="s">
        <v>80</v>
      </c>
      <c r="W578" s="155">
        <f>IFERROR(_xlfn.XLOOKUP(Y578,sortorder!$E$4:$E$55,sortorder!$D$4:$D$55),99)</f>
        <v>42</v>
      </c>
      <c r="X578" s="155">
        <f>IFERROR(_xlfn.XLOOKUP(Y578,sortorder!$E$4:$E$55,sortorder!$D$4:$D$55),99)</f>
        <v>42</v>
      </c>
      <c r="Y578" s="22" t="s">
        <v>2826</v>
      </c>
      <c r="Z578" s="144">
        <f>IF(ISERROR(SEARCH(Z$1,$Q578)),0,1)</f>
        <v>0</v>
      </c>
      <c r="AA578" s="144">
        <f>IF(ISERROR(SEARCH(AA$1,$Q578)),0,1)</f>
        <v>1</v>
      </c>
      <c r="AB578" s="144">
        <f>IF(ISERROR(SEARCH(AB$1,$Q578)),0,1)</f>
        <v>0</v>
      </c>
      <c r="AC578" s="144">
        <f>IF(ISERROR(SEARCH(AC$1,$Q578)),0,1)</f>
        <v>0</v>
      </c>
      <c r="AD578" s="144">
        <f>IF(ISERROR(SEARCH(AD$1,$Q578)),0,1)</f>
        <v>0</v>
      </c>
      <c r="AE578" s="144">
        <f>IF(ISERROR(SEARCH(AE$1,$Q578)),0,1)</f>
        <v>0</v>
      </c>
      <c r="AF578" s="144">
        <f>IF(ISERROR(SEARCH(AF$1,$Q578)),0,1)</f>
        <v>1</v>
      </c>
      <c r="AG578" s="144">
        <f>IF(ISERROR(SEARCH(AG$1,$Q578)),0,1)</f>
        <v>1</v>
      </c>
      <c r="AH578" s="144">
        <f>IF(ISERROR(SEARCH(AH$1,$Q578)),0,1)</f>
        <v>0</v>
      </c>
      <c r="AK578" t="s">
        <v>84</v>
      </c>
      <c r="AL578" s="41" t="s">
        <v>84</v>
      </c>
      <c r="AM578" s="216">
        <f>_xlfn.XLOOKUP(AL578,sortorder!$I$15:$I$20,sortorder!$J$15:$J$20)</f>
        <v>5</v>
      </c>
      <c r="AN578" t="s">
        <v>1804</v>
      </c>
      <c r="AO578" t="s">
        <v>1804</v>
      </c>
      <c r="AP578" t="s">
        <v>1805</v>
      </c>
      <c r="AQ578" s="32">
        <v>3</v>
      </c>
      <c r="AR578" t="s">
        <v>3064</v>
      </c>
      <c r="AS578" t="s">
        <v>43</v>
      </c>
      <c r="AT578" t="s">
        <v>286</v>
      </c>
      <c r="AU578" t="s">
        <v>43</v>
      </c>
      <c r="AW578" s="39" t="str">
        <f>IFERROR(_xlfn.XLOOKUP(Q578,wtd!$B:$B,wtd!$C:$C),"")</f>
        <v/>
      </c>
      <c r="AX578" s="144" t="b">
        <f>IFERROR(Q578=_xlfn.XLOOKUP(Q578,wtd!$B:$B,wtd!$B:$B),FALSE)</f>
        <v>0</v>
      </c>
      <c r="AY578" t="s">
        <v>2845</v>
      </c>
      <c r="BA578">
        <v>3</v>
      </c>
      <c r="BC578" t="b">
        <v>0</v>
      </c>
      <c r="BD578" t="b">
        <v>0</v>
      </c>
      <c r="BE578" t="b">
        <v>0</v>
      </c>
      <c r="BF578" s="1" t="s">
        <v>5432</v>
      </c>
      <c r="BG578" s="40" t="s">
        <v>904</v>
      </c>
      <c r="BH578" s="40" t="s">
        <v>904</v>
      </c>
      <c r="BI578" s="40" t="s">
        <v>904</v>
      </c>
      <c r="BJ578" s="40"/>
      <c r="BN578" s="232">
        <v>999</v>
      </c>
      <c r="BQ578" t="s">
        <v>311</v>
      </c>
      <c r="BR578" t="s">
        <v>903</v>
      </c>
    </row>
    <row r="579" spans="1:72">
      <c r="A579">
        <v>578</v>
      </c>
      <c r="B579" s="161" t="str">
        <f>IFERROR(TEXT(AM579,"00"),"99")&amp;IFERROR(TEXT(X579,"00"),"99")&amp;IFERROR(TEXT(T579,"00"),"99")&amp;IFERROR(TEXT(BN579,"000"),"999")</f>
        <v>054208999</v>
      </c>
      <c r="C579" s="161" t="str">
        <f>IFERROR(TEXT(AM579,"00"),"99")&amp;IFERROR(TEXT(W579,"00"),"99")&amp;IFERROR(TEXT(S579,"000"),"999")</f>
        <v>0542104</v>
      </c>
      <c r="D579" s="29">
        <v>0</v>
      </c>
      <c r="E579" s="29">
        <v>1</v>
      </c>
      <c r="F579" s="29">
        <v>0</v>
      </c>
      <c r="G579" s="29"/>
      <c r="H579" t="s">
        <v>919</v>
      </c>
      <c r="I579" s="379" t="str">
        <f>IF(ISBLANK(H579), IF(OR(NOT(ISBLANK(M579)),NOT(ISBLANK(J579)), NOT(ISBLANK(O579))),"no oldname but should be",""),IF(H579=J579,"api",IF(H579=O579,"csv","no match or acsbgname")))</f>
        <v>csv</v>
      </c>
      <c r="N579" s="128" t="s">
        <v>919</v>
      </c>
      <c r="O579" s="128" t="s">
        <v>919</v>
      </c>
      <c r="P579" s="128" t="s">
        <v>919</v>
      </c>
      <c r="Q579" s="64" t="s">
        <v>3079</v>
      </c>
      <c r="R579" t="s">
        <v>3105</v>
      </c>
      <c r="S579" s="150">
        <f>IFERROR(_xlfn.XLOOKUP(U579,sortorder!$E$62:$E$134,sortorder!$F$62:$F$134),999)</f>
        <v>104</v>
      </c>
      <c r="T579" s="150">
        <f>IFERROR(_xlfn.XLOOKUP(U579,sortorder!$E$62:$E$134,sortorder!$D$62:$D$134),99)</f>
        <v>8</v>
      </c>
      <c r="U579" s="129" t="s">
        <v>255</v>
      </c>
      <c r="W579" s="155">
        <f>IFERROR(_xlfn.XLOOKUP(Y579,sortorder!$E$4:$E$55,sortorder!$D$4:$D$55),99)</f>
        <v>42</v>
      </c>
      <c r="X579" s="155">
        <f>IFERROR(_xlfn.XLOOKUP(Y579,sortorder!$E$4:$E$55,sortorder!$D$4:$D$55),99)</f>
        <v>42</v>
      </c>
      <c r="Y579" s="22" t="s">
        <v>2826</v>
      </c>
      <c r="Z579" s="144">
        <f>IF(ISERROR(SEARCH(Z$1,$Q579)),0,1)</f>
        <v>0</v>
      </c>
      <c r="AA579" s="144">
        <f>IF(ISERROR(SEARCH(AA$1,$Q579)),0,1)</f>
        <v>1</v>
      </c>
      <c r="AB579" s="144">
        <f>IF(ISERROR(SEARCH(AB$1,$Q579)),0,1)</f>
        <v>0</v>
      </c>
      <c r="AC579" s="144">
        <f>IF(ISERROR(SEARCH(AC$1,$Q579)),0,1)</f>
        <v>0</v>
      </c>
      <c r="AD579" s="144">
        <f>IF(ISERROR(SEARCH(AD$1,$Q579)),0,1)</f>
        <v>0</v>
      </c>
      <c r="AE579" s="144">
        <f>IF(ISERROR(SEARCH(AE$1,$Q579)),0,1)</f>
        <v>0</v>
      </c>
      <c r="AF579" s="144">
        <f>IF(ISERROR(SEARCH(AF$1,$Q579)),0,1)</f>
        <v>1</v>
      </c>
      <c r="AG579" s="144">
        <f>IF(ISERROR(SEARCH(AG$1,$Q579)),0,1)</f>
        <v>1</v>
      </c>
      <c r="AH579" s="144">
        <f>IF(ISERROR(SEARCH(AH$1,$Q579)),0,1)</f>
        <v>0</v>
      </c>
      <c r="AK579" t="s">
        <v>84</v>
      </c>
      <c r="AL579" s="41" t="s">
        <v>84</v>
      </c>
      <c r="AM579" s="216">
        <f>_xlfn.XLOOKUP(AL579,sortorder!$I$15:$I$20,sortorder!$J$15:$J$20)</f>
        <v>5</v>
      </c>
      <c r="AN579" t="s">
        <v>1804</v>
      </c>
      <c r="AO579" t="s">
        <v>1804</v>
      </c>
      <c r="AP579" t="s">
        <v>1805</v>
      </c>
      <c r="AQ579" s="32">
        <v>3</v>
      </c>
      <c r="AR579" t="s">
        <v>3064</v>
      </c>
      <c r="AS579" t="s">
        <v>43</v>
      </c>
      <c r="AT579" t="s">
        <v>286</v>
      </c>
      <c r="AU579" t="s">
        <v>43</v>
      </c>
      <c r="AW579" s="39" t="str">
        <f>IFERROR(_xlfn.XLOOKUP(Q579,wtd!$B:$B,wtd!$C:$C),"")</f>
        <v/>
      </c>
      <c r="AX579" s="144" t="b">
        <f>IFERROR(Q579=_xlfn.XLOOKUP(Q579,wtd!$B:$B,wtd!$B:$B),FALSE)</f>
        <v>0</v>
      </c>
      <c r="AY579" t="s">
        <v>2845</v>
      </c>
      <c r="BA579">
        <v>3</v>
      </c>
      <c r="BC579" t="b">
        <v>0</v>
      </c>
      <c r="BD579" t="b">
        <v>0</v>
      </c>
      <c r="BE579" t="b">
        <v>0</v>
      </c>
      <c r="BF579" s="1" t="s">
        <v>5857</v>
      </c>
      <c r="BG579" s="40" t="s">
        <v>2872</v>
      </c>
      <c r="BH579" s="40" t="s">
        <v>2872</v>
      </c>
      <c r="BI579" s="40" t="s">
        <v>920</v>
      </c>
      <c r="BJ579" s="40"/>
      <c r="BN579" s="232">
        <v>999</v>
      </c>
      <c r="BQ579" t="s">
        <v>339</v>
      </c>
      <c r="BR579" t="s">
        <v>919</v>
      </c>
    </row>
    <row r="580" spans="1:72">
      <c r="A580">
        <v>579</v>
      </c>
      <c r="B580" s="161" t="str">
        <f>IFERROR(TEXT(AM580,"00"),"99")&amp;IFERROR(TEXT(X580,"00"),"99")&amp;IFERROR(TEXT(T580,"00"),"99")&amp;IFERROR(TEXT(BN580,"000"),"999")</f>
        <v>054209999</v>
      </c>
      <c r="C580" s="161" t="str">
        <f>IFERROR(TEXT(AM580,"00"),"99")&amp;IFERROR(TEXT(W580,"00"),"99")&amp;IFERROR(TEXT(S580,"000"),"999")</f>
        <v>0542105</v>
      </c>
      <c r="D580" s="29">
        <v>0</v>
      </c>
      <c r="E580" s="29">
        <v>1</v>
      </c>
      <c r="F580" s="29">
        <v>0</v>
      </c>
      <c r="G580" s="29"/>
      <c r="H580" t="s">
        <v>924</v>
      </c>
      <c r="I580" s="379" t="str">
        <f>IF(ISBLANK(H580), IF(OR(NOT(ISBLANK(M580)),NOT(ISBLANK(J580)), NOT(ISBLANK(O580))),"no oldname but should be",""),IF(H580=J580,"api",IF(H580=O580,"csv","no match or acsbgname")))</f>
        <v>csv</v>
      </c>
      <c r="N580" s="128" t="s">
        <v>924</v>
      </c>
      <c r="O580" s="128" t="s">
        <v>924</v>
      </c>
      <c r="P580" s="128" t="s">
        <v>924</v>
      </c>
      <c r="Q580" s="64" t="s">
        <v>3080</v>
      </c>
      <c r="R580" t="s">
        <v>3106</v>
      </c>
      <c r="S580" s="150">
        <f>IFERROR(_xlfn.XLOOKUP(U580,sortorder!$E$62:$E$134,sortorder!$F$62:$F$134),999)</f>
        <v>105</v>
      </c>
      <c r="T580" s="150">
        <f>IFERROR(_xlfn.XLOOKUP(U580,sortorder!$E$62:$E$134,sortorder!$D$62:$D$134),99)</f>
        <v>9</v>
      </c>
      <c r="U580" s="129" t="s">
        <v>265</v>
      </c>
      <c r="W580" s="155">
        <f>IFERROR(_xlfn.XLOOKUP(Y580,sortorder!$E$4:$E$55,sortorder!$D$4:$D$55),99)</f>
        <v>42</v>
      </c>
      <c r="X580" s="155">
        <f>IFERROR(_xlfn.XLOOKUP(Y580,sortorder!$E$4:$E$55,sortorder!$D$4:$D$55),99)</f>
        <v>42</v>
      </c>
      <c r="Y580" s="22" t="s">
        <v>2826</v>
      </c>
      <c r="Z580" s="144">
        <f>IF(ISERROR(SEARCH(Z$1,$Q580)),0,1)</f>
        <v>0</v>
      </c>
      <c r="AA580" s="144">
        <f>IF(ISERROR(SEARCH(AA$1,$Q580)),0,1)</f>
        <v>1</v>
      </c>
      <c r="AB580" s="144">
        <f>IF(ISERROR(SEARCH(AB$1,$Q580)),0,1)</f>
        <v>0</v>
      </c>
      <c r="AC580" s="144">
        <f>IF(ISERROR(SEARCH(AC$1,$Q580)),0,1)</f>
        <v>0</v>
      </c>
      <c r="AD580" s="144">
        <f>IF(ISERROR(SEARCH(AD$1,$Q580)),0,1)</f>
        <v>0</v>
      </c>
      <c r="AE580" s="144">
        <f>IF(ISERROR(SEARCH(AE$1,$Q580)),0,1)</f>
        <v>0</v>
      </c>
      <c r="AF580" s="144">
        <f>IF(ISERROR(SEARCH(AF$1,$Q580)),0,1)</f>
        <v>1</v>
      </c>
      <c r="AG580" s="144">
        <f>IF(ISERROR(SEARCH(AG$1,$Q580)),0,1)</f>
        <v>1</v>
      </c>
      <c r="AH580" s="144">
        <f>IF(ISERROR(SEARCH(AH$1,$Q580)),0,1)</f>
        <v>0</v>
      </c>
      <c r="AK580" t="s">
        <v>84</v>
      </c>
      <c r="AL580" s="41" t="s">
        <v>84</v>
      </c>
      <c r="AM580" s="216">
        <f>_xlfn.XLOOKUP(AL580,sortorder!$I$15:$I$20,sortorder!$J$15:$J$20)</f>
        <v>5</v>
      </c>
      <c r="AN580" t="s">
        <v>1804</v>
      </c>
      <c r="AO580" t="s">
        <v>1804</v>
      </c>
      <c r="AP580" t="s">
        <v>1805</v>
      </c>
      <c r="AQ580" s="32">
        <v>3</v>
      </c>
      <c r="AR580" t="s">
        <v>3064</v>
      </c>
      <c r="AS580" t="s">
        <v>43</v>
      </c>
      <c r="AT580" t="s">
        <v>286</v>
      </c>
      <c r="AU580" t="s">
        <v>43</v>
      </c>
      <c r="AW580" s="39" t="str">
        <f>IFERROR(_xlfn.XLOOKUP(Q580,wtd!$B:$B,wtd!$C:$C),"")</f>
        <v/>
      </c>
      <c r="AX580" s="144" t="b">
        <f>IFERROR(Q580=_xlfn.XLOOKUP(Q580,wtd!$B:$B,wtd!$B:$B),FALSE)</f>
        <v>0</v>
      </c>
      <c r="AY580" t="s">
        <v>2845</v>
      </c>
      <c r="BA580">
        <v>3</v>
      </c>
      <c r="BC580" t="b">
        <v>0</v>
      </c>
      <c r="BD580" t="b">
        <v>0</v>
      </c>
      <c r="BE580" t="b">
        <v>0</v>
      </c>
      <c r="BF580" s="1" t="s">
        <v>5858</v>
      </c>
      <c r="BG580" s="40" t="s">
        <v>2870</v>
      </c>
      <c r="BH580" s="40" t="s">
        <v>2870</v>
      </c>
      <c r="BI580" s="40" t="s">
        <v>925</v>
      </c>
      <c r="BJ580" s="40"/>
      <c r="BN580" s="232">
        <v>999</v>
      </c>
      <c r="BQ580" t="s">
        <v>348</v>
      </c>
      <c r="BR580" t="s">
        <v>924</v>
      </c>
    </row>
    <row r="581" spans="1:72">
      <c r="A581">
        <v>580</v>
      </c>
      <c r="B581" s="161" t="str">
        <f>IFERROR(TEXT(AM581,"00"),"99")&amp;IFERROR(TEXT(X581,"00"),"99")&amp;IFERROR(TEXT(T581,"00"),"99")&amp;IFERROR(TEXT(BN581,"000"),"999")</f>
        <v>054210999</v>
      </c>
      <c r="C581" s="161" t="str">
        <f>IFERROR(TEXT(AM581,"00"),"99")&amp;IFERROR(TEXT(W581,"00"),"99")&amp;IFERROR(TEXT(S581,"000"),"999")</f>
        <v>0542106</v>
      </c>
      <c r="D581" s="29">
        <v>0</v>
      </c>
      <c r="E581" s="29">
        <v>1</v>
      </c>
      <c r="F581" s="29">
        <v>0</v>
      </c>
      <c r="G581" s="29"/>
      <c r="H581" t="s">
        <v>895</v>
      </c>
      <c r="I581" s="379" t="str">
        <f>IF(ISBLANK(H581), IF(OR(NOT(ISBLANK(M581)),NOT(ISBLANK(J581)), NOT(ISBLANK(O581))),"no oldname but should be",""),IF(H581=J581,"api",IF(H581=O581,"csv","no match or acsbgname")))</f>
        <v>csv</v>
      </c>
      <c r="N581" s="128" t="s">
        <v>895</v>
      </c>
      <c r="O581" s="128" t="s">
        <v>895</v>
      </c>
      <c r="P581" s="128" t="s">
        <v>895</v>
      </c>
      <c r="Q581" s="64" t="s">
        <v>3081</v>
      </c>
      <c r="R581" t="s">
        <v>3107</v>
      </c>
      <c r="S581" s="150">
        <f>IFERROR(_xlfn.XLOOKUP(U581,sortorder!$E$62:$E$134,sortorder!$F$62:$F$134),999)</f>
        <v>106</v>
      </c>
      <c r="T581" s="150">
        <f>IFERROR(_xlfn.XLOOKUP(U581,sortorder!$E$62:$E$134,sortorder!$D$62:$D$134),99)</f>
        <v>10</v>
      </c>
      <c r="U581" s="129" t="s">
        <v>95</v>
      </c>
      <c r="W581" s="155">
        <f>IFERROR(_xlfn.XLOOKUP(Y581,sortorder!$E$4:$E$55,sortorder!$D$4:$D$55),99)</f>
        <v>42</v>
      </c>
      <c r="X581" s="155">
        <f>IFERROR(_xlfn.XLOOKUP(Y581,sortorder!$E$4:$E$55,sortorder!$D$4:$D$55),99)</f>
        <v>42</v>
      </c>
      <c r="Y581" s="22" t="s">
        <v>2826</v>
      </c>
      <c r="Z581" s="144">
        <f>IF(ISERROR(SEARCH(Z$1,$Q581)),0,1)</f>
        <v>0</v>
      </c>
      <c r="AA581" s="144">
        <f>IF(ISERROR(SEARCH(AA$1,$Q581)),0,1)</f>
        <v>1</v>
      </c>
      <c r="AB581" s="144">
        <f>IF(ISERROR(SEARCH(AB$1,$Q581)),0,1)</f>
        <v>0</v>
      </c>
      <c r="AC581" s="144">
        <f>IF(ISERROR(SEARCH(AC$1,$Q581)),0,1)</f>
        <v>0</v>
      </c>
      <c r="AD581" s="144">
        <f>IF(ISERROR(SEARCH(AD$1,$Q581)),0,1)</f>
        <v>0</v>
      </c>
      <c r="AE581" s="144">
        <f>IF(ISERROR(SEARCH(AE$1,$Q581)),0,1)</f>
        <v>0</v>
      </c>
      <c r="AF581" s="144">
        <f>IF(ISERROR(SEARCH(AF$1,$Q581)),0,1)</f>
        <v>1</v>
      </c>
      <c r="AG581" s="144">
        <f>IF(ISERROR(SEARCH(AG$1,$Q581)),0,1)</f>
        <v>1</v>
      </c>
      <c r="AH581" s="144">
        <f>IF(ISERROR(SEARCH(AH$1,$Q581)),0,1)</f>
        <v>0</v>
      </c>
      <c r="AK581" t="s">
        <v>84</v>
      </c>
      <c r="AL581" s="41" t="s">
        <v>84</v>
      </c>
      <c r="AM581" s="216">
        <f>_xlfn.XLOOKUP(AL581,sortorder!$I$15:$I$20,sortorder!$J$15:$J$20)</f>
        <v>5</v>
      </c>
      <c r="AN581" t="s">
        <v>1804</v>
      </c>
      <c r="AO581" t="s">
        <v>1804</v>
      </c>
      <c r="AP581" t="s">
        <v>1805</v>
      </c>
      <c r="AQ581" s="32">
        <v>3</v>
      </c>
      <c r="AR581" t="s">
        <v>3064</v>
      </c>
      <c r="AS581" t="s">
        <v>43</v>
      </c>
      <c r="AT581" t="s">
        <v>286</v>
      </c>
      <c r="AU581" t="s">
        <v>43</v>
      </c>
      <c r="AW581" s="39" t="str">
        <f>IFERROR(_xlfn.XLOOKUP(Q581,wtd!$B:$B,wtd!$C:$C),"")</f>
        <v/>
      </c>
      <c r="AX581" s="144" t="b">
        <f>IFERROR(Q581=_xlfn.XLOOKUP(Q581,wtd!$B:$B,wtd!$B:$B),FALSE)</f>
        <v>0</v>
      </c>
      <c r="AY581" t="s">
        <v>2845</v>
      </c>
      <c r="BA581">
        <v>3</v>
      </c>
      <c r="BC581" t="b">
        <v>0</v>
      </c>
      <c r="BD581" t="b">
        <v>0</v>
      </c>
      <c r="BE581" t="b">
        <v>0</v>
      </c>
      <c r="BF581" s="1" t="s">
        <v>5433</v>
      </c>
      <c r="BG581" s="40" t="s">
        <v>896</v>
      </c>
      <c r="BH581" s="40" t="s">
        <v>896</v>
      </c>
      <c r="BI581" s="40" t="s">
        <v>896</v>
      </c>
      <c r="BJ581" s="40"/>
      <c r="BN581" s="232">
        <v>999</v>
      </c>
      <c r="BQ581" t="s">
        <v>357</v>
      </c>
      <c r="BR581" t="s">
        <v>895</v>
      </c>
    </row>
    <row r="582" spans="1:72">
      <c r="A582">
        <v>581</v>
      </c>
      <c r="B582" s="161" t="str">
        <f>IFERROR(TEXT(AM582,"00"),"99")&amp;IFERROR(TEXT(X582,"00"),"99")&amp;IFERROR(TEXT(T582,"00"),"99")&amp;IFERROR(TEXT(BN582,"000"),"999")</f>
        <v>054211999</v>
      </c>
      <c r="C582" s="161" t="str">
        <f>IFERROR(TEXT(AM582,"00"),"99")&amp;IFERROR(TEXT(W582,"00"),"99")&amp;IFERROR(TEXT(S582,"000"),"999")</f>
        <v>0542107</v>
      </c>
      <c r="D582" s="29">
        <v>0</v>
      </c>
      <c r="E582" s="29">
        <v>1</v>
      </c>
      <c r="F582" s="29">
        <v>0</v>
      </c>
      <c r="G582" s="29"/>
      <c r="H582" t="s">
        <v>1018</v>
      </c>
      <c r="I582" s="379" t="str">
        <f>IF(ISBLANK(H582), IF(OR(NOT(ISBLANK(M582)),NOT(ISBLANK(J582)), NOT(ISBLANK(O582))),"no oldname but should be",""),IF(H582=J582,"api",IF(H582=O582,"csv","no match or acsbgname")))</f>
        <v>csv</v>
      </c>
      <c r="M582" s="124"/>
      <c r="N582" s="128" t="s">
        <v>1018</v>
      </c>
      <c r="O582" s="128" t="s">
        <v>1018</v>
      </c>
      <c r="P582" s="128" t="s">
        <v>1018</v>
      </c>
      <c r="Q582" s="64" t="s">
        <v>3083</v>
      </c>
      <c r="R582" t="s">
        <v>3109</v>
      </c>
      <c r="S582" s="150">
        <f>IFERROR(_xlfn.XLOOKUP(U582,sortorder!$E$62:$E$134,sortorder!$F$62:$F$134),999)</f>
        <v>107</v>
      </c>
      <c r="T582" s="150">
        <f>IFERROR(_xlfn.XLOOKUP(U582,sortorder!$E$62:$E$134,sortorder!$D$62:$D$134),99)</f>
        <v>11</v>
      </c>
      <c r="U582" s="129" t="s">
        <v>134</v>
      </c>
      <c r="W582" s="155">
        <f>IFERROR(_xlfn.XLOOKUP(Y582,sortorder!$E$4:$E$55,sortorder!$D$4:$D$55),99)</f>
        <v>42</v>
      </c>
      <c r="X582" s="155">
        <f>IFERROR(_xlfn.XLOOKUP(Y582,sortorder!$E$4:$E$55,sortorder!$D$4:$D$55),99)</f>
        <v>42</v>
      </c>
      <c r="Y582" s="22" t="s">
        <v>2826</v>
      </c>
      <c r="Z582" s="144">
        <f>IF(ISERROR(SEARCH(Z$1,$Q582)),0,1)</f>
        <v>0</v>
      </c>
      <c r="AA582" s="144">
        <f>IF(ISERROR(SEARCH(AA$1,$Q582)),0,1)</f>
        <v>1</v>
      </c>
      <c r="AB582" s="144">
        <f>IF(ISERROR(SEARCH(AB$1,$Q582)),0,1)</f>
        <v>0</v>
      </c>
      <c r="AC582" s="144">
        <f>IF(ISERROR(SEARCH(AC$1,$Q582)),0,1)</f>
        <v>0</v>
      </c>
      <c r="AD582" s="144">
        <f>IF(ISERROR(SEARCH(AD$1,$Q582)),0,1)</f>
        <v>0</v>
      </c>
      <c r="AE582" s="144">
        <f>IF(ISERROR(SEARCH(AE$1,$Q582)),0,1)</f>
        <v>0</v>
      </c>
      <c r="AF582" s="144">
        <f>IF(ISERROR(SEARCH(AF$1,$Q582)),0,1)</f>
        <v>1</v>
      </c>
      <c r="AG582" s="144">
        <f>IF(ISERROR(SEARCH(AG$1,$Q582)),0,1)</f>
        <v>1</v>
      </c>
      <c r="AH582" s="144">
        <f>IF(ISERROR(SEARCH(AH$1,$Q582)),0,1)</f>
        <v>0</v>
      </c>
      <c r="AK582" t="s">
        <v>84</v>
      </c>
      <c r="AL582" s="41" t="s">
        <v>84</v>
      </c>
      <c r="AM582" s="216">
        <f>_xlfn.XLOOKUP(AL582,sortorder!$I$15:$I$20,sortorder!$J$15:$J$20)</f>
        <v>5</v>
      </c>
      <c r="AN582" t="s">
        <v>1804</v>
      </c>
      <c r="AO582" t="s">
        <v>1804</v>
      </c>
      <c r="AP582" t="s">
        <v>1805</v>
      </c>
      <c r="AQ582" s="32">
        <v>3</v>
      </c>
      <c r="AR582" t="s">
        <v>3064</v>
      </c>
      <c r="AS582" t="s">
        <v>43</v>
      </c>
      <c r="AT582" t="s">
        <v>286</v>
      </c>
      <c r="AU582" t="s">
        <v>43</v>
      </c>
      <c r="AW582" s="39" t="str">
        <f>IFERROR(_xlfn.XLOOKUP(Q582,wtd!$B:$B,wtd!$C:$C),"")</f>
        <v/>
      </c>
      <c r="AX582" s="144" t="b">
        <f>IFERROR(Q582=_xlfn.XLOOKUP(Q582,wtd!$B:$B,wtd!$B:$B),FALSE)</f>
        <v>0</v>
      </c>
      <c r="AY582" t="s">
        <v>2845</v>
      </c>
      <c r="BA582">
        <v>3</v>
      </c>
      <c r="BC582" t="b">
        <v>0</v>
      </c>
      <c r="BD582" t="b">
        <v>0</v>
      </c>
      <c r="BE582" t="b">
        <v>0</v>
      </c>
      <c r="BF582" s="1" t="s">
        <v>5859</v>
      </c>
      <c r="BG582" s="40" t="s">
        <v>2876</v>
      </c>
      <c r="BH582" s="40" t="s">
        <v>2876</v>
      </c>
      <c r="BI582" s="40" t="s">
        <v>1019</v>
      </c>
      <c r="BJ582" s="40"/>
      <c r="BN582" s="232">
        <v>999</v>
      </c>
      <c r="BQ582" t="s">
        <v>551</v>
      </c>
      <c r="BR582" t="s">
        <v>1018</v>
      </c>
    </row>
    <row r="583" spans="1:72">
      <c r="A583">
        <v>582</v>
      </c>
      <c r="B583" s="161" t="str">
        <f>IFERROR(TEXT(AM583,"00"),"99")&amp;IFERROR(TEXT(X583,"00"),"99")&amp;IFERROR(TEXT(T583,"00"),"99")&amp;IFERROR(TEXT(BN583,"000"),"999")</f>
        <v>054212999</v>
      </c>
      <c r="C583" s="161" t="str">
        <f>IFERROR(TEXT(AM583,"00"),"99")&amp;IFERROR(TEXT(W583,"00"),"99")&amp;IFERROR(TEXT(S583,"000"),"999")</f>
        <v>0542108</v>
      </c>
      <c r="D583" s="29">
        <v>0</v>
      </c>
      <c r="E583" s="29">
        <v>1</v>
      </c>
      <c r="F583" s="29">
        <v>0</v>
      </c>
      <c r="G583" s="29"/>
      <c r="H583" t="s">
        <v>914</v>
      </c>
      <c r="I583" s="379" t="str">
        <f>IF(ISBLANK(H583), IF(OR(NOT(ISBLANK(M583)),NOT(ISBLANK(J583)), NOT(ISBLANK(O583))),"no oldname but should be",""),IF(H583=J583,"api",IF(H583=O583,"csv","no match or acsbgname")))</f>
        <v>csv</v>
      </c>
      <c r="N583" s="128" t="s">
        <v>914</v>
      </c>
      <c r="O583" s="128" t="s">
        <v>914</v>
      </c>
      <c r="P583" s="128" t="s">
        <v>914</v>
      </c>
      <c r="Q583" s="64" t="s">
        <v>3082</v>
      </c>
      <c r="R583" t="s">
        <v>3108</v>
      </c>
      <c r="S583" s="150">
        <f>IFERROR(_xlfn.XLOOKUP(U583,sortorder!$E$62:$E$134,sortorder!$F$62:$F$134),999)</f>
        <v>108</v>
      </c>
      <c r="T583" s="150">
        <f>IFERROR(_xlfn.XLOOKUP(U583,sortorder!$E$62:$E$134,sortorder!$D$62:$D$134),99)</f>
        <v>12</v>
      </c>
      <c r="U583" s="129" t="s">
        <v>244</v>
      </c>
      <c r="W583" s="155">
        <f>IFERROR(_xlfn.XLOOKUP(Y583,sortorder!$E$4:$E$55,sortorder!$D$4:$D$55),99)</f>
        <v>42</v>
      </c>
      <c r="X583" s="155">
        <f>IFERROR(_xlfn.XLOOKUP(Y583,sortorder!$E$4:$E$55,sortorder!$D$4:$D$55),99)</f>
        <v>42</v>
      </c>
      <c r="Y583" s="22" t="s">
        <v>2826</v>
      </c>
      <c r="Z583" s="144">
        <f>IF(ISERROR(SEARCH(Z$1,$Q583)),0,1)</f>
        <v>0</v>
      </c>
      <c r="AA583" s="144">
        <f>IF(ISERROR(SEARCH(AA$1,$Q583)),0,1)</f>
        <v>1</v>
      </c>
      <c r="AB583" s="144">
        <f>IF(ISERROR(SEARCH(AB$1,$Q583)),0,1)</f>
        <v>0</v>
      </c>
      <c r="AC583" s="144">
        <f>IF(ISERROR(SEARCH(AC$1,$Q583)),0,1)</f>
        <v>0</v>
      </c>
      <c r="AD583" s="144">
        <f>IF(ISERROR(SEARCH(AD$1,$Q583)),0,1)</f>
        <v>0</v>
      </c>
      <c r="AE583" s="144">
        <f>IF(ISERROR(SEARCH(AE$1,$Q583)),0,1)</f>
        <v>0</v>
      </c>
      <c r="AF583" s="144">
        <f>IF(ISERROR(SEARCH(AF$1,$Q583)),0,1)</f>
        <v>1</v>
      </c>
      <c r="AG583" s="144">
        <f>IF(ISERROR(SEARCH(AG$1,$Q583)),0,1)</f>
        <v>1</v>
      </c>
      <c r="AH583" s="144">
        <f>IF(ISERROR(SEARCH(AH$1,$Q583)),0,1)</f>
        <v>0</v>
      </c>
      <c r="AK583" t="s">
        <v>84</v>
      </c>
      <c r="AL583" s="41" t="s">
        <v>84</v>
      </c>
      <c r="AM583" s="216">
        <f>_xlfn.XLOOKUP(AL583,sortorder!$I$15:$I$20,sortorder!$J$15:$J$20)</f>
        <v>5</v>
      </c>
      <c r="AN583" t="s">
        <v>1804</v>
      </c>
      <c r="AO583" t="s">
        <v>1804</v>
      </c>
      <c r="AP583" t="s">
        <v>1805</v>
      </c>
      <c r="AQ583" s="32">
        <v>3</v>
      </c>
      <c r="AR583" t="s">
        <v>3064</v>
      </c>
      <c r="AS583" t="s">
        <v>43</v>
      </c>
      <c r="AT583" t="s">
        <v>286</v>
      </c>
      <c r="AU583" t="s">
        <v>43</v>
      </c>
      <c r="AW583" s="39" t="str">
        <f>IFERROR(_xlfn.XLOOKUP(Q583,wtd!$B:$B,wtd!$C:$C),"")</f>
        <v/>
      </c>
      <c r="AX583" s="144" t="b">
        <f>IFERROR(Q583=_xlfn.XLOOKUP(Q583,wtd!$B:$B,wtd!$B:$B),FALSE)</f>
        <v>0</v>
      </c>
      <c r="AY583" t="s">
        <v>2845</v>
      </c>
      <c r="BA583">
        <v>3</v>
      </c>
      <c r="BC583" t="b">
        <v>0</v>
      </c>
      <c r="BD583" t="b">
        <v>0</v>
      </c>
      <c r="BE583" t="b">
        <v>0</v>
      </c>
      <c r="BF583" s="1" t="s">
        <v>5434</v>
      </c>
      <c r="BG583" s="40" t="s">
        <v>2878</v>
      </c>
      <c r="BH583" s="40" t="s">
        <v>2878</v>
      </c>
      <c r="BI583" s="40" t="s">
        <v>915</v>
      </c>
      <c r="BJ583" s="40"/>
      <c r="BN583" s="232">
        <v>999</v>
      </c>
      <c r="BQ583" t="s">
        <v>329</v>
      </c>
      <c r="BR583" t="s">
        <v>914</v>
      </c>
    </row>
    <row r="584" spans="1:72">
      <c r="A584">
        <v>583</v>
      </c>
      <c r="B584" s="161" t="str">
        <f>IFERROR(TEXT(AM584,"00"),"99")&amp;IFERROR(TEXT(X584,"00"),"99")&amp;IFERROR(TEXT(T584,"00"),"99")&amp;IFERROR(TEXT(BN584,"000"),"999")</f>
        <v>054213000</v>
      </c>
      <c r="C584" s="161" t="str">
        <f>IFERROR(TEXT(AM584,"00"),"99")&amp;IFERROR(TEXT(W584,"00"),"99")&amp;IFERROR(TEXT(S584,"000"),"999")</f>
        <v>0542109</v>
      </c>
      <c r="D584" s="260">
        <v>0</v>
      </c>
      <c r="E584" s="260">
        <v>1</v>
      </c>
      <c r="F584" s="260">
        <v>0</v>
      </c>
      <c r="G584" s="261"/>
      <c r="H584" s="124" t="s">
        <v>5741</v>
      </c>
      <c r="I584" s="379" t="str">
        <f>IF(ISBLANK(H584), IF(OR(NOT(ISBLANK(M584)),NOT(ISBLANK(J584)), NOT(ISBLANK(O584))),"no oldname but should be",""),IF(H584=J584,"api",IF(H584=O584,"csv","no match or acsbgname")))</f>
        <v>csv</v>
      </c>
      <c r="J584" s="124"/>
      <c r="K584" s="124"/>
      <c r="L584" s="124"/>
      <c r="M584" s="124"/>
      <c r="N584" s="124"/>
      <c r="O584" s="124" t="s">
        <v>5741</v>
      </c>
      <c r="P584" s="124"/>
      <c r="Q584" s="125" t="s">
        <v>5742</v>
      </c>
      <c r="R584" s="124"/>
      <c r="S584" s="150">
        <f>IFERROR(_xlfn.XLOOKUP(U584,sortorder!$E$62:$E$134,sortorder!$F$62:$F$134),999)</f>
        <v>109</v>
      </c>
      <c r="T584" s="150">
        <f>IFERROR(_xlfn.XLOOKUP(U584,sortorder!$E$62:$E$134,sortorder!$D$62:$D$134),99)</f>
        <v>13</v>
      </c>
      <c r="U584" s="201" t="s">
        <v>5689</v>
      </c>
      <c r="V584" s="202"/>
      <c r="W584" s="155">
        <f>IFERROR(_xlfn.XLOOKUP(Y584,sortorder!$E$4:$E$55,sortorder!$D$4:$D$55),99)</f>
        <v>42</v>
      </c>
      <c r="X584" s="155">
        <f>IFERROR(_xlfn.XLOOKUP(Y584,sortorder!$E$4:$E$55,sortorder!$D$4:$D$55),99)</f>
        <v>42</v>
      </c>
      <c r="Y584" s="203" t="s">
        <v>2826</v>
      </c>
      <c r="Z584" s="144">
        <f>IF(ISERROR(SEARCH(Z$1,$Q584)),0,1)</f>
        <v>0</v>
      </c>
      <c r="AA584" s="144">
        <f>IF(ISERROR(SEARCH(AA$1,$Q584)),0,1)</f>
        <v>1</v>
      </c>
      <c r="AB584" s="144">
        <f>IF(ISERROR(SEARCH(AB$1,$Q584)),0,1)</f>
        <v>0</v>
      </c>
      <c r="AC584" s="144">
        <f>IF(ISERROR(SEARCH(AC$1,$Q584)),0,1)</f>
        <v>0</v>
      </c>
      <c r="AD584" s="144">
        <f>IF(ISERROR(SEARCH(AD$1,$Q584)),0,1)</f>
        <v>0</v>
      </c>
      <c r="AE584" s="144">
        <f>IF(ISERROR(SEARCH(AE$1,$Q584)),0,1)</f>
        <v>0</v>
      </c>
      <c r="AF584" s="144">
        <f>IF(ISERROR(SEARCH(AF$1,$Q584)),0,1)</f>
        <v>1</v>
      </c>
      <c r="AG584" s="144">
        <f>IF(ISERROR(SEARCH(AG$1,$Q584)),0,1)</f>
        <v>1</v>
      </c>
      <c r="AH584" s="144">
        <f>IF(ISERROR(SEARCH(AH$1,$Q584)),0,1)</f>
        <v>0</v>
      </c>
      <c r="AI584" s="124"/>
      <c r="AJ584" s="124"/>
      <c r="AK584" s="124" t="s">
        <v>84</v>
      </c>
      <c r="AL584" s="218" t="s">
        <v>84</v>
      </c>
      <c r="AM584" s="216">
        <f>_xlfn.XLOOKUP(AL584,sortorder!$I$15:$I$20,sortorder!$J$15:$J$20)</f>
        <v>5</v>
      </c>
      <c r="AN584" s="124" t="s">
        <v>1804</v>
      </c>
      <c r="AO584" s="124" t="s">
        <v>1804</v>
      </c>
      <c r="AP584" s="124" t="s">
        <v>1805</v>
      </c>
      <c r="AQ584" s="113">
        <v>3</v>
      </c>
      <c r="AR584" s="124" t="s">
        <v>3064</v>
      </c>
      <c r="AS584" s="124" t="s">
        <v>43</v>
      </c>
      <c r="AT584" s="124" t="s">
        <v>286</v>
      </c>
      <c r="AU584" s="124" t="s">
        <v>43</v>
      </c>
      <c r="AV584" s="124"/>
      <c r="AW584" s="259" t="s">
        <v>2921</v>
      </c>
      <c r="AX584" s="266" t="b">
        <v>0</v>
      </c>
      <c r="AY584" s="245" t="s">
        <v>2845</v>
      </c>
      <c r="AZ584" s="124"/>
      <c r="BA584" s="124">
        <v>3</v>
      </c>
      <c r="BB584" s="124"/>
      <c r="BC584" s="124" t="b">
        <v>0</v>
      </c>
      <c r="BD584" s="124" t="b">
        <v>0</v>
      </c>
      <c r="BE584" s="124" t="b">
        <v>0</v>
      </c>
      <c r="BF584" s="127" t="s">
        <v>5743</v>
      </c>
      <c r="BG584" s="124" t="s">
        <v>5744</v>
      </c>
      <c r="BH584" s="124" t="s">
        <v>5744</v>
      </c>
      <c r="BI584" s="124"/>
      <c r="BJ584" s="124"/>
      <c r="BK584" s="124"/>
      <c r="BL584" s="124"/>
      <c r="BM584" s="124"/>
      <c r="BN584" s="269"/>
      <c r="BO584" s="124"/>
      <c r="BP584" s="124"/>
      <c r="BQ584" s="124"/>
      <c r="BR584" s="124"/>
      <c r="BS584" s="124"/>
      <c r="BT584" s="124"/>
    </row>
    <row r="585" spans="1:72">
      <c r="A585">
        <v>584</v>
      </c>
      <c r="B585" s="161" t="str">
        <f>IFERROR(TEXT(AM585,"00"),"99")&amp;IFERROR(TEXT(X585,"00"),"99")&amp;IFERROR(TEXT(T585,"00"),"99")&amp;IFERROR(TEXT(BN585,"000"),"999")</f>
        <v>054301999</v>
      </c>
      <c r="C585" s="161" t="str">
        <f>IFERROR(TEXT(AM585,"00"),"99")&amp;IFERROR(TEXT(W585,"00"),"99")&amp;IFERROR(TEXT(S585,"000"),"999")</f>
        <v>0543096</v>
      </c>
      <c r="D585" s="29">
        <v>0</v>
      </c>
      <c r="E585" s="29">
        <v>1</v>
      </c>
      <c r="F585" s="29">
        <v>0</v>
      </c>
      <c r="G585" s="29"/>
      <c r="H585" t="s">
        <v>321</v>
      </c>
      <c r="I585" s="379" t="str">
        <f>IF(ISBLANK(H585), IF(OR(NOT(ISBLANK(M585)),NOT(ISBLANK(J585)), NOT(ISBLANK(O585))),"no oldname but should be",""),IF(H585=J585,"api",IF(H585=O585,"csv","no match or acsbgname")))</f>
        <v>csv</v>
      </c>
      <c r="N585" t="s">
        <v>321</v>
      </c>
      <c r="O585" t="s">
        <v>321</v>
      </c>
      <c r="P585" t="s">
        <v>321</v>
      </c>
      <c r="Q585" s="64" t="s">
        <v>234</v>
      </c>
      <c r="R585" t="s">
        <v>234</v>
      </c>
      <c r="S585" s="150">
        <f>IFERROR(_xlfn.XLOOKUP(U585,sortorder!$E$62:$E$134,sortorder!$F$62:$F$134),999)</f>
        <v>96</v>
      </c>
      <c r="T585" s="150">
        <f>IFERROR(_xlfn.XLOOKUP(U585,sortorder!$E$62:$E$134,sortorder!$D$62:$D$134),99)</f>
        <v>1</v>
      </c>
      <c r="U585" s="129" t="s">
        <v>181</v>
      </c>
      <c r="V585" s="59" t="s">
        <v>234</v>
      </c>
      <c r="W585" s="155">
        <f>IFERROR(_xlfn.XLOOKUP(Y585,sortorder!$E$4:$E$55,sortorder!$D$4:$D$55),99)</f>
        <v>43</v>
      </c>
      <c r="X585" s="155">
        <f>IFERROR(_xlfn.XLOOKUP(Y585,sortorder!$E$4:$E$55,sortorder!$D$4:$D$55),99)</f>
        <v>43</v>
      </c>
      <c r="Y585" s="22" t="s">
        <v>280</v>
      </c>
      <c r="Z585" s="144">
        <f>IF(ISERROR(SEARCH(Z$1,$Q585)),0,1)</f>
        <v>0</v>
      </c>
      <c r="AA585" s="144">
        <f>IF(ISERROR(SEARCH(AA$1,$Q585)),0,1)</f>
        <v>0</v>
      </c>
      <c r="AB585" s="144">
        <f>IF(ISERROR(SEARCH(AB$1,$Q585)),0,1)</f>
        <v>0</v>
      </c>
      <c r="AC585" s="144">
        <f>IF(ISERROR(SEARCH(AC$1,$Q585)),0,1)</f>
        <v>0</v>
      </c>
      <c r="AD585" s="144">
        <f>IF(ISERROR(SEARCH(AD$1,$Q585)),0,1)</f>
        <v>0</v>
      </c>
      <c r="AE585" s="144">
        <f>IF(ISERROR(SEARCH(AE$1,$Q585)),0,1)</f>
        <v>0</v>
      </c>
      <c r="AF585" s="144">
        <f>IF(ISERROR(SEARCH(AF$1,$Q585)),0,1)</f>
        <v>1</v>
      </c>
      <c r="AG585" s="144">
        <f>IF(ISERROR(SEARCH(AG$1,$Q585)),0,1)</f>
        <v>0</v>
      </c>
      <c r="AH585" s="144">
        <f>IF(ISERROR(SEARCH(AH$1,$Q585)),0,1)</f>
        <v>1</v>
      </c>
      <c r="AK585" t="s">
        <v>84</v>
      </c>
      <c r="AL585" s="41" t="s">
        <v>84</v>
      </c>
      <c r="AM585" s="216">
        <f>_xlfn.XLOOKUP(AL585,sortorder!$I$15:$I$20,sortorder!$J$15:$J$20)</f>
        <v>5</v>
      </c>
      <c r="AN585" t="s">
        <v>423</v>
      </c>
      <c r="AO585" t="s">
        <v>423</v>
      </c>
      <c r="AP585" t="s">
        <v>424</v>
      </c>
      <c r="AQ585" s="32">
        <v>1</v>
      </c>
      <c r="AR585" t="s">
        <v>3065</v>
      </c>
      <c r="AS585" t="s">
        <v>43</v>
      </c>
      <c r="AT585" t="s">
        <v>286</v>
      </c>
      <c r="AU585" t="s">
        <v>43</v>
      </c>
      <c r="AW585" s="39" t="str">
        <f>IFERROR(_xlfn.XLOOKUP(Q585,wtd!$B:$B,wtd!$C:$C),"")</f>
        <v/>
      </c>
      <c r="AX585" s="144" t="b">
        <f>IFERROR(Q585=_xlfn.XLOOKUP(Q585,wtd!$B:$B,wtd!$B:$B),FALSE)</f>
        <v>0</v>
      </c>
      <c r="AY585" t="s">
        <v>2845</v>
      </c>
      <c r="BA585">
        <v>3</v>
      </c>
      <c r="BC585" t="b">
        <v>0</v>
      </c>
      <c r="BD585" t="b">
        <v>0</v>
      </c>
      <c r="BE585" t="b">
        <v>0</v>
      </c>
      <c r="BF585" t="s">
        <v>322</v>
      </c>
      <c r="BG585" t="s">
        <v>323</v>
      </c>
      <c r="BH585" t="s">
        <v>323</v>
      </c>
      <c r="BI585" t="s">
        <v>323</v>
      </c>
      <c r="BJ585" t="s">
        <v>325</v>
      </c>
      <c r="BM585" t="s">
        <v>323</v>
      </c>
      <c r="BN585" s="232">
        <v>999</v>
      </c>
      <c r="BQ585" t="s">
        <v>324</v>
      </c>
      <c r="BR585" t="s">
        <v>321</v>
      </c>
      <c r="BS585" t="s">
        <v>56</v>
      </c>
    </row>
    <row r="586" spans="1:72">
      <c r="A586">
        <v>585</v>
      </c>
      <c r="B586" s="161" t="str">
        <f>IFERROR(TEXT(AM586,"00"),"99")&amp;IFERROR(TEXT(X586,"00"),"99")&amp;IFERROR(TEXT(T586,"00"),"99")&amp;IFERROR(TEXT(BN586,"000"),"999")</f>
        <v>054302999</v>
      </c>
      <c r="C586" s="161" t="str">
        <f>IFERROR(TEXT(AM586,"00"),"99")&amp;IFERROR(TEXT(W586,"00"),"99")&amp;IFERROR(TEXT(S586,"000"),"999")</f>
        <v>0543097</v>
      </c>
      <c r="D586" s="29">
        <v>0</v>
      </c>
      <c r="E586" s="29">
        <v>1</v>
      </c>
      <c r="F586" s="29">
        <v>0</v>
      </c>
      <c r="G586" s="29"/>
      <c r="H586" t="s">
        <v>476</v>
      </c>
      <c r="I586" s="379" t="str">
        <f>IF(ISBLANK(H586), IF(OR(NOT(ISBLANK(M586)),NOT(ISBLANK(J586)), NOT(ISBLANK(O586))),"no oldname but should be",""),IF(H586=J586,"api",IF(H586=O586,"csv","no match or acsbgname")))</f>
        <v>csv</v>
      </c>
      <c r="N586" t="s">
        <v>476</v>
      </c>
      <c r="O586" t="s">
        <v>476</v>
      </c>
      <c r="P586" t="s">
        <v>476</v>
      </c>
      <c r="Q586" s="64" t="s">
        <v>216</v>
      </c>
      <c r="R586" t="s">
        <v>216</v>
      </c>
      <c r="S586" s="150">
        <f>IFERROR(_xlfn.XLOOKUP(U586,sortorder!$E$62:$E$134,sortorder!$F$62:$F$134),999)</f>
        <v>97</v>
      </c>
      <c r="T586" s="150">
        <f>IFERROR(_xlfn.XLOOKUP(U586,sortorder!$E$62:$E$134,sortorder!$D$62:$D$134),99)</f>
        <v>2</v>
      </c>
      <c r="U586" s="129" t="s">
        <v>144</v>
      </c>
      <c r="V586" s="59" t="s">
        <v>216</v>
      </c>
      <c r="W586" s="155">
        <f>IFERROR(_xlfn.XLOOKUP(Y586,sortorder!$E$4:$E$55,sortorder!$D$4:$D$55),99)</f>
        <v>43</v>
      </c>
      <c r="X586" s="155">
        <f>IFERROR(_xlfn.XLOOKUP(Y586,sortorder!$E$4:$E$55,sortorder!$D$4:$D$55),99)</f>
        <v>43</v>
      </c>
      <c r="Y586" s="22" t="s">
        <v>280</v>
      </c>
      <c r="Z586" s="144">
        <f>IF(ISERROR(SEARCH(Z$1,$Q586)),0,1)</f>
        <v>0</v>
      </c>
      <c r="AA586" s="144">
        <f>IF(ISERROR(SEARCH(AA$1,$Q586)),0,1)</f>
        <v>0</v>
      </c>
      <c r="AB586" s="144">
        <f>IF(ISERROR(SEARCH(AB$1,$Q586)),0,1)</f>
        <v>0</v>
      </c>
      <c r="AC586" s="144">
        <f>IF(ISERROR(SEARCH(AC$1,$Q586)),0,1)</f>
        <v>0</v>
      </c>
      <c r="AD586" s="144">
        <f>IF(ISERROR(SEARCH(AD$1,$Q586)),0,1)</f>
        <v>0</v>
      </c>
      <c r="AE586" s="144">
        <f>IF(ISERROR(SEARCH(AE$1,$Q586)),0,1)</f>
        <v>0</v>
      </c>
      <c r="AF586" s="144">
        <f>IF(ISERROR(SEARCH(AF$1,$Q586)),0,1)</f>
        <v>1</v>
      </c>
      <c r="AG586" s="144">
        <f>IF(ISERROR(SEARCH(AG$1,$Q586)),0,1)</f>
        <v>0</v>
      </c>
      <c r="AH586" s="144">
        <f>IF(ISERROR(SEARCH(AH$1,$Q586)),0,1)</f>
        <v>1</v>
      </c>
      <c r="AK586" t="s">
        <v>84</v>
      </c>
      <c r="AL586" s="41" t="s">
        <v>84</v>
      </c>
      <c r="AM586" s="216">
        <f>_xlfn.XLOOKUP(AL586,sortorder!$I$15:$I$20,sortorder!$J$15:$J$20)</f>
        <v>5</v>
      </c>
      <c r="AN586" t="s">
        <v>423</v>
      </c>
      <c r="AO586" t="s">
        <v>423</v>
      </c>
      <c r="AP586" t="s">
        <v>424</v>
      </c>
      <c r="AQ586" s="32">
        <v>1</v>
      </c>
      <c r="AR586" t="s">
        <v>3065</v>
      </c>
      <c r="AS586" t="s">
        <v>43</v>
      </c>
      <c r="AT586" t="s">
        <v>286</v>
      </c>
      <c r="AU586" t="s">
        <v>43</v>
      </c>
      <c r="AW586" s="39" t="str">
        <f>IFERROR(_xlfn.XLOOKUP(Q586,wtd!$B:$B,wtd!$C:$C),"")</f>
        <v/>
      </c>
      <c r="AX586" s="144" t="b">
        <f>IFERROR(Q586=_xlfn.XLOOKUP(Q586,wtd!$B:$B,wtd!$B:$B),FALSE)</f>
        <v>0</v>
      </c>
      <c r="AY586" t="s">
        <v>2845</v>
      </c>
      <c r="BA586">
        <v>3</v>
      </c>
      <c r="BC586" t="b">
        <v>0</v>
      </c>
      <c r="BD586" t="b">
        <v>0</v>
      </c>
      <c r="BE586" t="b">
        <v>0</v>
      </c>
      <c r="BF586" t="s">
        <v>477</v>
      </c>
      <c r="BG586" t="s">
        <v>478</v>
      </c>
      <c r="BH586" t="s">
        <v>478</v>
      </c>
      <c r="BI586" t="s">
        <v>478</v>
      </c>
      <c r="BJ586" t="s">
        <v>480</v>
      </c>
      <c r="BM586" t="s">
        <v>478</v>
      </c>
      <c r="BN586" s="232">
        <v>999</v>
      </c>
      <c r="BQ586" t="s">
        <v>479</v>
      </c>
      <c r="BR586" t="s">
        <v>476</v>
      </c>
      <c r="BS586" t="s">
        <v>56</v>
      </c>
    </row>
    <row r="587" spans="1:72">
      <c r="A587">
        <v>586</v>
      </c>
      <c r="B587" s="161" t="str">
        <f>IFERROR(TEXT(AM587,"00"),"99")&amp;IFERROR(TEXT(X587,"00"),"99")&amp;IFERROR(TEXT(T587,"00"),"99")&amp;IFERROR(TEXT(BN587,"000"),"999")</f>
        <v>054303000</v>
      </c>
      <c r="C587" s="161" t="str">
        <f>IFERROR(TEXT(AM587,"00"),"99")&amp;IFERROR(TEXT(W587,"00"),"99")&amp;IFERROR(TEXT(S587,"000"),"999")</f>
        <v>0543098</v>
      </c>
      <c r="D587" s="260">
        <v>0</v>
      </c>
      <c r="E587" s="260">
        <v>1</v>
      </c>
      <c r="F587" s="260">
        <v>0</v>
      </c>
      <c r="G587" s="261"/>
      <c r="H587" s="124" t="s">
        <v>5814</v>
      </c>
      <c r="I587" s="379" t="str">
        <f>IF(ISBLANK(H587), IF(OR(NOT(ISBLANK(M587)),NOT(ISBLANK(J587)), NOT(ISBLANK(O587))),"no oldname but should be",""),IF(H587=J587,"api",IF(H587=O587,"csv","no match or acsbgname")))</f>
        <v>csv</v>
      </c>
      <c r="J587" s="124"/>
      <c r="K587" s="124"/>
      <c r="L587" s="124"/>
      <c r="M587" s="124"/>
      <c r="N587" s="124"/>
      <c r="O587" s="124" t="s">
        <v>5814</v>
      </c>
      <c r="P587" s="124"/>
      <c r="Q587" s="125" t="s">
        <v>5815</v>
      </c>
      <c r="R587" s="124"/>
      <c r="S587" s="150">
        <f>IFERROR(_xlfn.XLOOKUP(U587,sortorder!$E$62:$E$134,sortorder!$F$62:$F$134),999)</f>
        <v>97.5</v>
      </c>
      <c r="T587" s="150">
        <f>IFERROR(_xlfn.XLOOKUP(U587,sortorder!$E$62:$E$134,sortorder!$D$62:$D$134),99)</f>
        <v>3</v>
      </c>
      <c r="U587" s="201" t="s">
        <v>5693</v>
      </c>
      <c r="V587" s="202"/>
      <c r="W587" s="155">
        <f>IFERROR(_xlfn.XLOOKUP(Y587,sortorder!$E$4:$E$55,sortorder!$D$4:$D$55),99)</f>
        <v>43</v>
      </c>
      <c r="X587" s="155">
        <f>IFERROR(_xlfn.XLOOKUP(Y587,sortorder!$E$4:$E$55,sortorder!$D$4:$D$55),99)</f>
        <v>43</v>
      </c>
      <c r="Y587" s="203" t="s">
        <v>280</v>
      </c>
      <c r="Z587" s="144">
        <f>IF(ISERROR(SEARCH(Z$1,$Q587)),0,1)</f>
        <v>0</v>
      </c>
      <c r="AA587" s="144">
        <f>IF(ISERROR(SEARCH(AA$1,$Q587)),0,1)</f>
        <v>0</v>
      </c>
      <c r="AB587" s="144">
        <f>IF(ISERROR(SEARCH(AB$1,$Q587)),0,1)</f>
        <v>0</v>
      </c>
      <c r="AC587" s="144">
        <f>IF(ISERROR(SEARCH(AC$1,$Q587)),0,1)</f>
        <v>0</v>
      </c>
      <c r="AD587" s="144">
        <f>IF(ISERROR(SEARCH(AD$1,$Q587)),0,1)</f>
        <v>0</v>
      </c>
      <c r="AE587" s="144">
        <f>IF(ISERROR(SEARCH(AE$1,$Q587)),0,1)</f>
        <v>0</v>
      </c>
      <c r="AF587" s="144">
        <f>IF(ISERROR(SEARCH(AF$1,$Q587)),0,1)</f>
        <v>1</v>
      </c>
      <c r="AG587" s="144">
        <f>IF(ISERROR(SEARCH(AG$1,$Q587)),0,1)</f>
        <v>0</v>
      </c>
      <c r="AH587" s="144">
        <f>IF(ISERROR(SEARCH(AH$1,$Q587)),0,1)</f>
        <v>1</v>
      </c>
      <c r="AI587" s="124"/>
      <c r="AJ587" s="124"/>
      <c r="AK587" s="124" t="s">
        <v>84</v>
      </c>
      <c r="AL587" s="218" t="s">
        <v>84</v>
      </c>
      <c r="AM587" s="216">
        <f>_xlfn.XLOOKUP(AL587,sortorder!$I$15:$I$20,sortorder!$J$15:$J$20)</f>
        <v>5</v>
      </c>
      <c r="AN587" s="124" t="s">
        <v>423</v>
      </c>
      <c r="AO587" s="124" t="s">
        <v>423</v>
      </c>
      <c r="AP587" s="124" t="s">
        <v>424</v>
      </c>
      <c r="AQ587" s="113">
        <v>1</v>
      </c>
      <c r="AR587" s="124" t="s">
        <v>3065</v>
      </c>
      <c r="AS587" s="124" t="s">
        <v>43</v>
      </c>
      <c r="AT587" s="124" t="s">
        <v>286</v>
      </c>
      <c r="AU587" s="124" t="s">
        <v>43</v>
      </c>
      <c r="AV587" s="124"/>
      <c r="AW587" s="259" t="s">
        <v>2921</v>
      </c>
      <c r="AX587" s="266" t="b">
        <v>0</v>
      </c>
      <c r="AY587" s="245" t="s">
        <v>2845</v>
      </c>
      <c r="AZ587" s="124"/>
      <c r="BA587" s="124">
        <v>3</v>
      </c>
      <c r="BB587" s="124"/>
      <c r="BC587" s="124" t="b">
        <v>0</v>
      </c>
      <c r="BD587" s="124" t="b">
        <v>0</v>
      </c>
      <c r="BE587" s="124" t="b">
        <v>0</v>
      </c>
      <c r="BF587" s="124" t="s">
        <v>5816</v>
      </c>
      <c r="BG587" s="124" t="s">
        <v>5817</v>
      </c>
      <c r="BH587" s="124" t="s">
        <v>5817</v>
      </c>
      <c r="BI587" s="124"/>
      <c r="BJ587" s="124"/>
      <c r="BK587" s="124"/>
      <c r="BL587" s="124"/>
      <c r="BM587" s="124"/>
      <c r="BN587" s="269"/>
      <c r="BO587" s="124"/>
      <c r="BP587" s="124"/>
      <c r="BQ587" s="124"/>
      <c r="BR587" s="124"/>
      <c r="BS587" s="124"/>
      <c r="BT587" s="124"/>
    </row>
    <row r="588" spans="1:72">
      <c r="A588">
        <v>587</v>
      </c>
      <c r="B588" s="161" t="str">
        <f>IFERROR(TEXT(AM588,"00"),"99")&amp;IFERROR(TEXT(X588,"00"),"99")&amp;IFERROR(TEXT(T588,"00"),"99")&amp;IFERROR(TEXT(BN588,"000"),"999")</f>
        <v>054304999</v>
      </c>
      <c r="C588" s="161" t="str">
        <f>IFERROR(TEXT(AM588,"00"),"99")&amp;IFERROR(TEXT(W588,"00"),"99")&amp;IFERROR(TEXT(S588,"000"),"999")</f>
        <v>0543098</v>
      </c>
      <c r="D588" s="29">
        <v>0</v>
      </c>
      <c r="E588" s="29">
        <v>1</v>
      </c>
      <c r="F588" s="29">
        <v>0</v>
      </c>
      <c r="G588" s="29"/>
      <c r="H588" t="s">
        <v>291</v>
      </c>
      <c r="I588" s="379" t="str">
        <f>IF(ISBLANK(H588), IF(OR(NOT(ISBLANK(M588)),NOT(ISBLANK(J588)), NOT(ISBLANK(O588))),"no oldname but should be",""),IF(H588=J588,"api",IF(H588=O588,"csv","no match or acsbgname")))</f>
        <v>csv</v>
      </c>
      <c r="N588" t="s">
        <v>291</v>
      </c>
      <c r="O588" t="s">
        <v>291</v>
      </c>
      <c r="P588" t="s">
        <v>291</v>
      </c>
      <c r="Q588" s="64" t="s">
        <v>206</v>
      </c>
      <c r="R588" t="s">
        <v>206</v>
      </c>
      <c r="S588" s="150">
        <f>IFERROR(_xlfn.XLOOKUP(U588,sortorder!$E$62:$E$134,sortorder!$F$62:$F$134),999)</f>
        <v>98</v>
      </c>
      <c r="T588" s="150">
        <f>IFERROR(_xlfn.XLOOKUP(U588,sortorder!$E$62:$E$134,sortorder!$D$62:$D$134),99)</f>
        <v>4</v>
      </c>
      <c r="U588" s="129" t="s">
        <v>196</v>
      </c>
      <c r="V588" s="59" t="s">
        <v>206</v>
      </c>
      <c r="W588" s="155">
        <f>IFERROR(_xlfn.XLOOKUP(Y588,sortorder!$E$4:$E$55,sortorder!$D$4:$D$55),99)</f>
        <v>43</v>
      </c>
      <c r="X588" s="155">
        <f>IFERROR(_xlfn.XLOOKUP(Y588,sortorder!$E$4:$E$55,sortorder!$D$4:$D$55),99)</f>
        <v>43</v>
      </c>
      <c r="Y588" s="22" t="s">
        <v>280</v>
      </c>
      <c r="Z588" s="144">
        <f>IF(ISERROR(SEARCH(Z$1,$Q588)),0,1)</f>
        <v>0</v>
      </c>
      <c r="AA588" s="144">
        <f>IF(ISERROR(SEARCH(AA$1,$Q588)),0,1)</f>
        <v>0</v>
      </c>
      <c r="AB588" s="144">
        <f>IF(ISERROR(SEARCH(AB$1,$Q588)),0,1)</f>
        <v>0</v>
      </c>
      <c r="AC588" s="144">
        <f>IF(ISERROR(SEARCH(AC$1,$Q588)),0,1)</f>
        <v>0</v>
      </c>
      <c r="AD588" s="144">
        <f>IF(ISERROR(SEARCH(AD$1,$Q588)),0,1)</f>
        <v>0</v>
      </c>
      <c r="AE588" s="144">
        <f>IF(ISERROR(SEARCH(AE$1,$Q588)),0,1)</f>
        <v>0</v>
      </c>
      <c r="AF588" s="144">
        <f>IF(ISERROR(SEARCH(AF$1,$Q588)),0,1)</f>
        <v>1</v>
      </c>
      <c r="AG588" s="144">
        <f>IF(ISERROR(SEARCH(AG$1,$Q588)),0,1)</f>
        <v>0</v>
      </c>
      <c r="AH588" s="144">
        <f>IF(ISERROR(SEARCH(AH$1,$Q588)),0,1)</f>
        <v>1</v>
      </c>
      <c r="AK588" t="s">
        <v>84</v>
      </c>
      <c r="AL588" s="41" t="s">
        <v>84</v>
      </c>
      <c r="AM588" s="216">
        <f>_xlfn.XLOOKUP(AL588,sortorder!$I$15:$I$20,sortorder!$J$15:$J$20)</f>
        <v>5</v>
      </c>
      <c r="AN588" t="s">
        <v>423</v>
      </c>
      <c r="AO588" t="s">
        <v>423</v>
      </c>
      <c r="AP588" t="s">
        <v>424</v>
      </c>
      <c r="AQ588" s="32">
        <v>1</v>
      </c>
      <c r="AR588" t="s">
        <v>3065</v>
      </c>
      <c r="AS588" t="s">
        <v>43</v>
      </c>
      <c r="AT588" t="s">
        <v>286</v>
      </c>
      <c r="AU588" t="s">
        <v>43</v>
      </c>
      <c r="AW588" s="39" t="str">
        <f>IFERROR(_xlfn.XLOOKUP(Q588,wtd!$B:$B,wtd!$C:$C),"")</f>
        <v/>
      </c>
      <c r="AX588" s="144" t="b">
        <f>IFERROR(Q588=_xlfn.XLOOKUP(Q588,wtd!$B:$B,wtd!$B:$B),FALSE)</f>
        <v>0</v>
      </c>
      <c r="AY588" t="s">
        <v>2845</v>
      </c>
      <c r="BA588">
        <v>3</v>
      </c>
      <c r="BC588" t="b">
        <v>0</v>
      </c>
      <c r="BD588" t="b">
        <v>0</v>
      </c>
      <c r="BE588" t="b">
        <v>0</v>
      </c>
      <c r="BF588" t="s">
        <v>292</v>
      </c>
      <c r="BG588" t="s">
        <v>293</v>
      </c>
      <c r="BH588" t="s">
        <v>293</v>
      </c>
      <c r="BI588" t="s">
        <v>294</v>
      </c>
      <c r="BJ588" t="s">
        <v>296</v>
      </c>
      <c r="BM588" t="s">
        <v>293</v>
      </c>
      <c r="BN588" s="232">
        <v>999</v>
      </c>
      <c r="BQ588" t="s">
        <v>295</v>
      </c>
      <c r="BR588" t="s">
        <v>291</v>
      </c>
      <c r="BS588" t="s">
        <v>56</v>
      </c>
    </row>
    <row r="589" spans="1:72">
      <c r="A589">
        <v>588</v>
      </c>
      <c r="B589" s="161" t="str">
        <f>IFERROR(TEXT(AM589,"00"),"99")&amp;IFERROR(TEXT(X589,"00"),"99")&amp;IFERROR(TEXT(T589,"00"),"99")&amp;IFERROR(TEXT(BN589,"000"),"999")</f>
        <v>054305999</v>
      </c>
      <c r="C589" s="161" t="str">
        <f>IFERROR(TEXT(AM589,"00"),"99")&amp;IFERROR(TEXT(W589,"00"),"99")&amp;IFERROR(TEXT(S589,"000"),"999")</f>
        <v>0543101</v>
      </c>
      <c r="D589" s="29">
        <v>0</v>
      </c>
      <c r="E589" s="29">
        <v>1</v>
      </c>
      <c r="F589" s="29">
        <v>0</v>
      </c>
      <c r="G589" s="29"/>
      <c r="H589" t="s">
        <v>535</v>
      </c>
      <c r="I589" s="379" t="str">
        <f>IF(ISBLANK(H589), IF(OR(NOT(ISBLANK(M589)),NOT(ISBLANK(J589)), NOT(ISBLANK(O589))),"no oldname but should be",""),IF(H589=J589,"api",IF(H589=O589,"csv","no match or acsbgname")))</f>
        <v>csv</v>
      </c>
      <c r="N589" t="s">
        <v>535</v>
      </c>
      <c r="O589" t="s">
        <v>535</v>
      </c>
      <c r="P589" t="s">
        <v>535</v>
      </c>
      <c r="Q589" s="64" t="s">
        <v>534</v>
      </c>
      <c r="R589" t="s">
        <v>534</v>
      </c>
      <c r="S589" s="150">
        <f>IFERROR(_xlfn.XLOOKUP(U589,sortorder!$E$62:$E$134,sortorder!$F$62:$F$134),999)</f>
        <v>101</v>
      </c>
      <c r="T589" s="150">
        <f>IFERROR(_xlfn.XLOOKUP(U589,sortorder!$E$62:$E$134,sortorder!$D$62:$D$134),99)</f>
        <v>5</v>
      </c>
      <c r="U589" s="129" t="s">
        <v>1769</v>
      </c>
      <c r="V589" s="59" t="s">
        <v>1769</v>
      </c>
      <c r="W589" s="155">
        <f>IFERROR(_xlfn.XLOOKUP(Y589,sortorder!$E$4:$E$55,sortorder!$D$4:$D$55),99)</f>
        <v>43</v>
      </c>
      <c r="X589" s="155">
        <f>IFERROR(_xlfn.XLOOKUP(Y589,sortorder!$E$4:$E$55,sortorder!$D$4:$D$55),99)</f>
        <v>43</v>
      </c>
      <c r="Y589" s="22" t="s">
        <v>280</v>
      </c>
      <c r="Z589" s="144">
        <f>IF(ISERROR(SEARCH(Z$1,$Q589)),0,1)</f>
        <v>0</v>
      </c>
      <c r="AA589" s="144">
        <f>IF(ISERROR(SEARCH(AA$1,$Q589)),0,1)</f>
        <v>0</v>
      </c>
      <c r="AB589" s="144">
        <f>IF(ISERROR(SEARCH(AB$1,$Q589)),0,1)</f>
        <v>0</v>
      </c>
      <c r="AC589" s="144">
        <f>IF(ISERROR(SEARCH(AC$1,$Q589)),0,1)</f>
        <v>0</v>
      </c>
      <c r="AD589" s="144">
        <f>IF(ISERROR(SEARCH(AD$1,$Q589)),0,1)</f>
        <v>0</v>
      </c>
      <c r="AE589" s="144">
        <f>IF(ISERROR(SEARCH(AE$1,$Q589)),0,1)</f>
        <v>0</v>
      </c>
      <c r="AF589" s="144">
        <f>IF(ISERROR(SEARCH(AF$1,$Q589)),0,1)</f>
        <v>1</v>
      </c>
      <c r="AG589" s="144">
        <f>IF(ISERROR(SEARCH(AG$1,$Q589)),0,1)</f>
        <v>0</v>
      </c>
      <c r="AH589" s="144">
        <f>IF(ISERROR(SEARCH(AH$1,$Q589)),0,1)</f>
        <v>1</v>
      </c>
      <c r="AK589" t="s">
        <v>84</v>
      </c>
      <c r="AL589" s="41" t="s">
        <v>84</v>
      </c>
      <c r="AM589" s="216">
        <f>_xlfn.XLOOKUP(AL589,sortorder!$I$15:$I$20,sortorder!$J$15:$J$20)</f>
        <v>5</v>
      </c>
      <c r="AN589" t="s">
        <v>423</v>
      </c>
      <c r="AO589" t="s">
        <v>423</v>
      </c>
      <c r="AP589" t="s">
        <v>424</v>
      </c>
      <c r="AQ589" s="32">
        <v>1</v>
      </c>
      <c r="AR589" t="s">
        <v>3065</v>
      </c>
      <c r="AS589" t="s">
        <v>43</v>
      </c>
      <c r="AT589" t="s">
        <v>286</v>
      </c>
      <c r="AU589" t="s">
        <v>43</v>
      </c>
      <c r="AW589" s="39" t="str">
        <f>IFERROR(_xlfn.XLOOKUP(Q589,wtd!$B:$B,wtd!$C:$C),"")</f>
        <v/>
      </c>
      <c r="AX589" s="144" t="b">
        <f>IFERROR(Q589=_xlfn.XLOOKUP(Q589,wtd!$B:$B,wtd!$B:$B),FALSE)</f>
        <v>0</v>
      </c>
      <c r="AY589" t="s">
        <v>2845</v>
      </c>
      <c r="BA589">
        <v>3</v>
      </c>
      <c r="BC589" t="b">
        <v>0</v>
      </c>
      <c r="BD589" t="b">
        <v>0</v>
      </c>
      <c r="BE589" t="b">
        <v>0</v>
      </c>
      <c r="BF589" t="s">
        <v>4897</v>
      </c>
      <c r="BG589" t="s">
        <v>4897</v>
      </c>
      <c r="BH589" t="s">
        <v>4897</v>
      </c>
      <c r="BI589" t="s">
        <v>536</v>
      </c>
      <c r="BN589" s="232">
        <v>999</v>
      </c>
      <c r="BQ589" t="s">
        <v>537</v>
      </c>
      <c r="BR589" t="s">
        <v>535</v>
      </c>
    </row>
    <row r="590" spans="1:72">
      <c r="A590">
        <v>589</v>
      </c>
      <c r="B590" s="161" t="str">
        <f>IFERROR(TEXT(AM590,"00"),"99")&amp;IFERROR(TEXT(X590,"00"),"99")&amp;IFERROR(TEXT(T590,"00"),"99")&amp;IFERROR(TEXT(BN590,"000"),"999")</f>
        <v>054306999</v>
      </c>
      <c r="C590" s="161" t="str">
        <f>IFERROR(TEXT(AM590,"00"),"99")&amp;IFERROR(TEXT(W590,"00"),"99")&amp;IFERROR(TEXT(S590,"000"),"999")</f>
        <v>0543102</v>
      </c>
      <c r="D590" s="29">
        <v>0</v>
      </c>
      <c r="E590" s="29">
        <v>1</v>
      </c>
      <c r="F590" s="29">
        <v>0</v>
      </c>
      <c r="G590" s="29"/>
      <c r="H590" t="s">
        <v>542</v>
      </c>
      <c r="I590" s="379" t="str">
        <f>IF(ISBLANK(H590), IF(OR(NOT(ISBLANK(M590)),NOT(ISBLANK(J590)), NOT(ISBLANK(O590))),"no oldname but should be",""),IF(H590=J590,"api",IF(H590=O590,"csv","no match or acsbgname")))</f>
        <v>csv</v>
      </c>
      <c r="N590" t="s">
        <v>542</v>
      </c>
      <c r="O590" t="s">
        <v>542</v>
      </c>
      <c r="P590" t="s">
        <v>542</v>
      </c>
      <c r="Q590" s="64" t="s">
        <v>306</v>
      </c>
      <c r="R590" t="s">
        <v>306</v>
      </c>
      <c r="S590" s="150">
        <f>IFERROR(_xlfn.XLOOKUP(U590,sortorder!$E$62:$E$134,sortorder!$F$62:$F$134),999)</f>
        <v>102</v>
      </c>
      <c r="T590" s="150">
        <f>IFERROR(_xlfn.XLOOKUP(U590,sortorder!$E$62:$E$134,sortorder!$D$62:$D$134),99)</f>
        <v>6</v>
      </c>
      <c r="U590" s="129" t="s">
        <v>307</v>
      </c>
      <c r="V590" s="59" t="s">
        <v>306</v>
      </c>
      <c r="W590" s="155">
        <f>IFERROR(_xlfn.XLOOKUP(Y590,sortorder!$E$4:$E$55,sortorder!$D$4:$D$55),99)</f>
        <v>43</v>
      </c>
      <c r="X590" s="155">
        <f>IFERROR(_xlfn.XLOOKUP(Y590,sortorder!$E$4:$E$55,sortorder!$D$4:$D$55),99)</f>
        <v>43</v>
      </c>
      <c r="Y590" s="22" t="s">
        <v>280</v>
      </c>
      <c r="Z590" s="144">
        <f>IF(ISERROR(SEARCH(Z$1,$Q590)),0,1)</f>
        <v>0</v>
      </c>
      <c r="AA590" s="144">
        <f>IF(ISERROR(SEARCH(AA$1,$Q590)),0,1)</f>
        <v>0</v>
      </c>
      <c r="AB590" s="144">
        <f>IF(ISERROR(SEARCH(AB$1,$Q590)),0,1)</f>
        <v>0</v>
      </c>
      <c r="AC590" s="144">
        <f>IF(ISERROR(SEARCH(AC$1,$Q590)),0,1)</f>
        <v>0</v>
      </c>
      <c r="AD590" s="144">
        <f>IF(ISERROR(SEARCH(AD$1,$Q590)),0,1)</f>
        <v>0</v>
      </c>
      <c r="AE590" s="144">
        <f>IF(ISERROR(SEARCH(AE$1,$Q590)),0,1)</f>
        <v>0</v>
      </c>
      <c r="AF590" s="144">
        <f>IF(ISERROR(SEARCH(AF$1,$Q590)),0,1)</f>
        <v>1</v>
      </c>
      <c r="AG590" s="144">
        <f>IF(ISERROR(SEARCH(AG$1,$Q590)),0,1)</f>
        <v>0</v>
      </c>
      <c r="AH590" s="144">
        <f>IF(ISERROR(SEARCH(AH$1,$Q590)),0,1)</f>
        <v>1</v>
      </c>
      <c r="AK590" t="s">
        <v>84</v>
      </c>
      <c r="AL590" s="41" t="s">
        <v>84</v>
      </c>
      <c r="AM590" s="216">
        <f>_xlfn.XLOOKUP(AL590,sortorder!$I$15:$I$20,sortorder!$J$15:$J$20)</f>
        <v>5</v>
      </c>
      <c r="AN590" t="s">
        <v>423</v>
      </c>
      <c r="AO590" t="s">
        <v>423</v>
      </c>
      <c r="AP590" t="s">
        <v>424</v>
      </c>
      <c r="AQ590" s="32">
        <v>1</v>
      </c>
      <c r="AR590" t="s">
        <v>3065</v>
      </c>
      <c r="AS590" t="s">
        <v>43</v>
      </c>
      <c r="AT590" t="s">
        <v>286</v>
      </c>
      <c r="AU590" t="s">
        <v>43</v>
      </c>
      <c r="AW590" s="39" t="str">
        <f>IFERROR(_xlfn.XLOOKUP(Q590,wtd!$B:$B,wtd!$C:$C),"")</f>
        <v/>
      </c>
      <c r="AX590" s="144" t="b">
        <f>IFERROR(Q590=_xlfn.XLOOKUP(Q590,wtd!$B:$B,wtd!$B:$B),FALSE)</f>
        <v>0</v>
      </c>
      <c r="AY590" t="s">
        <v>2845</v>
      </c>
      <c r="BA590">
        <v>3</v>
      </c>
      <c r="BC590" t="b">
        <v>0</v>
      </c>
      <c r="BD590" t="b">
        <v>0</v>
      </c>
      <c r="BE590" t="b">
        <v>0</v>
      </c>
      <c r="BF590" t="s">
        <v>543</v>
      </c>
      <c r="BG590" t="s">
        <v>544</v>
      </c>
      <c r="BH590" t="s">
        <v>544</v>
      </c>
      <c r="BI590" t="s">
        <v>545</v>
      </c>
      <c r="BJ590" t="s">
        <v>547</v>
      </c>
      <c r="BM590" t="s">
        <v>544</v>
      </c>
      <c r="BN590" s="232">
        <v>999</v>
      </c>
      <c r="BQ590" t="s">
        <v>546</v>
      </c>
      <c r="BR590" t="s">
        <v>542</v>
      </c>
      <c r="BS590" t="s">
        <v>56</v>
      </c>
    </row>
    <row r="591" spans="1:72">
      <c r="A591">
        <v>590</v>
      </c>
      <c r="B591" s="161" t="str">
        <f>IFERROR(TEXT(AM591,"00"),"99")&amp;IFERROR(TEXT(X591,"00"),"99")&amp;IFERROR(TEXT(T591,"00"),"99")&amp;IFERROR(TEXT(BN591,"000"),"999")</f>
        <v>054307999</v>
      </c>
      <c r="C591" s="161" t="str">
        <f>IFERROR(TEXT(AM591,"00"),"99")&amp;IFERROR(TEXT(W591,"00"),"99")&amp;IFERROR(TEXT(S591,"000"),"999")</f>
        <v>0543103</v>
      </c>
      <c r="D591" s="29">
        <v>0</v>
      </c>
      <c r="E591" s="29">
        <v>1</v>
      </c>
      <c r="F591" s="29">
        <v>0</v>
      </c>
      <c r="G591" s="29"/>
      <c r="H591" t="s">
        <v>312</v>
      </c>
      <c r="I591" s="379" t="str">
        <f>IF(ISBLANK(H591), IF(OR(NOT(ISBLANK(M591)),NOT(ISBLANK(J591)), NOT(ISBLANK(O591))),"no oldname but should be",""),IF(H591=J591,"api",IF(H591=O591,"csv","no match or acsbgname")))</f>
        <v>csv</v>
      </c>
      <c r="N591" t="s">
        <v>312</v>
      </c>
      <c r="O591" t="s">
        <v>312</v>
      </c>
      <c r="P591" t="s">
        <v>312</v>
      </c>
      <c r="Q591" s="64" t="s">
        <v>225</v>
      </c>
      <c r="R591" t="s">
        <v>225</v>
      </c>
      <c r="S591" s="150">
        <f>IFERROR(_xlfn.XLOOKUP(U591,sortorder!$E$62:$E$134,sortorder!$F$62:$F$134),999)</f>
        <v>103</v>
      </c>
      <c r="T591" s="150">
        <f>IFERROR(_xlfn.XLOOKUP(U591,sortorder!$E$62:$E$134,sortorder!$D$62:$D$134),99)</f>
        <v>7</v>
      </c>
      <c r="U591" s="129" t="s">
        <v>80</v>
      </c>
      <c r="V591" s="59" t="s">
        <v>225</v>
      </c>
      <c r="W591" s="155">
        <f>IFERROR(_xlfn.XLOOKUP(Y591,sortorder!$E$4:$E$55,sortorder!$D$4:$D$55),99)</f>
        <v>43</v>
      </c>
      <c r="X591" s="155">
        <f>IFERROR(_xlfn.XLOOKUP(Y591,sortorder!$E$4:$E$55,sortorder!$D$4:$D$55),99)</f>
        <v>43</v>
      </c>
      <c r="Y591" s="22" t="s">
        <v>280</v>
      </c>
      <c r="Z591" s="144">
        <f>IF(ISERROR(SEARCH(Z$1,$Q591)),0,1)</f>
        <v>0</v>
      </c>
      <c r="AA591" s="144">
        <f>IF(ISERROR(SEARCH(AA$1,$Q591)),0,1)</f>
        <v>0</v>
      </c>
      <c r="AB591" s="144">
        <f>IF(ISERROR(SEARCH(AB$1,$Q591)),0,1)</f>
        <v>0</v>
      </c>
      <c r="AC591" s="144">
        <f>IF(ISERROR(SEARCH(AC$1,$Q591)),0,1)</f>
        <v>0</v>
      </c>
      <c r="AD591" s="144">
        <f>IF(ISERROR(SEARCH(AD$1,$Q591)),0,1)</f>
        <v>0</v>
      </c>
      <c r="AE591" s="144">
        <f>IF(ISERROR(SEARCH(AE$1,$Q591)),0,1)</f>
        <v>0</v>
      </c>
      <c r="AF591" s="144">
        <f>IF(ISERROR(SEARCH(AF$1,$Q591)),0,1)</f>
        <v>1</v>
      </c>
      <c r="AG591" s="144">
        <f>IF(ISERROR(SEARCH(AG$1,$Q591)),0,1)</f>
        <v>0</v>
      </c>
      <c r="AH591" s="144">
        <f>IF(ISERROR(SEARCH(AH$1,$Q591)),0,1)</f>
        <v>1</v>
      </c>
      <c r="AK591" t="s">
        <v>84</v>
      </c>
      <c r="AL591" s="41" t="s">
        <v>84</v>
      </c>
      <c r="AM591" s="216">
        <f>_xlfn.XLOOKUP(AL591,sortorder!$I$15:$I$20,sortorder!$J$15:$J$20)</f>
        <v>5</v>
      </c>
      <c r="AN591" t="s">
        <v>423</v>
      </c>
      <c r="AO591" t="s">
        <v>423</v>
      </c>
      <c r="AP591" t="s">
        <v>424</v>
      </c>
      <c r="AQ591" s="32">
        <v>1</v>
      </c>
      <c r="AR591" t="s">
        <v>3065</v>
      </c>
      <c r="AS591" t="s">
        <v>43</v>
      </c>
      <c r="AT591" t="s">
        <v>286</v>
      </c>
      <c r="AU591" t="s">
        <v>43</v>
      </c>
      <c r="AW591" s="39" t="str">
        <f>IFERROR(_xlfn.XLOOKUP(Q591,wtd!$B:$B,wtd!$C:$C),"")</f>
        <v/>
      </c>
      <c r="AX591" s="144" t="b">
        <f>IFERROR(Q591=_xlfn.XLOOKUP(Q591,wtd!$B:$B,wtd!$B:$B),FALSE)</f>
        <v>0</v>
      </c>
      <c r="AY591" t="s">
        <v>2845</v>
      </c>
      <c r="BA591">
        <v>3</v>
      </c>
      <c r="BC591" t="b">
        <v>0</v>
      </c>
      <c r="BD591" t="b">
        <v>0</v>
      </c>
      <c r="BE591" t="b">
        <v>0</v>
      </c>
      <c r="BF591" t="s">
        <v>5856</v>
      </c>
      <c r="BG591" t="s">
        <v>313</v>
      </c>
      <c r="BH591" t="s">
        <v>313</v>
      </c>
      <c r="BI591" t="s">
        <v>314</v>
      </c>
      <c r="BJ591" t="s">
        <v>316</v>
      </c>
      <c r="BM591" t="s">
        <v>313</v>
      </c>
      <c r="BN591" s="232">
        <v>999</v>
      </c>
      <c r="BQ591" t="s">
        <v>315</v>
      </c>
      <c r="BR591" t="s">
        <v>312</v>
      </c>
      <c r="BS591" t="s">
        <v>56</v>
      </c>
    </row>
    <row r="592" spans="1:72">
      <c r="A592">
        <v>591</v>
      </c>
      <c r="B592" s="161" t="str">
        <f>IFERROR(TEXT(AM592,"00"),"99")&amp;IFERROR(TEXT(X592,"00"),"99")&amp;IFERROR(TEXT(T592,"00"),"99")&amp;IFERROR(TEXT(BN592,"000"),"999")</f>
        <v>054308999</v>
      </c>
      <c r="C592" s="161" t="str">
        <f>IFERROR(TEXT(AM592,"00"),"99")&amp;IFERROR(TEXT(W592,"00"),"99")&amp;IFERROR(TEXT(S592,"000"),"999")</f>
        <v>0543104</v>
      </c>
      <c r="D592" s="29">
        <v>0</v>
      </c>
      <c r="E592" s="29">
        <v>1</v>
      </c>
      <c r="F592" s="29">
        <v>0</v>
      </c>
      <c r="G592" s="29"/>
      <c r="H592" t="s">
        <v>340</v>
      </c>
      <c r="I592" s="379" t="str">
        <f>IF(ISBLANK(H592), IF(OR(NOT(ISBLANK(M592)),NOT(ISBLANK(J592)), NOT(ISBLANK(O592))),"no oldname but should be",""),IF(H592=J592,"api",IF(H592=O592,"csv","no match or acsbgname")))</f>
        <v>csv</v>
      </c>
      <c r="N592" t="s">
        <v>340</v>
      </c>
      <c r="O592" t="s">
        <v>340</v>
      </c>
      <c r="P592" t="s">
        <v>340</v>
      </c>
      <c r="Q592" s="64" t="s">
        <v>254</v>
      </c>
      <c r="R592" t="s">
        <v>254</v>
      </c>
      <c r="S592" s="150">
        <f>IFERROR(_xlfn.XLOOKUP(U592,sortorder!$E$62:$E$134,sortorder!$F$62:$F$134),999)</f>
        <v>104</v>
      </c>
      <c r="T592" s="150">
        <f>IFERROR(_xlfn.XLOOKUP(U592,sortorder!$E$62:$E$134,sortorder!$D$62:$D$134),99)</f>
        <v>8</v>
      </c>
      <c r="U592" s="129" t="s">
        <v>255</v>
      </c>
      <c r="V592" s="59" t="s">
        <v>254</v>
      </c>
      <c r="W592" s="155">
        <f>IFERROR(_xlfn.XLOOKUP(Y592,sortorder!$E$4:$E$55,sortorder!$D$4:$D$55),99)</f>
        <v>43</v>
      </c>
      <c r="X592" s="155">
        <f>IFERROR(_xlfn.XLOOKUP(Y592,sortorder!$E$4:$E$55,sortorder!$D$4:$D$55),99)</f>
        <v>43</v>
      </c>
      <c r="Y592" s="22" t="s">
        <v>280</v>
      </c>
      <c r="Z592" s="144">
        <f>IF(ISERROR(SEARCH(Z$1,$Q592)),0,1)</f>
        <v>0</v>
      </c>
      <c r="AA592" s="144">
        <f>IF(ISERROR(SEARCH(AA$1,$Q592)),0,1)</f>
        <v>0</v>
      </c>
      <c r="AB592" s="144">
        <f>IF(ISERROR(SEARCH(AB$1,$Q592)),0,1)</f>
        <v>0</v>
      </c>
      <c r="AC592" s="144">
        <f>IF(ISERROR(SEARCH(AC$1,$Q592)),0,1)</f>
        <v>0</v>
      </c>
      <c r="AD592" s="144">
        <f>IF(ISERROR(SEARCH(AD$1,$Q592)),0,1)</f>
        <v>0</v>
      </c>
      <c r="AE592" s="144">
        <f>IF(ISERROR(SEARCH(AE$1,$Q592)),0,1)</f>
        <v>0</v>
      </c>
      <c r="AF592" s="144">
        <f>IF(ISERROR(SEARCH(AF$1,$Q592)),0,1)</f>
        <v>1</v>
      </c>
      <c r="AG592" s="144">
        <f>IF(ISERROR(SEARCH(AG$1,$Q592)),0,1)</f>
        <v>0</v>
      </c>
      <c r="AH592" s="144">
        <f>IF(ISERROR(SEARCH(AH$1,$Q592)),0,1)</f>
        <v>1</v>
      </c>
      <c r="AK592" t="s">
        <v>84</v>
      </c>
      <c r="AL592" s="41" t="s">
        <v>84</v>
      </c>
      <c r="AM592" s="216">
        <f>_xlfn.XLOOKUP(AL592,sortorder!$I$15:$I$20,sortorder!$J$15:$J$20)</f>
        <v>5</v>
      </c>
      <c r="AN592" t="s">
        <v>423</v>
      </c>
      <c r="AO592" t="s">
        <v>423</v>
      </c>
      <c r="AP592" t="s">
        <v>424</v>
      </c>
      <c r="AQ592" s="32">
        <v>1</v>
      </c>
      <c r="AR592" t="s">
        <v>3065</v>
      </c>
      <c r="AS592" t="s">
        <v>43</v>
      </c>
      <c r="AT592" t="s">
        <v>286</v>
      </c>
      <c r="AU592" t="s">
        <v>43</v>
      </c>
      <c r="AW592" s="39" t="str">
        <f>IFERROR(_xlfn.XLOOKUP(Q592,wtd!$B:$B,wtd!$C:$C),"")</f>
        <v/>
      </c>
      <c r="AX592" s="144" t="b">
        <f>IFERROR(Q592=_xlfn.XLOOKUP(Q592,wtd!$B:$B,wtd!$B:$B),FALSE)</f>
        <v>0</v>
      </c>
      <c r="AY592" t="s">
        <v>2845</v>
      </c>
      <c r="BA592">
        <v>3</v>
      </c>
      <c r="BC592" t="b">
        <v>0</v>
      </c>
      <c r="BD592" t="b">
        <v>0</v>
      </c>
      <c r="BE592" t="b">
        <v>0</v>
      </c>
      <c r="BF592" t="s">
        <v>341</v>
      </c>
      <c r="BG592" t="s">
        <v>342</v>
      </c>
      <c r="BH592" t="s">
        <v>342</v>
      </c>
      <c r="BI592" t="s">
        <v>342</v>
      </c>
      <c r="BJ592" t="s">
        <v>344</v>
      </c>
      <c r="BM592" t="s">
        <v>342</v>
      </c>
      <c r="BN592" s="232">
        <v>999</v>
      </c>
      <c r="BQ592" t="s">
        <v>343</v>
      </c>
      <c r="BR592" t="s">
        <v>340</v>
      </c>
      <c r="BS592" t="s">
        <v>56</v>
      </c>
    </row>
    <row r="593" spans="1:72">
      <c r="A593">
        <v>592</v>
      </c>
      <c r="B593" s="161" t="str">
        <f>IFERROR(TEXT(AM593,"00"),"99")&amp;IFERROR(TEXT(X593,"00"),"99")&amp;IFERROR(TEXT(T593,"00"),"99")&amp;IFERROR(TEXT(BN593,"000"),"999")</f>
        <v>054309999</v>
      </c>
      <c r="C593" s="161" t="str">
        <f>IFERROR(TEXT(AM593,"00"),"99")&amp;IFERROR(TEXT(W593,"00"),"99")&amp;IFERROR(TEXT(S593,"000"),"999")</f>
        <v>0543105</v>
      </c>
      <c r="D593" s="29">
        <v>0</v>
      </c>
      <c r="E593" s="29">
        <v>1</v>
      </c>
      <c r="F593" s="29">
        <v>0</v>
      </c>
      <c r="G593" s="29"/>
      <c r="H593" t="s">
        <v>349</v>
      </c>
      <c r="I593" s="379" t="str">
        <f>IF(ISBLANK(H593), IF(OR(NOT(ISBLANK(M593)),NOT(ISBLANK(J593)), NOT(ISBLANK(O593))),"no oldname but should be",""),IF(H593=J593,"api",IF(H593=O593,"csv","no match or acsbgname")))</f>
        <v>csv</v>
      </c>
      <c r="N593" t="s">
        <v>349</v>
      </c>
      <c r="O593" t="s">
        <v>349</v>
      </c>
      <c r="P593" t="s">
        <v>349</v>
      </c>
      <c r="Q593" s="64" t="s">
        <v>264</v>
      </c>
      <c r="R593" t="s">
        <v>264</v>
      </c>
      <c r="S593" s="150">
        <f>IFERROR(_xlfn.XLOOKUP(U593,sortorder!$E$62:$E$134,sortorder!$F$62:$F$134),999)</f>
        <v>105</v>
      </c>
      <c r="T593" s="150">
        <f>IFERROR(_xlfn.XLOOKUP(U593,sortorder!$E$62:$E$134,sortorder!$D$62:$D$134),99)</f>
        <v>9</v>
      </c>
      <c r="U593" s="129" t="s">
        <v>265</v>
      </c>
      <c r="V593" s="59" t="s">
        <v>264</v>
      </c>
      <c r="W593" s="155">
        <f>IFERROR(_xlfn.XLOOKUP(Y593,sortorder!$E$4:$E$55,sortorder!$D$4:$D$55),99)</f>
        <v>43</v>
      </c>
      <c r="X593" s="155">
        <f>IFERROR(_xlfn.XLOOKUP(Y593,sortorder!$E$4:$E$55,sortorder!$D$4:$D$55),99)</f>
        <v>43</v>
      </c>
      <c r="Y593" s="22" t="s">
        <v>280</v>
      </c>
      <c r="Z593" s="144">
        <f>IF(ISERROR(SEARCH(Z$1,$Q593)),0,1)</f>
        <v>0</v>
      </c>
      <c r="AA593" s="144">
        <f>IF(ISERROR(SEARCH(AA$1,$Q593)),0,1)</f>
        <v>0</v>
      </c>
      <c r="AB593" s="144">
        <f>IF(ISERROR(SEARCH(AB$1,$Q593)),0,1)</f>
        <v>0</v>
      </c>
      <c r="AC593" s="144">
        <f>IF(ISERROR(SEARCH(AC$1,$Q593)),0,1)</f>
        <v>0</v>
      </c>
      <c r="AD593" s="144">
        <f>IF(ISERROR(SEARCH(AD$1,$Q593)),0,1)</f>
        <v>0</v>
      </c>
      <c r="AE593" s="144">
        <f>IF(ISERROR(SEARCH(AE$1,$Q593)),0,1)</f>
        <v>0</v>
      </c>
      <c r="AF593" s="144">
        <f>IF(ISERROR(SEARCH(AF$1,$Q593)),0,1)</f>
        <v>1</v>
      </c>
      <c r="AG593" s="144">
        <f>IF(ISERROR(SEARCH(AG$1,$Q593)),0,1)</f>
        <v>0</v>
      </c>
      <c r="AH593" s="144">
        <f>IF(ISERROR(SEARCH(AH$1,$Q593)),0,1)</f>
        <v>1</v>
      </c>
      <c r="AK593" t="s">
        <v>84</v>
      </c>
      <c r="AL593" s="41" t="s">
        <v>84</v>
      </c>
      <c r="AM593" s="216">
        <f>_xlfn.XLOOKUP(AL593,sortorder!$I$15:$I$20,sortorder!$J$15:$J$20)</f>
        <v>5</v>
      </c>
      <c r="AN593" t="s">
        <v>423</v>
      </c>
      <c r="AO593" t="s">
        <v>423</v>
      </c>
      <c r="AP593" t="s">
        <v>424</v>
      </c>
      <c r="AQ593" s="32">
        <v>1</v>
      </c>
      <c r="AR593" t="s">
        <v>3065</v>
      </c>
      <c r="AS593" t="s">
        <v>43</v>
      </c>
      <c r="AT593" t="s">
        <v>286</v>
      </c>
      <c r="AU593" t="s">
        <v>43</v>
      </c>
      <c r="AW593" s="39" t="str">
        <f>IFERROR(_xlfn.XLOOKUP(Q593,wtd!$B:$B,wtd!$C:$C),"")</f>
        <v/>
      </c>
      <c r="AX593" s="144" t="b">
        <f>IFERROR(Q593=_xlfn.XLOOKUP(Q593,wtd!$B:$B,wtd!$B:$B),FALSE)</f>
        <v>0</v>
      </c>
      <c r="AY593" t="s">
        <v>2845</v>
      </c>
      <c r="BA593">
        <v>3</v>
      </c>
      <c r="BC593" t="b">
        <v>0</v>
      </c>
      <c r="BD593" t="b">
        <v>0</v>
      </c>
      <c r="BE593" t="b">
        <v>0</v>
      </c>
      <c r="BF593" t="s">
        <v>350</v>
      </c>
      <c r="BG593" t="s">
        <v>351</v>
      </c>
      <c r="BH593" t="s">
        <v>351</v>
      </c>
      <c r="BI593" t="s">
        <v>351</v>
      </c>
      <c r="BJ593" t="s">
        <v>353</v>
      </c>
      <c r="BM593" t="s">
        <v>351</v>
      </c>
      <c r="BN593" s="232">
        <v>999</v>
      </c>
      <c r="BQ593" t="s">
        <v>352</v>
      </c>
      <c r="BR593" t="s">
        <v>349</v>
      </c>
      <c r="BS593" t="s">
        <v>56</v>
      </c>
    </row>
    <row r="594" spans="1:72">
      <c r="A594">
        <v>593</v>
      </c>
      <c r="B594" s="161" t="str">
        <f>IFERROR(TEXT(AM594,"00"),"99")&amp;IFERROR(TEXT(X594,"00"),"99")&amp;IFERROR(TEXT(T594,"00"),"99")&amp;IFERROR(TEXT(BN594,"000"),"999")</f>
        <v>054310999</v>
      </c>
      <c r="C594" s="161" t="str">
        <f>IFERROR(TEXT(AM594,"00"),"99")&amp;IFERROR(TEXT(W594,"00"),"99")&amp;IFERROR(TEXT(S594,"000"),"999")</f>
        <v>0543106</v>
      </c>
      <c r="D594" s="29">
        <v>0</v>
      </c>
      <c r="E594" s="29">
        <v>1</v>
      </c>
      <c r="F594" s="29">
        <v>0</v>
      </c>
      <c r="G594" s="29"/>
      <c r="H594" t="s">
        <v>358</v>
      </c>
      <c r="I594" s="379" t="str">
        <f>IF(ISBLANK(H594), IF(OR(NOT(ISBLANK(M594)),NOT(ISBLANK(J594)), NOT(ISBLANK(O594))),"no oldname but should be",""),IF(H594=J594,"api",IF(H594=O594,"csv","no match or acsbgname")))</f>
        <v>csv</v>
      </c>
      <c r="N594" t="s">
        <v>358</v>
      </c>
      <c r="O594" t="s">
        <v>358</v>
      </c>
      <c r="P594" t="s">
        <v>358</v>
      </c>
      <c r="Q594" s="64" t="s">
        <v>94</v>
      </c>
      <c r="R594" t="s">
        <v>94</v>
      </c>
      <c r="S594" s="150">
        <f>IFERROR(_xlfn.XLOOKUP(U594,sortorder!$E$62:$E$134,sortorder!$F$62:$F$134),999)</f>
        <v>106</v>
      </c>
      <c r="T594" s="150">
        <f>IFERROR(_xlfn.XLOOKUP(U594,sortorder!$E$62:$E$134,sortorder!$D$62:$D$134),99)</f>
        <v>10</v>
      </c>
      <c r="U594" s="129" t="s">
        <v>95</v>
      </c>
      <c r="V594" s="59" t="s">
        <v>94</v>
      </c>
      <c r="W594" s="155">
        <f>IFERROR(_xlfn.XLOOKUP(Y594,sortorder!$E$4:$E$55,sortorder!$D$4:$D$55),99)</f>
        <v>43</v>
      </c>
      <c r="X594" s="155">
        <f>IFERROR(_xlfn.XLOOKUP(Y594,sortorder!$E$4:$E$55,sortorder!$D$4:$D$55),99)</f>
        <v>43</v>
      </c>
      <c r="Y594" s="22" t="s">
        <v>280</v>
      </c>
      <c r="Z594" s="144">
        <f>IF(ISERROR(SEARCH(Z$1,$Q594)),0,1)</f>
        <v>0</v>
      </c>
      <c r="AA594" s="144">
        <f>IF(ISERROR(SEARCH(AA$1,$Q594)),0,1)</f>
        <v>0</v>
      </c>
      <c r="AB594" s="144">
        <f>IF(ISERROR(SEARCH(AB$1,$Q594)),0,1)</f>
        <v>0</v>
      </c>
      <c r="AC594" s="144">
        <f>IF(ISERROR(SEARCH(AC$1,$Q594)),0,1)</f>
        <v>0</v>
      </c>
      <c r="AD594" s="144">
        <f>IF(ISERROR(SEARCH(AD$1,$Q594)),0,1)</f>
        <v>0</v>
      </c>
      <c r="AE594" s="144">
        <f>IF(ISERROR(SEARCH(AE$1,$Q594)),0,1)</f>
        <v>0</v>
      </c>
      <c r="AF594" s="144">
        <f>IF(ISERROR(SEARCH(AF$1,$Q594)),0,1)</f>
        <v>1</v>
      </c>
      <c r="AG594" s="144">
        <f>IF(ISERROR(SEARCH(AG$1,$Q594)),0,1)</f>
        <v>0</v>
      </c>
      <c r="AH594" s="144">
        <f>IF(ISERROR(SEARCH(AH$1,$Q594)),0,1)</f>
        <v>1</v>
      </c>
      <c r="AK594" t="s">
        <v>84</v>
      </c>
      <c r="AL594" s="41" t="s">
        <v>84</v>
      </c>
      <c r="AM594" s="216">
        <f>_xlfn.XLOOKUP(AL594,sortorder!$I$15:$I$20,sortorder!$J$15:$J$20)</f>
        <v>5</v>
      </c>
      <c r="AN594" t="s">
        <v>423</v>
      </c>
      <c r="AO594" t="s">
        <v>423</v>
      </c>
      <c r="AP594" t="s">
        <v>424</v>
      </c>
      <c r="AQ594" s="32">
        <v>1</v>
      </c>
      <c r="AR594" t="s">
        <v>3065</v>
      </c>
      <c r="AS594" t="s">
        <v>43</v>
      </c>
      <c r="AT594" t="s">
        <v>286</v>
      </c>
      <c r="AU594" t="s">
        <v>43</v>
      </c>
      <c r="AW594" s="39" t="str">
        <f>IFERROR(_xlfn.XLOOKUP(Q594,wtd!$B:$B,wtd!$C:$C),"")</f>
        <v/>
      </c>
      <c r="AX594" s="144" t="b">
        <f>IFERROR(Q594=_xlfn.XLOOKUP(Q594,wtd!$B:$B,wtd!$B:$B),FALSE)</f>
        <v>0</v>
      </c>
      <c r="AY594" t="s">
        <v>2845</v>
      </c>
      <c r="BA594">
        <v>3</v>
      </c>
      <c r="BC594" t="b">
        <v>0</v>
      </c>
      <c r="BD594" t="b">
        <v>0</v>
      </c>
      <c r="BE594" t="b">
        <v>0</v>
      </c>
      <c r="BF594" t="s">
        <v>359</v>
      </c>
      <c r="BG594" t="s">
        <v>360</v>
      </c>
      <c r="BH594" t="s">
        <v>360</v>
      </c>
      <c r="BI594" t="s">
        <v>361</v>
      </c>
      <c r="BJ594" t="s">
        <v>363</v>
      </c>
      <c r="BM594" t="s">
        <v>360</v>
      </c>
      <c r="BN594" s="232">
        <v>999</v>
      </c>
      <c r="BQ594" t="s">
        <v>362</v>
      </c>
      <c r="BR594" t="s">
        <v>358</v>
      </c>
      <c r="BS594" t="s">
        <v>56</v>
      </c>
    </row>
    <row r="595" spans="1:72">
      <c r="A595">
        <v>594</v>
      </c>
      <c r="B595" s="161" t="str">
        <f>IFERROR(TEXT(AM595,"00"),"99")&amp;IFERROR(TEXT(X595,"00"),"99")&amp;IFERROR(TEXT(T595,"00"),"99")&amp;IFERROR(TEXT(BN595,"000"),"999")</f>
        <v>054311999</v>
      </c>
      <c r="C595" s="161" t="str">
        <f>IFERROR(TEXT(AM595,"00"),"99")&amp;IFERROR(TEXT(W595,"00"),"99")&amp;IFERROR(TEXT(S595,"000"),"999")</f>
        <v>0543107</v>
      </c>
      <c r="D595" s="29">
        <v>0</v>
      </c>
      <c r="E595" s="29">
        <v>1</v>
      </c>
      <c r="F595" s="29">
        <v>0</v>
      </c>
      <c r="G595" s="29"/>
      <c r="H595" t="s">
        <v>552</v>
      </c>
      <c r="I595" s="379" t="str">
        <f>IF(ISBLANK(H595), IF(OR(NOT(ISBLANK(M595)),NOT(ISBLANK(J595)), NOT(ISBLANK(O595))),"no oldname but should be",""),IF(H595=J595,"api",IF(H595=O595,"csv","no match or acsbgname")))</f>
        <v>csv</v>
      </c>
      <c r="N595" t="s">
        <v>552</v>
      </c>
      <c r="O595" t="s">
        <v>552</v>
      </c>
      <c r="P595" t="s">
        <v>552</v>
      </c>
      <c r="Q595" s="64" t="s">
        <v>133</v>
      </c>
      <c r="R595" t="s">
        <v>133</v>
      </c>
      <c r="S595" s="150">
        <f>IFERROR(_xlfn.XLOOKUP(U595,sortorder!$E$62:$E$134,sortorder!$F$62:$F$134),999)</f>
        <v>107</v>
      </c>
      <c r="T595" s="150">
        <f>IFERROR(_xlfn.XLOOKUP(U595,sortorder!$E$62:$E$134,sortorder!$D$62:$D$134),99)</f>
        <v>11</v>
      </c>
      <c r="U595" s="129" t="s">
        <v>134</v>
      </c>
      <c r="V595" s="59" t="s">
        <v>133</v>
      </c>
      <c r="W595" s="155">
        <f>IFERROR(_xlfn.XLOOKUP(Y595,sortorder!$E$4:$E$55,sortorder!$D$4:$D$55),99)</f>
        <v>43</v>
      </c>
      <c r="X595" s="155">
        <f>IFERROR(_xlfn.XLOOKUP(Y595,sortorder!$E$4:$E$55,sortorder!$D$4:$D$55),99)</f>
        <v>43</v>
      </c>
      <c r="Y595" s="22" t="s">
        <v>280</v>
      </c>
      <c r="Z595" s="144">
        <f>IF(ISERROR(SEARCH(Z$1,$Q595)),0,1)</f>
        <v>0</v>
      </c>
      <c r="AA595" s="144">
        <f>IF(ISERROR(SEARCH(AA$1,$Q595)),0,1)</f>
        <v>0</v>
      </c>
      <c r="AB595" s="144">
        <f>IF(ISERROR(SEARCH(AB$1,$Q595)),0,1)</f>
        <v>0</v>
      </c>
      <c r="AC595" s="144">
        <f>IF(ISERROR(SEARCH(AC$1,$Q595)),0,1)</f>
        <v>0</v>
      </c>
      <c r="AD595" s="144">
        <f>IF(ISERROR(SEARCH(AD$1,$Q595)),0,1)</f>
        <v>0</v>
      </c>
      <c r="AE595" s="144">
        <f>IF(ISERROR(SEARCH(AE$1,$Q595)),0,1)</f>
        <v>0</v>
      </c>
      <c r="AF595" s="144">
        <f>IF(ISERROR(SEARCH(AF$1,$Q595)),0,1)</f>
        <v>1</v>
      </c>
      <c r="AG595" s="144">
        <f>IF(ISERROR(SEARCH(AG$1,$Q595)),0,1)</f>
        <v>0</v>
      </c>
      <c r="AH595" s="144">
        <f>IF(ISERROR(SEARCH(AH$1,$Q595)),0,1)</f>
        <v>1</v>
      </c>
      <c r="AK595" t="s">
        <v>84</v>
      </c>
      <c r="AL595" s="41" t="s">
        <v>84</v>
      </c>
      <c r="AM595" s="216">
        <f>_xlfn.XLOOKUP(AL595,sortorder!$I$15:$I$20,sortorder!$J$15:$J$20)</f>
        <v>5</v>
      </c>
      <c r="AN595" t="s">
        <v>423</v>
      </c>
      <c r="AO595" t="s">
        <v>423</v>
      </c>
      <c r="AP595" t="s">
        <v>424</v>
      </c>
      <c r="AQ595" s="32">
        <v>1</v>
      </c>
      <c r="AR595" t="s">
        <v>3065</v>
      </c>
      <c r="AS595" t="s">
        <v>43</v>
      </c>
      <c r="AT595" t="s">
        <v>286</v>
      </c>
      <c r="AU595" t="s">
        <v>43</v>
      </c>
      <c r="AW595" s="39" t="str">
        <f>IFERROR(_xlfn.XLOOKUP(Q595,wtd!$B:$B,wtd!$C:$C),"")</f>
        <v/>
      </c>
      <c r="AX595" s="144" t="b">
        <f>IFERROR(Q595=_xlfn.XLOOKUP(Q595,wtd!$B:$B,wtd!$B:$B),FALSE)</f>
        <v>0</v>
      </c>
      <c r="AY595" t="s">
        <v>2845</v>
      </c>
      <c r="BA595">
        <v>3</v>
      </c>
      <c r="BC595" t="b">
        <v>0</v>
      </c>
      <c r="BD595" t="b">
        <v>0</v>
      </c>
      <c r="BE595" t="b">
        <v>0</v>
      </c>
      <c r="BF595" t="s">
        <v>553</v>
      </c>
      <c r="BG595" t="s">
        <v>554</v>
      </c>
      <c r="BH595" t="s">
        <v>554</v>
      </c>
      <c r="BI595" t="s">
        <v>555</v>
      </c>
      <c r="BJ595" t="s">
        <v>557</v>
      </c>
      <c r="BM595" t="s">
        <v>554</v>
      </c>
      <c r="BN595" s="232">
        <v>999</v>
      </c>
      <c r="BQ595" t="s">
        <v>556</v>
      </c>
      <c r="BR595" t="s">
        <v>552</v>
      </c>
      <c r="BS595" t="s">
        <v>56</v>
      </c>
    </row>
    <row r="596" spans="1:72">
      <c r="A596">
        <v>595</v>
      </c>
      <c r="B596" s="161" t="str">
        <f>IFERROR(TEXT(AM596,"00"),"99")&amp;IFERROR(TEXT(X596,"00"),"99")&amp;IFERROR(TEXT(T596,"00"),"99")&amp;IFERROR(TEXT(BN596,"000"),"999")</f>
        <v>054312999</v>
      </c>
      <c r="C596" s="161" t="str">
        <f>IFERROR(TEXT(AM596,"00"),"99")&amp;IFERROR(TEXT(W596,"00"),"99")&amp;IFERROR(TEXT(S596,"000"),"999")</f>
        <v>0543108</v>
      </c>
      <c r="D596" s="29">
        <v>0</v>
      </c>
      <c r="E596" s="29">
        <v>1</v>
      </c>
      <c r="F596" s="29">
        <v>0</v>
      </c>
      <c r="G596" s="29"/>
      <c r="H596" t="s">
        <v>330</v>
      </c>
      <c r="I596" s="379" t="str">
        <f>IF(ISBLANK(H596), IF(OR(NOT(ISBLANK(M596)),NOT(ISBLANK(J596)), NOT(ISBLANK(O596))),"no oldname but should be",""),IF(H596=J596,"api",IF(H596=O596,"csv","no match or acsbgname")))</f>
        <v>csv</v>
      </c>
      <c r="N596" t="s">
        <v>330</v>
      </c>
      <c r="O596" t="s">
        <v>330</v>
      </c>
      <c r="P596" t="s">
        <v>330</v>
      </c>
      <c r="Q596" s="64" t="s">
        <v>243</v>
      </c>
      <c r="R596" t="s">
        <v>243</v>
      </c>
      <c r="S596" s="150">
        <f>IFERROR(_xlfn.XLOOKUP(U596,sortorder!$E$62:$E$134,sortorder!$F$62:$F$134),999)</f>
        <v>108</v>
      </c>
      <c r="T596" s="150">
        <f>IFERROR(_xlfn.XLOOKUP(U596,sortorder!$E$62:$E$134,sortorder!$D$62:$D$134),99)</f>
        <v>12</v>
      </c>
      <c r="U596" s="129" t="s">
        <v>244</v>
      </c>
      <c r="V596" s="59" t="s">
        <v>243</v>
      </c>
      <c r="W596" s="155">
        <f>IFERROR(_xlfn.XLOOKUP(Y596,sortorder!$E$4:$E$55,sortorder!$D$4:$D$55),99)</f>
        <v>43</v>
      </c>
      <c r="X596" s="155">
        <f>IFERROR(_xlfn.XLOOKUP(Y596,sortorder!$E$4:$E$55,sortorder!$D$4:$D$55),99)</f>
        <v>43</v>
      </c>
      <c r="Y596" s="22" t="s">
        <v>280</v>
      </c>
      <c r="Z596" s="144">
        <f>IF(ISERROR(SEARCH(Z$1,$Q596)),0,1)</f>
        <v>0</v>
      </c>
      <c r="AA596" s="144">
        <f>IF(ISERROR(SEARCH(AA$1,$Q596)),0,1)</f>
        <v>0</v>
      </c>
      <c r="AB596" s="144">
        <f>IF(ISERROR(SEARCH(AB$1,$Q596)),0,1)</f>
        <v>0</v>
      </c>
      <c r="AC596" s="144">
        <f>IF(ISERROR(SEARCH(AC$1,$Q596)),0,1)</f>
        <v>0</v>
      </c>
      <c r="AD596" s="144">
        <f>IF(ISERROR(SEARCH(AD$1,$Q596)),0,1)</f>
        <v>0</v>
      </c>
      <c r="AE596" s="144">
        <f>IF(ISERROR(SEARCH(AE$1,$Q596)),0,1)</f>
        <v>0</v>
      </c>
      <c r="AF596" s="144">
        <f>IF(ISERROR(SEARCH(AF$1,$Q596)),0,1)</f>
        <v>1</v>
      </c>
      <c r="AG596" s="144">
        <f>IF(ISERROR(SEARCH(AG$1,$Q596)),0,1)</f>
        <v>0</v>
      </c>
      <c r="AH596" s="144">
        <f>IF(ISERROR(SEARCH(AH$1,$Q596)),0,1)</f>
        <v>1</v>
      </c>
      <c r="AK596" t="s">
        <v>84</v>
      </c>
      <c r="AL596" s="41" t="s">
        <v>84</v>
      </c>
      <c r="AM596" s="216">
        <f>_xlfn.XLOOKUP(AL596,sortorder!$I$15:$I$20,sortorder!$J$15:$J$20)</f>
        <v>5</v>
      </c>
      <c r="AN596" t="s">
        <v>423</v>
      </c>
      <c r="AO596" t="s">
        <v>423</v>
      </c>
      <c r="AP596" t="s">
        <v>424</v>
      </c>
      <c r="AQ596" s="32">
        <v>1</v>
      </c>
      <c r="AR596" t="s">
        <v>3065</v>
      </c>
      <c r="AS596" t="s">
        <v>43</v>
      </c>
      <c r="AT596" t="s">
        <v>286</v>
      </c>
      <c r="AU596" t="s">
        <v>43</v>
      </c>
      <c r="AW596" s="39" t="str">
        <f>IFERROR(_xlfn.XLOOKUP(Q596,wtd!$B:$B,wtd!$C:$C),"")</f>
        <v/>
      </c>
      <c r="AX596" s="144" t="b">
        <f>IFERROR(Q596=_xlfn.XLOOKUP(Q596,wtd!$B:$B,wtd!$B:$B),FALSE)</f>
        <v>0</v>
      </c>
      <c r="AY596" t="s">
        <v>2845</v>
      </c>
      <c r="BA596">
        <v>3</v>
      </c>
      <c r="BC596" t="b">
        <v>0</v>
      </c>
      <c r="BD596" t="b">
        <v>0</v>
      </c>
      <c r="BE596" t="b">
        <v>0</v>
      </c>
      <c r="BF596" t="s">
        <v>331</v>
      </c>
      <c r="BG596" t="s">
        <v>332</v>
      </c>
      <c r="BH596" t="s">
        <v>332</v>
      </c>
      <c r="BI596" t="s">
        <v>333</v>
      </c>
      <c r="BJ596" t="s">
        <v>335</v>
      </c>
      <c r="BM596" t="s">
        <v>332</v>
      </c>
      <c r="BN596" s="232">
        <v>999</v>
      </c>
      <c r="BQ596" t="s">
        <v>334</v>
      </c>
      <c r="BR596" t="s">
        <v>330</v>
      </c>
      <c r="BS596" t="s">
        <v>56</v>
      </c>
    </row>
    <row r="597" spans="1:72">
      <c r="A597">
        <v>596</v>
      </c>
      <c r="B597" s="161" t="str">
        <f>IFERROR(TEXT(AM597,"00"),"99")&amp;IFERROR(TEXT(X597,"00"),"99")&amp;IFERROR(TEXT(T597,"00"),"99")&amp;IFERROR(TEXT(BN597,"000"),"999")</f>
        <v>054313000</v>
      </c>
      <c r="C597" s="161" t="str">
        <f>IFERROR(TEXT(AM597,"00"),"99")&amp;IFERROR(TEXT(W597,"00"),"99")&amp;IFERROR(TEXT(S597,"000"),"999")</f>
        <v>0543109</v>
      </c>
      <c r="D597" s="260">
        <v>0</v>
      </c>
      <c r="E597" s="260">
        <v>1</v>
      </c>
      <c r="F597" s="260">
        <v>0</v>
      </c>
      <c r="G597" s="261"/>
      <c r="H597" s="124" t="s">
        <v>5684</v>
      </c>
      <c r="I597" s="379" t="str">
        <f>IF(ISBLANK(H597), IF(OR(NOT(ISBLANK(M597)),NOT(ISBLANK(J597)), NOT(ISBLANK(O597))),"no oldname but should be",""),IF(H597=J597,"api",IF(H597=O597,"csv","no match or acsbgname")))</f>
        <v>csv</v>
      </c>
      <c r="J597" s="124"/>
      <c r="K597" s="124"/>
      <c r="L597" s="124"/>
      <c r="M597" s="124"/>
      <c r="N597" s="124"/>
      <c r="O597" s="124" t="s">
        <v>5684</v>
      </c>
      <c r="P597" s="124"/>
      <c r="Q597" s="125" t="s">
        <v>5747</v>
      </c>
      <c r="R597" s="124"/>
      <c r="S597" s="150">
        <f>IFERROR(_xlfn.XLOOKUP(U597,sortorder!$E$62:$E$134,sortorder!$F$62:$F$134),999)</f>
        <v>109</v>
      </c>
      <c r="T597" s="150">
        <f>IFERROR(_xlfn.XLOOKUP(U597,sortorder!$E$62:$E$134,sortorder!$D$62:$D$134),99)</f>
        <v>13</v>
      </c>
      <c r="U597" s="201" t="s">
        <v>5689</v>
      </c>
      <c r="V597" s="202"/>
      <c r="W597" s="155">
        <f>IFERROR(_xlfn.XLOOKUP(Y597,sortorder!$E$4:$E$55,sortorder!$D$4:$D$55),99)</f>
        <v>43</v>
      </c>
      <c r="X597" s="155">
        <f>IFERROR(_xlfn.XLOOKUP(Y597,sortorder!$E$4:$E$55,sortorder!$D$4:$D$55),99)</f>
        <v>43</v>
      </c>
      <c r="Y597" s="203" t="s">
        <v>280</v>
      </c>
      <c r="Z597" s="144">
        <f>IF(ISERROR(SEARCH(Z$1,$Q597)),0,1)</f>
        <v>0</v>
      </c>
      <c r="AA597" s="144">
        <f>IF(ISERROR(SEARCH(AA$1,$Q597)),0,1)</f>
        <v>0</v>
      </c>
      <c r="AB597" s="144">
        <f>IF(ISERROR(SEARCH(AB$1,$Q597)),0,1)</f>
        <v>0</v>
      </c>
      <c r="AC597" s="144">
        <f>IF(ISERROR(SEARCH(AC$1,$Q597)),0,1)</f>
        <v>0</v>
      </c>
      <c r="AD597" s="144">
        <f>IF(ISERROR(SEARCH(AD$1,$Q597)),0,1)</f>
        <v>0</v>
      </c>
      <c r="AE597" s="144">
        <f>IF(ISERROR(SEARCH(AE$1,$Q597)),0,1)</f>
        <v>0</v>
      </c>
      <c r="AF597" s="144">
        <f>IF(ISERROR(SEARCH(AF$1,$Q597)),0,1)</f>
        <v>1</v>
      </c>
      <c r="AG597" s="144">
        <f>IF(ISERROR(SEARCH(AG$1,$Q597)),0,1)</f>
        <v>0</v>
      </c>
      <c r="AH597" s="144">
        <f>IF(ISERROR(SEARCH(AH$1,$Q597)),0,1)</f>
        <v>1</v>
      </c>
      <c r="AI597" s="124"/>
      <c r="AJ597" s="124"/>
      <c r="AK597" s="124" t="s">
        <v>84</v>
      </c>
      <c r="AL597" s="218" t="s">
        <v>84</v>
      </c>
      <c r="AM597" s="216">
        <f>_xlfn.XLOOKUP(AL597,sortorder!$I$15:$I$20,sortorder!$J$15:$J$20)</f>
        <v>5</v>
      </c>
      <c r="AN597" s="124" t="s">
        <v>423</v>
      </c>
      <c r="AO597" s="124" t="s">
        <v>423</v>
      </c>
      <c r="AP597" s="124" t="s">
        <v>424</v>
      </c>
      <c r="AQ597" s="113">
        <v>1</v>
      </c>
      <c r="AR597" s="124" t="s">
        <v>3065</v>
      </c>
      <c r="AS597" s="124" t="s">
        <v>43</v>
      </c>
      <c r="AT597" s="124" t="s">
        <v>286</v>
      </c>
      <c r="AU597" s="124" t="s">
        <v>43</v>
      </c>
      <c r="AV597" s="124"/>
      <c r="AW597" s="259" t="s">
        <v>2921</v>
      </c>
      <c r="AX597" s="266" t="b">
        <v>0</v>
      </c>
      <c r="AY597" s="245" t="s">
        <v>2845</v>
      </c>
      <c r="AZ597" s="124"/>
      <c r="BA597" s="124">
        <v>3</v>
      </c>
      <c r="BB597" s="124"/>
      <c r="BC597" s="124" t="b">
        <v>0</v>
      </c>
      <c r="BD597" s="124" t="b">
        <v>0</v>
      </c>
      <c r="BE597" s="124" t="b">
        <v>0</v>
      </c>
      <c r="BF597" s="124" t="s">
        <v>5748</v>
      </c>
      <c r="BG597" s="124" t="s">
        <v>5685</v>
      </c>
      <c r="BH597" s="124" t="s">
        <v>5685</v>
      </c>
      <c r="BI597" s="124"/>
      <c r="BJ597" s="124"/>
      <c r="BK597" s="124"/>
      <c r="BL597" s="124"/>
      <c r="BM597" s="124"/>
      <c r="BN597" s="269"/>
      <c r="BO597" s="124"/>
      <c r="BP597" s="124"/>
      <c r="BQ597" s="124"/>
      <c r="BR597" s="124"/>
      <c r="BS597" s="124"/>
      <c r="BT597" s="124"/>
    </row>
    <row r="598" spans="1:72">
      <c r="A598">
        <v>597</v>
      </c>
      <c r="B598" s="161" t="str">
        <f>IFERROR(TEXT(AM598,"00"),"99")&amp;IFERROR(TEXT(X598,"00"),"99")&amp;IFERROR(TEXT(T598,"00"),"99")&amp;IFERROR(TEXT(BN598,"000"),"999")</f>
        <v>054401999</v>
      </c>
      <c r="C598" s="161" t="str">
        <f>IFERROR(TEXT(AM598,"00"),"99")&amp;IFERROR(TEXT(W598,"00"),"99")&amp;IFERROR(TEXT(S598,"000"),"999")</f>
        <v>0544096</v>
      </c>
      <c r="D598" s="29">
        <v>0</v>
      </c>
      <c r="E598" s="29">
        <v>1</v>
      </c>
      <c r="F598" s="29">
        <v>0</v>
      </c>
      <c r="G598" s="29"/>
      <c r="H598" t="s">
        <v>912</v>
      </c>
      <c r="I598" s="379" t="str">
        <f>IF(ISBLANK(H598), IF(OR(NOT(ISBLANK(M598)),NOT(ISBLANK(J598)), NOT(ISBLANK(O598))),"no oldname but should be",""),IF(H598=J598,"api",IF(H598=O598,"csv","no match or acsbgname")))</f>
        <v>csv</v>
      </c>
      <c r="N598" t="s">
        <v>912</v>
      </c>
      <c r="O598" t="s">
        <v>912</v>
      </c>
      <c r="P598" t="s">
        <v>912</v>
      </c>
      <c r="Q598" s="64" t="s">
        <v>911</v>
      </c>
      <c r="R598" t="s">
        <v>911</v>
      </c>
      <c r="S598" s="150">
        <f>IFERROR(_xlfn.XLOOKUP(U598,sortorder!$E$62:$E$134,sortorder!$F$62:$F$134),999)</f>
        <v>96</v>
      </c>
      <c r="T598" s="150">
        <f>IFERROR(_xlfn.XLOOKUP(U598,sortorder!$E$62:$E$134,sortorder!$D$62:$D$134),99)</f>
        <v>1</v>
      </c>
      <c r="U598" s="129" t="s">
        <v>181</v>
      </c>
      <c r="W598" s="155">
        <f>IFERROR(_xlfn.XLOOKUP(Y598,sortorder!$E$4:$E$55,sortorder!$D$4:$D$55),99)</f>
        <v>44</v>
      </c>
      <c r="X598" s="155">
        <f>IFERROR(_xlfn.XLOOKUP(Y598,sortorder!$E$4:$E$55,sortorder!$D$4:$D$55),99)</f>
        <v>44</v>
      </c>
      <c r="Y598" s="22" t="s">
        <v>2827</v>
      </c>
      <c r="Z598" s="144">
        <f>IF(ISERROR(SEARCH(Z$1,$Q598)),0,1)</f>
        <v>0</v>
      </c>
      <c r="AA598" s="144">
        <f>IF(ISERROR(SEARCH(AA$1,$Q598)),0,1)</f>
        <v>1</v>
      </c>
      <c r="AB598" s="144">
        <f>IF(ISERROR(SEARCH(AB$1,$Q598)),0,1)</f>
        <v>0</v>
      </c>
      <c r="AC598" s="144">
        <f>IF(ISERROR(SEARCH(AC$1,$Q598)),0,1)</f>
        <v>0</v>
      </c>
      <c r="AD598" s="144">
        <f>IF(ISERROR(SEARCH(AD$1,$Q598)),0,1)</f>
        <v>0</v>
      </c>
      <c r="AE598" s="144">
        <f>IF(ISERROR(SEARCH(AE$1,$Q598)),0,1)</f>
        <v>0</v>
      </c>
      <c r="AF598" s="144">
        <f>IF(ISERROR(SEARCH(AF$1,$Q598)),0,1)</f>
        <v>1</v>
      </c>
      <c r="AG598" s="144">
        <f>IF(ISERROR(SEARCH(AG$1,$Q598)),0,1)</f>
        <v>0</v>
      </c>
      <c r="AH598" s="144">
        <f>IF(ISERROR(SEARCH(AH$1,$Q598)),0,1)</f>
        <v>1</v>
      </c>
      <c r="AK598" t="s">
        <v>84</v>
      </c>
      <c r="AL598" s="41" t="s">
        <v>84</v>
      </c>
      <c r="AM598" s="216">
        <f>_xlfn.XLOOKUP(AL598,sortorder!$I$15:$I$20,sortorder!$J$15:$J$20)</f>
        <v>5</v>
      </c>
      <c r="AN598" t="s">
        <v>1804</v>
      </c>
      <c r="AO598" t="s">
        <v>1804</v>
      </c>
      <c r="AP598" t="s">
        <v>1805</v>
      </c>
      <c r="AQ598" s="32">
        <v>3</v>
      </c>
      <c r="AR598" t="s">
        <v>3064</v>
      </c>
      <c r="AS598" t="s">
        <v>43</v>
      </c>
      <c r="AT598" t="s">
        <v>286</v>
      </c>
      <c r="AU598" t="s">
        <v>43</v>
      </c>
      <c r="AW598" s="39" t="str">
        <f>IFERROR(_xlfn.XLOOKUP(Q598,wtd!$B:$B,wtd!$C:$C),"")</f>
        <v/>
      </c>
      <c r="AX598" s="144" t="b">
        <f>IFERROR(Q598=_xlfn.XLOOKUP(Q598,wtd!$B:$B,wtd!$B:$B),FALSE)</f>
        <v>0</v>
      </c>
      <c r="AY598" t="s">
        <v>2845</v>
      </c>
      <c r="BA598">
        <v>3</v>
      </c>
      <c r="BC598" t="b">
        <v>0</v>
      </c>
      <c r="BD598" t="b">
        <v>0</v>
      </c>
      <c r="BE598" t="b">
        <v>0</v>
      </c>
      <c r="BF598" s="1" t="s">
        <v>5415</v>
      </c>
      <c r="BG598" t="s">
        <v>2869</v>
      </c>
      <c r="BH598" t="s">
        <v>2869</v>
      </c>
      <c r="BI598" t="s">
        <v>913</v>
      </c>
      <c r="BN598" s="232">
        <v>999</v>
      </c>
      <c r="BQ598" t="s">
        <v>324</v>
      </c>
      <c r="BR598" t="s">
        <v>912</v>
      </c>
    </row>
    <row r="599" spans="1:72">
      <c r="A599">
        <v>598</v>
      </c>
      <c r="B599" s="161" t="str">
        <f>IFERROR(TEXT(AM599,"00"),"99")&amp;IFERROR(TEXT(X599,"00"),"99")&amp;IFERROR(TEXT(T599,"00"),"99")&amp;IFERROR(TEXT(BN599,"000"),"999")</f>
        <v>054402999</v>
      </c>
      <c r="C599" s="161" t="str">
        <f>IFERROR(TEXT(AM599,"00"),"99")&amp;IFERROR(TEXT(W599,"00"),"99")&amp;IFERROR(TEXT(S599,"000"),"999")</f>
        <v>0544097</v>
      </c>
      <c r="D599" s="29">
        <v>0</v>
      </c>
      <c r="E599" s="29">
        <v>1</v>
      </c>
      <c r="F599" s="29">
        <v>0</v>
      </c>
      <c r="G599" s="29"/>
      <c r="H599" t="s">
        <v>901</v>
      </c>
      <c r="I599" s="379" t="str">
        <f>IF(ISBLANK(H599), IF(OR(NOT(ISBLANK(M599)),NOT(ISBLANK(J599)), NOT(ISBLANK(O599))),"no oldname but should be",""),IF(H599=J599,"api",IF(H599=O599,"csv","no match or acsbgname")))</f>
        <v>csv</v>
      </c>
      <c r="N599" t="s">
        <v>901</v>
      </c>
      <c r="O599" t="s">
        <v>901</v>
      </c>
      <c r="P599" t="s">
        <v>901</v>
      </c>
      <c r="Q599" s="64" t="s">
        <v>900</v>
      </c>
      <c r="R599" t="s">
        <v>900</v>
      </c>
      <c r="S599" s="150">
        <f>IFERROR(_xlfn.XLOOKUP(U599,sortorder!$E$62:$E$134,sortorder!$F$62:$F$134),999)</f>
        <v>97</v>
      </c>
      <c r="T599" s="150">
        <f>IFERROR(_xlfn.XLOOKUP(U599,sortorder!$E$62:$E$134,sortorder!$D$62:$D$134),99)</f>
        <v>2</v>
      </c>
      <c r="U599" s="129" t="s">
        <v>144</v>
      </c>
      <c r="W599" s="155">
        <f>IFERROR(_xlfn.XLOOKUP(Y599,sortorder!$E$4:$E$55,sortorder!$D$4:$D$55),99)</f>
        <v>44</v>
      </c>
      <c r="X599" s="155">
        <f>IFERROR(_xlfn.XLOOKUP(Y599,sortorder!$E$4:$E$55,sortorder!$D$4:$D$55),99)</f>
        <v>44</v>
      </c>
      <c r="Y599" s="22" t="s">
        <v>2827</v>
      </c>
      <c r="Z599" s="144">
        <f>IF(ISERROR(SEARCH(Z$1,$Q599)),0,1)</f>
        <v>0</v>
      </c>
      <c r="AA599" s="144">
        <f>IF(ISERROR(SEARCH(AA$1,$Q599)),0,1)</f>
        <v>1</v>
      </c>
      <c r="AB599" s="144">
        <f>IF(ISERROR(SEARCH(AB$1,$Q599)),0,1)</f>
        <v>0</v>
      </c>
      <c r="AC599" s="144">
        <f>IF(ISERROR(SEARCH(AC$1,$Q599)),0,1)</f>
        <v>0</v>
      </c>
      <c r="AD599" s="144">
        <f>IF(ISERROR(SEARCH(AD$1,$Q599)),0,1)</f>
        <v>0</v>
      </c>
      <c r="AE599" s="144">
        <f>IF(ISERROR(SEARCH(AE$1,$Q599)),0,1)</f>
        <v>0</v>
      </c>
      <c r="AF599" s="144">
        <f>IF(ISERROR(SEARCH(AF$1,$Q599)),0,1)</f>
        <v>1</v>
      </c>
      <c r="AG599" s="144">
        <f>IF(ISERROR(SEARCH(AG$1,$Q599)),0,1)</f>
        <v>0</v>
      </c>
      <c r="AH599" s="144">
        <f>IF(ISERROR(SEARCH(AH$1,$Q599)),0,1)</f>
        <v>1</v>
      </c>
      <c r="AK599" t="s">
        <v>84</v>
      </c>
      <c r="AL599" s="41" t="s">
        <v>84</v>
      </c>
      <c r="AM599" s="216">
        <f>_xlfn.XLOOKUP(AL599,sortorder!$I$15:$I$20,sortorder!$J$15:$J$20)</f>
        <v>5</v>
      </c>
      <c r="AN599" t="s">
        <v>1804</v>
      </c>
      <c r="AO599" t="s">
        <v>1804</v>
      </c>
      <c r="AP599" t="s">
        <v>1805</v>
      </c>
      <c r="AQ599" s="32">
        <v>3</v>
      </c>
      <c r="AR599" t="s">
        <v>3064</v>
      </c>
      <c r="AS599" t="s">
        <v>43</v>
      </c>
      <c r="AT599" t="s">
        <v>286</v>
      </c>
      <c r="AU599" t="s">
        <v>43</v>
      </c>
      <c r="AW599" s="39" t="str">
        <f>IFERROR(_xlfn.XLOOKUP(Q599,wtd!$B:$B,wtd!$C:$C),"")</f>
        <v/>
      </c>
      <c r="AX599" s="144" t="b">
        <f>IFERROR(Q599=_xlfn.XLOOKUP(Q599,wtd!$B:$B,wtd!$B:$B),FALSE)</f>
        <v>0</v>
      </c>
      <c r="AY599" t="s">
        <v>2845</v>
      </c>
      <c r="BA599">
        <v>3</v>
      </c>
      <c r="BC599" t="b">
        <v>0</v>
      </c>
      <c r="BD599" t="b">
        <v>0</v>
      </c>
      <c r="BE599" t="b">
        <v>0</v>
      </c>
      <c r="BF599" s="1" t="s">
        <v>5416</v>
      </c>
      <c r="BG599" t="s">
        <v>2863</v>
      </c>
      <c r="BH599" t="s">
        <v>2863</v>
      </c>
      <c r="BI599" t="s">
        <v>902</v>
      </c>
      <c r="BN599" s="232">
        <v>999</v>
      </c>
      <c r="BQ599" t="s">
        <v>479</v>
      </c>
      <c r="BR599" t="s">
        <v>901</v>
      </c>
    </row>
    <row r="600" spans="1:72">
      <c r="A600">
        <v>599</v>
      </c>
      <c r="B600" s="161" t="str">
        <f>IFERROR(TEXT(AM600,"00"),"99")&amp;IFERROR(TEXT(X600,"00"),"99")&amp;IFERROR(TEXT(T600,"00"),"99")&amp;IFERROR(TEXT(BN600,"000"),"999")</f>
        <v>054403000</v>
      </c>
      <c r="C600" s="161" t="str">
        <f>IFERROR(TEXT(AM600,"00"),"99")&amp;IFERROR(TEXT(W600,"00"),"99")&amp;IFERROR(TEXT(S600,"000"),"999")</f>
        <v>0544098</v>
      </c>
      <c r="D600" s="260">
        <v>0</v>
      </c>
      <c r="E600" s="260">
        <v>1</v>
      </c>
      <c r="F600" s="260">
        <v>0</v>
      </c>
      <c r="G600" s="261"/>
      <c r="H600" s="124" t="s">
        <v>5818</v>
      </c>
      <c r="I600" s="379" t="str">
        <f>IF(ISBLANK(H600), IF(OR(NOT(ISBLANK(M600)),NOT(ISBLANK(J600)), NOT(ISBLANK(O600))),"no oldname but should be",""),IF(H600=J600,"api",IF(H600=O600,"csv","no match or acsbgname")))</f>
        <v>csv</v>
      </c>
      <c r="J600" s="124"/>
      <c r="K600" s="124"/>
      <c r="L600" s="124"/>
      <c r="M600" s="124"/>
      <c r="N600" s="124"/>
      <c r="O600" s="124" t="s">
        <v>5818</v>
      </c>
      <c r="P600" s="124"/>
      <c r="Q600" s="125" t="s">
        <v>5819</v>
      </c>
      <c r="R600" s="124"/>
      <c r="S600" s="150">
        <f>IFERROR(_xlfn.XLOOKUP(U600,sortorder!$E$62:$E$134,sortorder!$F$62:$F$134),999)</f>
        <v>97.5</v>
      </c>
      <c r="T600" s="150">
        <f>IFERROR(_xlfn.XLOOKUP(U600,sortorder!$E$62:$E$134,sortorder!$D$62:$D$134),99)</f>
        <v>3</v>
      </c>
      <c r="U600" s="201" t="s">
        <v>5693</v>
      </c>
      <c r="V600" s="202"/>
      <c r="W600" s="155">
        <f>IFERROR(_xlfn.XLOOKUP(Y600,sortorder!$E$4:$E$55,sortorder!$D$4:$D$55),99)</f>
        <v>44</v>
      </c>
      <c r="X600" s="155">
        <f>IFERROR(_xlfn.XLOOKUP(Y600,sortorder!$E$4:$E$55,sortorder!$D$4:$D$55),99)</f>
        <v>44</v>
      </c>
      <c r="Y600" s="203" t="s">
        <v>2827</v>
      </c>
      <c r="Z600" s="144">
        <f>IF(ISERROR(SEARCH(Z$1,$Q600)),0,1)</f>
        <v>0</v>
      </c>
      <c r="AA600" s="144">
        <f>IF(ISERROR(SEARCH(AA$1,$Q600)),0,1)</f>
        <v>1</v>
      </c>
      <c r="AB600" s="144">
        <f>IF(ISERROR(SEARCH(AB$1,$Q600)),0,1)</f>
        <v>0</v>
      </c>
      <c r="AC600" s="144">
        <f>IF(ISERROR(SEARCH(AC$1,$Q600)),0,1)</f>
        <v>0</v>
      </c>
      <c r="AD600" s="144">
        <f>IF(ISERROR(SEARCH(AD$1,$Q600)),0,1)</f>
        <v>0</v>
      </c>
      <c r="AE600" s="144">
        <f>IF(ISERROR(SEARCH(AE$1,$Q600)),0,1)</f>
        <v>0</v>
      </c>
      <c r="AF600" s="144">
        <f>IF(ISERROR(SEARCH(AF$1,$Q600)),0,1)</f>
        <v>1</v>
      </c>
      <c r="AG600" s="144">
        <f>IF(ISERROR(SEARCH(AG$1,$Q600)),0,1)</f>
        <v>0</v>
      </c>
      <c r="AH600" s="144">
        <f>IF(ISERROR(SEARCH(AH$1,$Q600)),0,1)</f>
        <v>1</v>
      </c>
      <c r="AI600" s="124"/>
      <c r="AJ600" s="124"/>
      <c r="AK600" s="124" t="s">
        <v>84</v>
      </c>
      <c r="AL600" s="218" t="s">
        <v>84</v>
      </c>
      <c r="AM600" s="216">
        <f>_xlfn.XLOOKUP(AL600,sortorder!$I$15:$I$20,sortorder!$J$15:$J$20)</f>
        <v>5</v>
      </c>
      <c r="AN600" s="124" t="s">
        <v>1804</v>
      </c>
      <c r="AO600" s="124" t="s">
        <v>1804</v>
      </c>
      <c r="AP600" s="124" t="s">
        <v>1805</v>
      </c>
      <c r="AQ600" s="113">
        <v>3</v>
      </c>
      <c r="AR600" s="124" t="s">
        <v>3064</v>
      </c>
      <c r="AS600" s="124" t="s">
        <v>43</v>
      </c>
      <c r="AT600" s="124" t="s">
        <v>286</v>
      </c>
      <c r="AU600" s="124" t="s">
        <v>43</v>
      </c>
      <c r="AV600" s="124"/>
      <c r="AW600" s="259" t="s">
        <v>2921</v>
      </c>
      <c r="AX600" s="266" t="b">
        <v>0</v>
      </c>
      <c r="AY600" s="245" t="s">
        <v>2845</v>
      </c>
      <c r="AZ600" s="124"/>
      <c r="BA600" s="124">
        <v>3</v>
      </c>
      <c r="BB600" s="124"/>
      <c r="BC600" s="124" t="b">
        <v>0</v>
      </c>
      <c r="BD600" s="124" t="b">
        <v>0</v>
      </c>
      <c r="BE600" s="124" t="b">
        <v>0</v>
      </c>
      <c r="BF600" s="127" t="s">
        <v>5820</v>
      </c>
      <c r="BG600" s="124" t="s">
        <v>5821</v>
      </c>
      <c r="BH600" s="124" t="s">
        <v>5821</v>
      </c>
      <c r="BI600" s="124"/>
      <c r="BJ600" s="124"/>
      <c r="BK600" s="124"/>
      <c r="BL600" s="124"/>
      <c r="BM600" s="124"/>
      <c r="BN600" s="269"/>
      <c r="BO600" s="124"/>
      <c r="BP600" s="124"/>
      <c r="BQ600" s="124"/>
      <c r="BR600" s="124"/>
      <c r="BS600" s="124"/>
      <c r="BT600" s="124"/>
    </row>
    <row r="601" spans="1:72">
      <c r="A601">
        <v>600</v>
      </c>
      <c r="B601" s="161" t="str">
        <f>IFERROR(TEXT(AM601,"00"),"99")&amp;IFERROR(TEXT(X601,"00"),"99")&amp;IFERROR(TEXT(T601,"00"),"99")&amp;IFERROR(TEXT(BN601,"000"),"999")</f>
        <v>054404999</v>
      </c>
      <c r="C601" s="161" t="str">
        <f>IFERROR(TEXT(AM601,"00"),"99")&amp;IFERROR(TEXT(W601,"00"),"99")&amp;IFERROR(TEXT(S601,"000"),"999")</f>
        <v>0544098</v>
      </c>
      <c r="D601" s="29">
        <v>0</v>
      </c>
      <c r="E601" s="29">
        <v>1</v>
      </c>
      <c r="F601" s="29">
        <v>0</v>
      </c>
      <c r="G601" s="29"/>
      <c r="H601" t="s">
        <v>615</v>
      </c>
      <c r="I601" s="379" t="str">
        <f>IF(ISBLANK(H601), IF(OR(NOT(ISBLANK(M601)),NOT(ISBLANK(J601)), NOT(ISBLANK(O601))),"no oldname but should be",""),IF(H601=J601,"api",IF(H601=O601,"csv","no match or acsbgname")))</f>
        <v>csv</v>
      </c>
      <c r="N601" t="s">
        <v>615</v>
      </c>
      <c r="O601" t="s">
        <v>615</v>
      </c>
      <c r="P601" t="s">
        <v>615</v>
      </c>
      <c r="Q601" s="64" t="s">
        <v>614</v>
      </c>
      <c r="R601" t="s">
        <v>614</v>
      </c>
      <c r="S601" s="150">
        <f>IFERROR(_xlfn.XLOOKUP(U601,sortorder!$E$62:$E$134,sortorder!$F$62:$F$134),999)</f>
        <v>98</v>
      </c>
      <c r="T601" s="150">
        <f>IFERROR(_xlfn.XLOOKUP(U601,sortorder!$E$62:$E$134,sortorder!$D$62:$D$134),99)</f>
        <v>4</v>
      </c>
      <c r="U601" s="129" t="s">
        <v>196</v>
      </c>
      <c r="W601" s="155">
        <f>IFERROR(_xlfn.XLOOKUP(Y601,sortorder!$E$4:$E$55,sortorder!$D$4:$D$55),99)</f>
        <v>44</v>
      </c>
      <c r="X601" s="155">
        <f>IFERROR(_xlfn.XLOOKUP(Y601,sortorder!$E$4:$E$55,sortorder!$D$4:$D$55),99)</f>
        <v>44</v>
      </c>
      <c r="Y601" s="22" t="s">
        <v>2827</v>
      </c>
      <c r="Z601" s="144">
        <f>IF(ISERROR(SEARCH(Z$1,$Q601)),0,1)</f>
        <v>0</v>
      </c>
      <c r="AA601" s="144">
        <f>IF(ISERROR(SEARCH(AA$1,$Q601)),0,1)</f>
        <v>1</v>
      </c>
      <c r="AB601" s="144">
        <f>IF(ISERROR(SEARCH(AB$1,$Q601)),0,1)</f>
        <v>0</v>
      </c>
      <c r="AC601" s="144">
        <f>IF(ISERROR(SEARCH(AC$1,$Q601)),0,1)</f>
        <v>0</v>
      </c>
      <c r="AD601" s="144">
        <f>IF(ISERROR(SEARCH(AD$1,$Q601)),0,1)</f>
        <v>0</v>
      </c>
      <c r="AE601" s="144">
        <f>IF(ISERROR(SEARCH(AE$1,$Q601)),0,1)</f>
        <v>0</v>
      </c>
      <c r="AF601" s="144">
        <f>IF(ISERROR(SEARCH(AF$1,$Q601)),0,1)</f>
        <v>1</v>
      </c>
      <c r="AG601" s="144">
        <f>IF(ISERROR(SEARCH(AG$1,$Q601)),0,1)</f>
        <v>0</v>
      </c>
      <c r="AH601" s="144">
        <f>IF(ISERROR(SEARCH(AH$1,$Q601)),0,1)</f>
        <v>1</v>
      </c>
      <c r="AK601" t="s">
        <v>84</v>
      </c>
      <c r="AL601" s="41" t="s">
        <v>84</v>
      </c>
      <c r="AM601" s="216">
        <f>_xlfn.XLOOKUP(AL601,sortorder!$I$15:$I$20,sortorder!$J$15:$J$20)</f>
        <v>5</v>
      </c>
      <c r="AN601" t="s">
        <v>1804</v>
      </c>
      <c r="AO601" t="s">
        <v>1804</v>
      </c>
      <c r="AP601" t="s">
        <v>1805</v>
      </c>
      <c r="AQ601" s="32">
        <v>3</v>
      </c>
      <c r="AR601" t="s">
        <v>3064</v>
      </c>
      <c r="AS601" t="s">
        <v>43</v>
      </c>
      <c r="AT601" t="s">
        <v>286</v>
      </c>
      <c r="AU601" t="s">
        <v>43</v>
      </c>
      <c r="AW601" s="39" t="str">
        <f>IFERROR(_xlfn.XLOOKUP(Q601,wtd!$B:$B,wtd!$C:$C),"")</f>
        <v/>
      </c>
      <c r="AX601" s="144" t="b">
        <f>IFERROR(Q601=_xlfn.XLOOKUP(Q601,wtd!$B:$B,wtd!$B:$B),FALSE)</f>
        <v>0</v>
      </c>
      <c r="AY601" t="s">
        <v>2845</v>
      </c>
      <c r="BA601">
        <v>3</v>
      </c>
      <c r="BC601" t="b">
        <v>0</v>
      </c>
      <c r="BD601" t="b">
        <v>0</v>
      </c>
      <c r="BE601" t="b">
        <v>0</v>
      </c>
      <c r="BF601" s="1" t="s">
        <v>5419</v>
      </c>
      <c r="BG601" t="s">
        <v>616</v>
      </c>
      <c r="BH601" t="s">
        <v>616</v>
      </c>
      <c r="BI601" t="s">
        <v>616</v>
      </c>
      <c r="BN601" s="232">
        <v>999</v>
      </c>
      <c r="BQ601" t="s">
        <v>295</v>
      </c>
      <c r="BR601" t="s">
        <v>615</v>
      </c>
    </row>
    <row r="602" spans="1:72">
      <c r="A602">
        <v>601</v>
      </c>
      <c r="B602" s="161" t="str">
        <f>IFERROR(TEXT(AM602,"00"),"99")&amp;IFERROR(TEXT(X602,"00"),"99")&amp;IFERROR(TEXT(T602,"00"),"99")&amp;IFERROR(TEXT(BN602,"000"),"999")</f>
        <v>054405999</v>
      </c>
      <c r="C602" s="161" t="str">
        <f>IFERROR(TEXT(AM602,"00"),"99")&amp;IFERROR(TEXT(W602,"00"),"99")&amp;IFERROR(TEXT(S602,"000"),"999")</f>
        <v>0544101</v>
      </c>
      <c r="D602" s="29">
        <v>0</v>
      </c>
      <c r="E602" s="29">
        <v>1</v>
      </c>
      <c r="F602" s="29">
        <v>0</v>
      </c>
      <c r="G602" s="29"/>
      <c r="H602" t="s">
        <v>1024</v>
      </c>
      <c r="I602" s="379" t="str">
        <f>IF(ISBLANK(H602), IF(OR(NOT(ISBLANK(M602)),NOT(ISBLANK(J602)), NOT(ISBLANK(O602))),"no oldname but should be",""),IF(H602=J602,"api",IF(H602=O602,"csv","no match or acsbgname")))</f>
        <v>csv</v>
      </c>
      <c r="N602" t="s">
        <v>1024</v>
      </c>
      <c r="O602" t="s">
        <v>1024</v>
      </c>
      <c r="P602" t="s">
        <v>1024</v>
      </c>
      <c r="Q602" s="64" t="s">
        <v>1023</v>
      </c>
      <c r="R602" t="s">
        <v>1023</v>
      </c>
      <c r="S602" s="150">
        <f>IFERROR(_xlfn.XLOOKUP(U602,sortorder!$E$62:$E$134,sortorder!$F$62:$F$134),999)</f>
        <v>101</v>
      </c>
      <c r="T602" s="150">
        <f>IFERROR(_xlfn.XLOOKUP(U602,sortorder!$E$62:$E$134,sortorder!$D$62:$D$134),99)</f>
        <v>5</v>
      </c>
      <c r="U602" s="129" t="s">
        <v>1769</v>
      </c>
      <c r="W602" s="155">
        <f>IFERROR(_xlfn.XLOOKUP(Y602,sortorder!$E$4:$E$55,sortorder!$D$4:$D$55),99)</f>
        <v>44</v>
      </c>
      <c r="X602" s="155">
        <f>IFERROR(_xlfn.XLOOKUP(Y602,sortorder!$E$4:$E$55,sortorder!$D$4:$D$55),99)</f>
        <v>44</v>
      </c>
      <c r="Y602" s="22" t="s">
        <v>2827</v>
      </c>
      <c r="Z602" s="144">
        <f>IF(ISERROR(SEARCH(Z$1,$Q602)),0,1)</f>
        <v>0</v>
      </c>
      <c r="AA602" s="144">
        <f>IF(ISERROR(SEARCH(AA$1,$Q602)),0,1)</f>
        <v>1</v>
      </c>
      <c r="AB602" s="144">
        <f>IF(ISERROR(SEARCH(AB$1,$Q602)),0,1)</f>
        <v>0</v>
      </c>
      <c r="AC602" s="144">
        <f>IF(ISERROR(SEARCH(AC$1,$Q602)),0,1)</f>
        <v>0</v>
      </c>
      <c r="AD602" s="144">
        <f>IF(ISERROR(SEARCH(AD$1,$Q602)),0,1)</f>
        <v>0</v>
      </c>
      <c r="AE602" s="144">
        <f>IF(ISERROR(SEARCH(AE$1,$Q602)),0,1)</f>
        <v>0</v>
      </c>
      <c r="AF602" s="144">
        <f>IF(ISERROR(SEARCH(AF$1,$Q602)),0,1)</f>
        <v>1</v>
      </c>
      <c r="AG602" s="144">
        <f>IF(ISERROR(SEARCH(AG$1,$Q602)),0,1)</f>
        <v>0</v>
      </c>
      <c r="AH602" s="144">
        <f>IF(ISERROR(SEARCH(AH$1,$Q602)),0,1)</f>
        <v>1</v>
      </c>
      <c r="AK602" t="s">
        <v>84</v>
      </c>
      <c r="AL602" s="41" t="s">
        <v>84</v>
      </c>
      <c r="AM602" s="216">
        <f>_xlfn.XLOOKUP(AL602,sortorder!$I$15:$I$20,sortorder!$J$15:$J$20)</f>
        <v>5</v>
      </c>
      <c r="AN602" t="s">
        <v>1804</v>
      </c>
      <c r="AO602" t="s">
        <v>1804</v>
      </c>
      <c r="AP602" t="s">
        <v>1805</v>
      </c>
      <c r="AQ602" s="32">
        <v>3</v>
      </c>
      <c r="AR602" t="s">
        <v>3064</v>
      </c>
      <c r="AS602" t="s">
        <v>43</v>
      </c>
      <c r="AT602" t="s">
        <v>286</v>
      </c>
      <c r="AU602" t="s">
        <v>43</v>
      </c>
      <c r="AW602" s="39" t="str">
        <f>IFERROR(_xlfn.XLOOKUP(Q602,wtd!$B:$B,wtd!$C:$C),"")</f>
        <v/>
      </c>
      <c r="AX602" s="144" t="b">
        <f>IFERROR(Q602=_xlfn.XLOOKUP(Q602,wtd!$B:$B,wtd!$B:$B),FALSE)</f>
        <v>0</v>
      </c>
      <c r="AY602" t="s">
        <v>2845</v>
      </c>
      <c r="BA602">
        <v>3</v>
      </c>
      <c r="BC602" t="b">
        <v>0</v>
      </c>
      <c r="BD602" t="b">
        <v>0</v>
      </c>
      <c r="BE602" t="b">
        <v>0</v>
      </c>
      <c r="BF602" s="1" t="s">
        <v>5426</v>
      </c>
      <c r="BG602" t="s">
        <v>1025</v>
      </c>
      <c r="BH602" t="s">
        <v>1025</v>
      </c>
      <c r="BI602" t="s">
        <v>1025</v>
      </c>
      <c r="BN602" s="232">
        <v>999</v>
      </c>
      <c r="BQ602" t="s">
        <v>537</v>
      </c>
      <c r="BR602" t="s">
        <v>1024</v>
      </c>
    </row>
    <row r="603" spans="1:72">
      <c r="A603">
        <v>602</v>
      </c>
      <c r="B603" s="161" t="str">
        <f>IFERROR(TEXT(AM603,"00"),"99")&amp;IFERROR(TEXT(X603,"00"),"99")&amp;IFERROR(TEXT(T603,"00"),"99")&amp;IFERROR(TEXT(BN603,"000"),"999")</f>
        <v>054406999</v>
      </c>
      <c r="C603" s="161" t="str">
        <f>IFERROR(TEXT(AM603,"00"),"99")&amp;IFERROR(TEXT(W603,"00"),"99")&amp;IFERROR(TEXT(S603,"000"),"999")</f>
        <v>0544102</v>
      </c>
      <c r="D603" s="29">
        <v>0</v>
      </c>
      <c r="E603" s="29">
        <v>1</v>
      </c>
      <c r="F603" s="29">
        <v>0</v>
      </c>
      <c r="G603" s="29"/>
      <c r="H603" t="s">
        <v>1030</v>
      </c>
      <c r="I603" s="379" t="str">
        <f>IF(ISBLANK(H603), IF(OR(NOT(ISBLANK(M603)),NOT(ISBLANK(J603)), NOT(ISBLANK(O603))),"no oldname but should be",""),IF(H603=J603,"api",IF(H603=O603,"csv","no match or acsbgname")))</f>
        <v>csv</v>
      </c>
      <c r="N603" t="s">
        <v>1030</v>
      </c>
      <c r="O603" t="s">
        <v>1030</v>
      </c>
      <c r="P603" t="s">
        <v>1030</v>
      </c>
      <c r="Q603" s="64" t="s">
        <v>1029</v>
      </c>
      <c r="R603" t="s">
        <v>1029</v>
      </c>
      <c r="S603" s="150">
        <f>IFERROR(_xlfn.XLOOKUP(U603,sortorder!$E$62:$E$134,sortorder!$F$62:$F$134),999)</f>
        <v>102</v>
      </c>
      <c r="T603" s="150">
        <f>IFERROR(_xlfn.XLOOKUP(U603,sortorder!$E$62:$E$134,sortorder!$D$62:$D$134),99)</f>
        <v>6</v>
      </c>
      <c r="U603" s="129" t="s">
        <v>307</v>
      </c>
      <c r="W603" s="155">
        <f>IFERROR(_xlfn.XLOOKUP(Y603,sortorder!$E$4:$E$55,sortorder!$D$4:$D$55),99)</f>
        <v>44</v>
      </c>
      <c r="X603" s="155">
        <f>IFERROR(_xlfn.XLOOKUP(Y603,sortorder!$E$4:$E$55,sortorder!$D$4:$D$55),99)</f>
        <v>44</v>
      </c>
      <c r="Y603" s="22" t="s">
        <v>2827</v>
      </c>
      <c r="Z603" s="144">
        <f>IF(ISERROR(SEARCH(Z$1,$Q603)),0,1)</f>
        <v>0</v>
      </c>
      <c r="AA603" s="144">
        <f>IF(ISERROR(SEARCH(AA$1,$Q603)),0,1)</f>
        <v>1</v>
      </c>
      <c r="AB603" s="144">
        <f>IF(ISERROR(SEARCH(AB$1,$Q603)),0,1)</f>
        <v>0</v>
      </c>
      <c r="AC603" s="144">
        <f>IF(ISERROR(SEARCH(AC$1,$Q603)),0,1)</f>
        <v>0</v>
      </c>
      <c r="AD603" s="144">
        <f>IF(ISERROR(SEARCH(AD$1,$Q603)),0,1)</f>
        <v>0</v>
      </c>
      <c r="AE603" s="144">
        <f>IF(ISERROR(SEARCH(AE$1,$Q603)),0,1)</f>
        <v>0</v>
      </c>
      <c r="AF603" s="144">
        <f>IF(ISERROR(SEARCH(AF$1,$Q603)),0,1)</f>
        <v>1</v>
      </c>
      <c r="AG603" s="144">
        <f>IF(ISERROR(SEARCH(AG$1,$Q603)),0,1)</f>
        <v>0</v>
      </c>
      <c r="AH603" s="144">
        <f>IF(ISERROR(SEARCH(AH$1,$Q603)),0,1)</f>
        <v>1</v>
      </c>
      <c r="AK603" t="s">
        <v>84</v>
      </c>
      <c r="AL603" s="41" t="s">
        <v>84</v>
      </c>
      <c r="AM603" s="216">
        <f>_xlfn.XLOOKUP(AL603,sortorder!$I$15:$I$20,sortorder!$J$15:$J$20)</f>
        <v>5</v>
      </c>
      <c r="AN603" t="s">
        <v>1804</v>
      </c>
      <c r="AO603" t="s">
        <v>1804</v>
      </c>
      <c r="AP603" t="s">
        <v>1805</v>
      </c>
      <c r="AQ603" s="32">
        <v>3</v>
      </c>
      <c r="AR603" t="s">
        <v>3064</v>
      </c>
      <c r="AS603" t="s">
        <v>43</v>
      </c>
      <c r="AT603" t="s">
        <v>286</v>
      </c>
      <c r="AU603" t="s">
        <v>43</v>
      </c>
      <c r="AW603" s="39" t="str">
        <f>IFERROR(_xlfn.XLOOKUP(Q603,wtd!$B:$B,wtd!$C:$C),"")</f>
        <v/>
      </c>
      <c r="AX603" s="144" t="b">
        <f>IFERROR(Q603=_xlfn.XLOOKUP(Q603,wtd!$B:$B,wtd!$B:$B),FALSE)</f>
        <v>0</v>
      </c>
      <c r="AY603" t="s">
        <v>2845</v>
      </c>
      <c r="BA603">
        <v>3</v>
      </c>
      <c r="BC603" t="b">
        <v>0</v>
      </c>
      <c r="BD603" t="b">
        <v>0</v>
      </c>
      <c r="BE603" t="b">
        <v>0</v>
      </c>
      <c r="BF603" s="1" t="s">
        <v>5421</v>
      </c>
      <c r="BG603" t="s">
        <v>2875</v>
      </c>
      <c r="BH603" t="s">
        <v>2875</v>
      </c>
      <c r="BI603" t="s">
        <v>1031</v>
      </c>
      <c r="BN603" s="232">
        <v>999</v>
      </c>
      <c r="BQ603" t="s">
        <v>546</v>
      </c>
      <c r="BR603" t="s">
        <v>1030</v>
      </c>
    </row>
    <row r="604" spans="1:72">
      <c r="A604">
        <v>603</v>
      </c>
      <c r="B604" s="161" t="str">
        <f>IFERROR(TEXT(AM604,"00"),"99")&amp;IFERROR(TEXT(X604,"00"),"99")&amp;IFERROR(TEXT(T604,"00"),"99")&amp;IFERROR(TEXT(BN604,"000"),"999")</f>
        <v>054407999</v>
      </c>
      <c r="C604" s="161" t="str">
        <f>IFERROR(TEXT(AM604,"00"),"99")&amp;IFERROR(TEXT(W604,"00"),"99")&amp;IFERROR(TEXT(S604,"000"),"999")</f>
        <v>0544103</v>
      </c>
      <c r="D604" s="29">
        <v>0</v>
      </c>
      <c r="E604" s="29">
        <v>1</v>
      </c>
      <c r="F604" s="29">
        <v>0</v>
      </c>
      <c r="G604" s="29"/>
      <c r="H604" t="s">
        <v>906</v>
      </c>
      <c r="I604" s="379" t="str">
        <f>IF(ISBLANK(H604), IF(OR(NOT(ISBLANK(M604)),NOT(ISBLANK(J604)), NOT(ISBLANK(O604))),"no oldname but should be",""),IF(H604=J604,"api",IF(H604=O604,"csv","no match or acsbgname")))</f>
        <v>csv</v>
      </c>
      <c r="N604" t="s">
        <v>906</v>
      </c>
      <c r="O604" t="s">
        <v>906</v>
      </c>
      <c r="P604" t="s">
        <v>906</v>
      </c>
      <c r="Q604" s="64" t="s">
        <v>905</v>
      </c>
      <c r="R604" t="s">
        <v>905</v>
      </c>
      <c r="S604" s="150">
        <f>IFERROR(_xlfn.XLOOKUP(U604,sortorder!$E$62:$E$134,sortorder!$F$62:$F$134),999)</f>
        <v>103</v>
      </c>
      <c r="T604" s="150">
        <f>IFERROR(_xlfn.XLOOKUP(U604,sortorder!$E$62:$E$134,sortorder!$D$62:$D$134),99)</f>
        <v>7</v>
      </c>
      <c r="U604" s="129" t="s">
        <v>80</v>
      </c>
      <c r="W604" s="155">
        <f>IFERROR(_xlfn.XLOOKUP(Y604,sortorder!$E$4:$E$55,sortorder!$D$4:$D$55),99)</f>
        <v>44</v>
      </c>
      <c r="X604" s="155">
        <f>IFERROR(_xlfn.XLOOKUP(Y604,sortorder!$E$4:$E$55,sortorder!$D$4:$D$55),99)</f>
        <v>44</v>
      </c>
      <c r="Y604" s="22" t="s">
        <v>2827</v>
      </c>
      <c r="Z604" s="144">
        <f>IF(ISERROR(SEARCH(Z$1,$Q604)),0,1)</f>
        <v>0</v>
      </c>
      <c r="AA604" s="144">
        <f>IF(ISERROR(SEARCH(AA$1,$Q604)),0,1)</f>
        <v>1</v>
      </c>
      <c r="AB604" s="144">
        <f>IF(ISERROR(SEARCH(AB$1,$Q604)),0,1)</f>
        <v>0</v>
      </c>
      <c r="AC604" s="144">
        <f>IF(ISERROR(SEARCH(AC$1,$Q604)),0,1)</f>
        <v>0</v>
      </c>
      <c r="AD604" s="144">
        <f>IF(ISERROR(SEARCH(AD$1,$Q604)),0,1)</f>
        <v>0</v>
      </c>
      <c r="AE604" s="144">
        <f>IF(ISERROR(SEARCH(AE$1,$Q604)),0,1)</f>
        <v>0</v>
      </c>
      <c r="AF604" s="144">
        <f>IF(ISERROR(SEARCH(AF$1,$Q604)),0,1)</f>
        <v>1</v>
      </c>
      <c r="AG604" s="144">
        <f>IF(ISERROR(SEARCH(AG$1,$Q604)),0,1)</f>
        <v>0</v>
      </c>
      <c r="AH604" s="144">
        <f>IF(ISERROR(SEARCH(AH$1,$Q604)),0,1)</f>
        <v>1</v>
      </c>
      <c r="AK604" t="s">
        <v>84</v>
      </c>
      <c r="AL604" s="41" t="s">
        <v>84</v>
      </c>
      <c r="AM604" s="216">
        <f>_xlfn.XLOOKUP(AL604,sortorder!$I$15:$I$20,sortorder!$J$15:$J$20)</f>
        <v>5</v>
      </c>
      <c r="AN604" t="s">
        <v>1804</v>
      </c>
      <c r="AO604" t="s">
        <v>1804</v>
      </c>
      <c r="AP604" t="s">
        <v>1805</v>
      </c>
      <c r="AQ604" s="32">
        <v>3</v>
      </c>
      <c r="AR604" t="s">
        <v>3064</v>
      </c>
      <c r="AS604" t="s">
        <v>43</v>
      </c>
      <c r="AT604" t="s">
        <v>286</v>
      </c>
      <c r="AU604" t="s">
        <v>43</v>
      </c>
      <c r="AW604" s="39" t="str">
        <f>IFERROR(_xlfn.XLOOKUP(Q604,wtd!$B:$B,wtd!$C:$C),"")</f>
        <v/>
      </c>
      <c r="AX604" s="144" t="b">
        <f>IFERROR(Q604=_xlfn.XLOOKUP(Q604,wtd!$B:$B,wtd!$B:$B),FALSE)</f>
        <v>0</v>
      </c>
      <c r="AY604" t="s">
        <v>2845</v>
      </c>
      <c r="BA604">
        <v>3</v>
      </c>
      <c r="BC604" t="b">
        <v>0</v>
      </c>
      <c r="BD604" t="b">
        <v>0</v>
      </c>
      <c r="BE604" t="b">
        <v>0</v>
      </c>
      <c r="BF604" s="1" t="s">
        <v>5420</v>
      </c>
      <c r="BG604" t="s">
        <v>907</v>
      </c>
      <c r="BH604" t="s">
        <v>907</v>
      </c>
      <c r="BI604" t="s">
        <v>907</v>
      </c>
      <c r="BN604" s="232">
        <v>999</v>
      </c>
      <c r="BQ604" t="s">
        <v>315</v>
      </c>
      <c r="BR604" t="s">
        <v>906</v>
      </c>
    </row>
    <row r="605" spans="1:72">
      <c r="A605">
        <v>604</v>
      </c>
      <c r="B605" s="161" t="str">
        <f>IFERROR(TEXT(AM605,"00"),"99")&amp;IFERROR(TEXT(X605,"00"),"99")&amp;IFERROR(TEXT(T605,"00"),"99")&amp;IFERROR(TEXT(BN605,"000"),"999")</f>
        <v>054408999</v>
      </c>
      <c r="C605" s="161" t="str">
        <f>IFERROR(TEXT(AM605,"00"),"99")&amp;IFERROR(TEXT(W605,"00"),"99")&amp;IFERROR(TEXT(S605,"000"),"999")</f>
        <v>0544104</v>
      </c>
      <c r="D605" s="29">
        <v>0</v>
      </c>
      <c r="E605" s="29">
        <v>1</v>
      </c>
      <c r="F605" s="29">
        <v>0</v>
      </c>
      <c r="G605" s="29"/>
      <c r="H605" t="s">
        <v>922</v>
      </c>
      <c r="I605" s="379" t="str">
        <f>IF(ISBLANK(H605), IF(OR(NOT(ISBLANK(M605)),NOT(ISBLANK(J605)), NOT(ISBLANK(O605))),"no oldname but should be",""),IF(H605=J605,"api",IF(H605=O605,"csv","no match or acsbgname")))</f>
        <v>csv</v>
      </c>
      <c r="N605" t="s">
        <v>922</v>
      </c>
      <c r="O605" t="s">
        <v>922</v>
      </c>
      <c r="P605" t="s">
        <v>922</v>
      </c>
      <c r="Q605" s="64" t="s">
        <v>921</v>
      </c>
      <c r="R605" t="s">
        <v>921</v>
      </c>
      <c r="S605" s="150">
        <f>IFERROR(_xlfn.XLOOKUP(U605,sortorder!$E$62:$E$134,sortorder!$F$62:$F$134),999)</f>
        <v>104</v>
      </c>
      <c r="T605" s="150">
        <f>IFERROR(_xlfn.XLOOKUP(U605,sortorder!$E$62:$E$134,sortorder!$D$62:$D$134),99)</f>
        <v>8</v>
      </c>
      <c r="U605" s="129" t="s">
        <v>255</v>
      </c>
      <c r="W605" s="155">
        <f>IFERROR(_xlfn.XLOOKUP(Y605,sortorder!$E$4:$E$55,sortorder!$D$4:$D$55),99)</f>
        <v>44</v>
      </c>
      <c r="X605" s="155">
        <f>IFERROR(_xlfn.XLOOKUP(Y605,sortorder!$E$4:$E$55,sortorder!$D$4:$D$55),99)</f>
        <v>44</v>
      </c>
      <c r="Y605" s="22" t="s">
        <v>2827</v>
      </c>
      <c r="Z605" s="144">
        <f>IF(ISERROR(SEARCH(Z$1,$Q605)),0,1)</f>
        <v>0</v>
      </c>
      <c r="AA605" s="144">
        <f>IF(ISERROR(SEARCH(AA$1,$Q605)),0,1)</f>
        <v>1</v>
      </c>
      <c r="AB605" s="144">
        <f>IF(ISERROR(SEARCH(AB$1,$Q605)),0,1)</f>
        <v>0</v>
      </c>
      <c r="AC605" s="144">
        <f>IF(ISERROR(SEARCH(AC$1,$Q605)),0,1)</f>
        <v>0</v>
      </c>
      <c r="AD605" s="144">
        <f>IF(ISERROR(SEARCH(AD$1,$Q605)),0,1)</f>
        <v>0</v>
      </c>
      <c r="AE605" s="144">
        <f>IF(ISERROR(SEARCH(AE$1,$Q605)),0,1)</f>
        <v>0</v>
      </c>
      <c r="AF605" s="144">
        <f>IF(ISERROR(SEARCH(AF$1,$Q605)),0,1)</f>
        <v>1</v>
      </c>
      <c r="AG605" s="144">
        <f>IF(ISERROR(SEARCH(AG$1,$Q605)),0,1)</f>
        <v>0</v>
      </c>
      <c r="AH605" s="144">
        <f>IF(ISERROR(SEARCH(AH$1,$Q605)),0,1)</f>
        <v>1</v>
      </c>
      <c r="AK605" t="s">
        <v>84</v>
      </c>
      <c r="AL605" s="41" t="s">
        <v>84</v>
      </c>
      <c r="AM605" s="216">
        <f>_xlfn.XLOOKUP(AL605,sortorder!$I$15:$I$20,sortorder!$J$15:$J$20)</f>
        <v>5</v>
      </c>
      <c r="AN605" t="s">
        <v>1804</v>
      </c>
      <c r="AO605" t="s">
        <v>1804</v>
      </c>
      <c r="AP605" t="s">
        <v>1805</v>
      </c>
      <c r="AQ605" s="32">
        <v>3</v>
      </c>
      <c r="AR605" t="s">
        <v>3064</v>
      </c>
      <c r="AS605" t="s">
        <v>43</v>
      </c>
      <c r="AT605" t="s">
        <v>286</v>
      </c>
      <c r="AU605" t="s">
        <v>43</v>
      </c>
      <c r="AW605" s="39" t="str">
        <f>IFERROR(_xlfn.XLOOKUP(Q605,wtd!$B:$B,wtd!$C:$C),"")</f>
        <v/>
      </c>
      <c r="AX605" s="144" t="b">
        <f>IFERROR(Q605=_xlfn.XLOOKUP(Q605,wtd!$B:$B,wtd!$B:$B),FALSE)</f>
        <v>0</v>
      </c>
      <c r="AY605" t="s">
        <v>2845</v>
      </c>
      <c r="BA605">
        <v>3</v>
      </c>
      <c r="BC605" t="b">
        <v>0</v>
      </c>
      <c r="BD605" t="b">
        <v>0</v>
      </c>
      <c r="BE605" t="b">
        <v>0</v>
      </c>
      <c r="BF605" s="1" t="s">
        <v>5855</v>
      </c>
      <c r="BG605" t="s">
        <v>2873</v>
      </c>
      <c r="BH605" t="s">
        <v>2873</v>
      </c>
      <c r="BI605" t="s">
        <v>923</v>
      </c>
      <c r="BN605" s="232">
        <v>999</v>
      </c>
      <c r="BQ605" t="s">
        <v>343</v>
      </c>
      <c r="BR605" t="s">
        <v>922</v>
      </c>
    </row>
    <row r="606" spans="1:72">
      <c r="A606">
        <v>605</v>
      </c>
      <c r="B606" s="161" t="str">
        <f>IFERROR(TEXT(AM606,"00"),"99")&amp;IFERROR(TEXT(X606,"00"),"99")&amp;IFERROR(TEXT(T606,"00"),"99")&amp;IFERROR(TEXT(BN606,"000"),"999")</f>
        <v>054409999</v>
      </c>
      <c r="C606" s="161" t="str">
        <f>IFERROR(TEXT(AM606,"00"),"99")&amp;IFERROR(TEXT(W606,"00"),"99")&amp;IFERROR(TEXT(S606,"000"),"999")</f>
        <v>0544105</v>
      </c>
      <c r="D606" s="29">
        <v>0</v>
      </c>
      <c r="E606" s="29">
        <v>1</v>
      </c>
      <c r="F606" s="29">
        <v>0</v>
      </c>
      <c r="G606" s="29"/>
      <c r="H606" t="s">
        <v>893</v>
      </c>
      <c r="I606" s="379" t="str">
        <f>IF(ISBLANK(H606), IF(OR(NOT(ISBLANK(M606)),NOT(ISBLANK(J606)), NOT(ISBLANK(O606))),"no oldname but should be",""),IF(H606=J606,"api",IF(H606=O606,"csv","no match or acsbgname")))</f>
        <v>csv</v>
      </c>
      <c r="N606" t="s">
        <v>893</v>
      </c>
      <c r="O606" t="s">
        <v>893</v>
      </c>
      <c r="P606" t="s">
        <v>893</v>
      </c>
      <c r="Q606" s="64" t="s">
        <v>892</v>
      </c>
      <c r="R606" t="s">
        <v>892</v>
      </c>
      <c r="S606" s="150">
        <f>IFERROR(_xlfn.XLOOKUP(U606,sortorder!$E$62:$E$134,sortorder!$F$62:$F$134),999)</f>
        <v>105</v>
      </c>
      <c r="T606" s="150">
        <f>IFERROR(_xlfn.XLOOKUP(U606,sortorder!$E$62:$E$134,sortorder!$D$62:$D$134),99)</f>
        <v>9</v>
      </c>
      <c r="U606" s="129" t="s">
        <v>265</v>
      </c>
      <c r="W606" s="155">
        <f>IFERROR(_xlfn.XLOOKUP(Y606,sortorder!$E$4:$E$55,sortorder!$D$4:$D$55),99)</f>
        <v>44</v>
      </c>
      <c r="X606" s="155">
        <f>IFERROR(_xlfn.XLOOKUP(Y606,sortorder!$E$4:$E$55,sortorder!$D$4:$D$55),99)</f>
        <v>44</v>
      </c>
      <c r="Y606" s="22" t="s">
        <v>2827</v>
      </c>
      <c r="Z606" s="144">
        <f>IF(ISERROR(SEARCH(Z$1,$Q606)),0,1)</f>
        <v>0</v>
      </c>
      <c r="AA606" s="144">
        <f>IF(ISERROR(SEARCH(AA$1,$Q606)),0,1)</f>
        <v>1</v>
      </c>
      <c r="AB606" s="144">
        <f>IF(ISERROR(SEARCH(AB$1,$Q606)),0,1)</f>
        <v>0</v>
      </c>
      <c r="AC606" s="144">
        <f>IF(ISERROR(SEARCH(AC$1,$Q606)),0,1)</f>
        <v>0</v>
      </c>
      <c r="AD606" s="144">
        <f>IF(ISERROR(SEARCH(AD$1,$Q606)),0,1)</f>
        <v>0</v>
      </c>
      <c r="AE606" s="144">
        <f>IF(ISERROR(SEARCH(AE$1,$Q606)),0,1)</f>
        <v>0</v>
      </c>
      <c r="AF606" s="144">
        <f>IF(ISERROR(SEARCH(AF$1,$Q606)),0,1)</f>
        <v>1</v>
      </c>
      <c r="AG606" s="144">
        <f>IF(ISERROR(SEARCH(AG$1,$Q606)),0,1)</f>
        <v>0</v>
      </c>
      <c r="AH606" s="144">
        <f>IF(ISERROR(SEARCH(AH$1,$Q606)),0,1)</f>
        <v>1</v>
      </c>
      <c r="AK606" t="s">
        <v>84</v>
      </c>
      <c r="AL606" s="41" t="s">
        <v>84</v>
      </c>
      <c r="AM606" s="216">
        <f>_xlfn.XLOOKUP(AL606,sortorder!$I$15:$I$20,sortorder!$J$15:$J$20)</f>
        <v>5</v>
      </c>
      <c r="AN606" t="s">
        <v>1804</v>
      </c>
      <c r="AO606" t="s">
        <v>1804</v>
      </c>
      <c r="AP606" t="s">
        <v>1805</v>
      </c>
      <c r="AQ606" s="32">
        <v>3</v>
      </c>
      <c r="AR606" t="s">
        <v>3064</v>
      </c>
      <c r="AS606" t="s">
        <v>43</v>
      </c>
      <c r="AT606" t="s">
        <v>286</v>
      </c>
      <c r="AU606" t="s">
        <v>43</v>
      </c>
      <c r="AW606" s="39" t="str">
        <f>IFERROR(_xlfn.XLOOKUP(Q606,wtd!$B:$B,wtd!$C:$C),"")</f>
        <v/>
      </c>
      <c r="AX606" s="144" t="b">
        <f>IFERROR(Q606=_xlfn.XLOOKUP(Q606,wtd!$B:$B,wtd!$B:$B),FALSE)</f>
        <v>0</v>
      </c>
      <c r="AY606" t="s">
        <v>2845</v>
      </c>
      <c r="BA606">
        <v>3</v>
      </c>
      <c r="BC606" t="b">
        <v>0</v>
      </c>
      <c r="BD606" t="b">
        <v>0</v>
      </c>
      <c r="BE606" t="b">
        <v>0</v>
      </c>
      <c r="BF606" s="1" t="s">
        <v>5422</v>
      </c>
      <c r="BG606" t="s">
        <v>2871</v>
      </c>
      <c r="BH606" t="s">
        <v>2871</v>
      </c>
      <c r="BI606" t="s">
        <v>894</v>
      </c>
      <c r="BN606" s="232">
        <v>999</v>
      </c>
      <c r="BQ606" t="s">
        <v>352</v>
      </c>
      <c r="BR606" t="s">
        <v>893</v>
      </c>
    </row>
    <row r="607" spans="1:72">
      <c r="A607">
        <v>606</v>
      </c>
      <c r="B607" s="161" t="str">
        <f>IFERROR(TEXT(AM607,"00"),"99")&amp;IFERROR(TEXT(X607,"00"),"99")&amp;IFERROR(TEXT(T607,"00"),"99")&amp;IFERROR(TEXT(BN607,"000"),"999")</f>
        <v>054410999</v>
      </c>
      <c r="C607" s="161" t="str">
        <f>IFERROR(TEXT(AM607,"00"),"99")&amp;IFERROR(TEXT(W607,"00"),"99")&amp;IFERROR(TEXT(S607,"000"),"999")</f>
        <v>0544106</v>
      </c>
      <c r="D607" s="29">
        <v>0</v>
      </c>
      <c r="E607" s="29">
        <v>1</v>
      </c>
      <c r="F607" s="29">
        <v>0</v>
      </c>
      <c r="G607" s="29"/>
      <c r="H607" t="s">
        <v>898</v>
      </c>
      <c r="I607" s="379" t="str">
        <f>IF(ISBLANK(H607), IF(OR(NOT(ISBLANK(M607)),NOT(ISBLANK(J607)), NOT(ISBLANK(O607))),"no oldname but should be",""),IF(H607=J607,"api",IF(H607=O607,"csv","no match or acsbgname")))</f>
        <v>csv</v>
      </c>
      <c r="N607" t="s">
        <v>898</v>
      </c>
      <c r="O607" t="s">
        <v>898</v>
      </c>
      <c r="P607" t="s">
        <v>898</v>
      </c>
      <c r="Q607" s="64" t="s">
        <v>897</v>
      </c>
      <c r="R607" t="s">
        <v>897</v>
      </c>
      <c r="S607" s="150">
        <f>IFERROR(_xlfn.XLOOKUP(U607,sortorder!$E$62:$E$134,sortorder!$F$62:$F$134),999)</f>
        <v>106</v>
      </c>
      <c r="T607" s="150">
        <f>IFERROR(_xlfn.XLOOKUP(U607,sortorder!$E$62:$E$134,sortorder!$D$62:$D$134),99)</f>
        <v>10</v>
      </c>
      <c r="U607" s="129" t="s">
        <v>95</v>
      </c>
      <c r="W607" s="155">
        <f>IFERROR(_xlfn.XLOOKUP(Y607,sortorder!$E$4:$E$55,sortorder!$D$4:$D$55),99)</f>
        <v>44</v>
      </c>
      <c r="X607" s="155">
        <f>IFERROR(_xlfn.XLOOKUP(Y607,sortorder!$E$4:$E$55,sortorder!$D$4:$D$55),99)</f>
        <v>44</v>
      </c>
      <c r="Y607" s="22" t="s">
        <v>2827</v>
      </c>
      <c r="Z607" s="144">
        <f>IF(ISERROR(SEARCH(Z$1,$Q607)),0,1)</f>
        <v>0</v>
      </c>
      <c r="AA607" s="144">
        <f>IF(ISERROR(SEARCH(AA$1,$Q607)),0,1)</f>
        <v>1</v>
      </c>
      <c r="AB607" s="144">
        <f>IF(ISERROR(SEARCH(AB$1,$Q607)),0,1)</f>
        <v>0</v>
      </c>
      <c r="AC607" s="144">
        <f>IF(ISERROR(SEARCH(AC$1,$Q607)),0,1)</f>
        <v>0</v>
      </c>
      <c r="AD607" s="144">
        <f>IF(ISERROR(SEARCH(AD$1,$Q607)),0,1)</f>
        <v>0</v>
      </c>
      <c r="AE607" s="144">
        <f>IF(ISERROR(SEARCH(AE$1,$Q607)),0,1)</f>
        <v>0</v>
      </c>
      <c r="AF607" s="144">
        <f>IF(ISERROR(SEARCH(AF$1,$Q607)),0,1)</f>
        <v>1</v>
      </c>
      <c r="AG607" s="144">
        <f>IF(ISERROR(SEARCH(AG$1,$Q607)),0,1)</f>
        <v>0</v>
      </c>
      <c r="AH607" s="144">
        <f>IF(ISERROR(SEARCH(AH$1,$Q607)),0,1)</f>
        <v>1</v>
      </c>
      <c r="AK607" t="s">
        <v>84</v>
      </c>
      <c r="AL607" s="41" t="s">
        <v>84</v>
      </c>
      <c r="AM607" s="216">
        <f>_xlfn.XLOOKUP(AL607,sortorder!$I$15:$I$20,sortorder!$J$15:$J$20)</f>
        <v>5</v>
      </c>
      <c r="AN607" t="s">
        <v>1804</v>
      </c>
      <c r="AO607" t="s">
        <v>1804</v>
      </c>
      <c r="AP607" t="s">
        <v>1805</v>
      </c>
      <c r="AQ607" s="32">
        <v>3</v>
      </c>
      <c r="AR607" t="s">
        <v>3064</v>
      </c>
      <c r="AS607" t="s">
        <v>43</v>
      </c>
      <c r="AT607" t="s">
        <v>286</v>
      </c>
      <c r="AU607" t="s">
        <v>43</v>
      </c>
      <c r="AW607" s="39" t="str">
        <f>IFERROR(_xlfn.XLOOKUP(Q607,wtd!$B:$B,wtd!$C:$C),"")</f>
        <v/>
      </c>
      <c r="AX607" s="144" t="b">
        <f>IFERROR(Q607=_xlfn.XLOOKUP(Q607,wtd!$B:$B,wtd!$B:$B),FALSE)</f>
        <v>0</v>
      </c>
      <c r="AY607" t="s">
        <v>2845</v>
      </c>
      <c r="BA607">
        <v>3</v>
      </c>
      <c r="BC607" t="b">
        <v>0</v>
      </c>
      <c r="BD607" t="b">
        <v>0</v>
      </c>
      <c r="BE607" t="b">
        <v>0</v>
      </c>
      <c r="BF607" s="1" t="s">
        <v>5423</v>
      </c>
      <c r="BG607" t="s">
        <v>899</v>
      </c>
      <c r="BH607" t="s">
        <v>899</v>
      </c>
      <c r="BI607" t="s">
        <v>899</v>
      </c>
      <c r="BN607" s="232">
        <v>999</v>
      </c>
      <c r="BQ607" t="s">
        <v>362</v>
      </c>
      <c r="BR607" t="s">
        <v>898</v>
      </c>
    </row>
    <row r="608" spans="1:72">
      <c r="A608">
        <v>607</v>
      </c>
      <c r="B608" s="161" t="str">
        <f>IFERROR(TEXT(AM608,"00"),"99")&amp;IFERROR(TEXT(X608,"00"),"99")&amp;IFERROR(TEXT(T608,"00"),"99")&amp;IFERROR(TEXT(BN608,"000"),"999")</f>
        <v>054411999</v>
      </c>
      <c r="C608" s="161" t="str">
        <f>IFERROR(TEXT(AM608,"00"),"99")&amp;IFERROR(TEXT(W608,"00"),"99")&amp;IFERROR(TEXT(S608,"000"),"999")</f>
        <v>0544107</v>
      </c>
      <c r="D608" s="29">
        <v>0</v>
      </c>
      <c r="E608" s="29">
        <v>1</v>
      </c>
      <c r="F608" s="29">
        <v>0</v>
      </c>
      <c r="G608" s="29"/>
      <c r="H608" t="s">
        <v>1021</v>
      </c>
      <c r="I608" s="379" t="str">
        <f>IF(ISBLANK(H608), IF(OR(NOT(ISBLANK(M608)),NOT(ISBLANK(J608)), NOT(ISBLANK(O608))),"no oldname but should be",""),IF(H608=J608,"api",IF(H608=O608,"csv","no match or acsbgname")))</f>
        <v>csv</v>
      </c>
      <c r="N608" t="s">
        <v>1021</v>
      </c>
      <c r="O608" t="s">
        <v>1021</v>
      </c>
      <c r="P608" t="s">
        <v>1021</v>
      </c>
      <c r="Q608" s="64" t="s">
        <v>1020</v>
      </c>
      <c r="R608" t="s">
        <v>1020</v>
      </c>
      <c r="S608" s="150">
        <f>IFERROR(_xlfn.XLOOKUP(U608,sortorder!$E$62:$E$134,sortorder!$F$62:$F$134),999)</f>
        <v>107</v>
      </c>
      <c r="T608" s="150">
        <f>IFERROR(_xlfn.XLOOKUP(U608,sortorder!$E$62:$E$134,sortorder!$D$62:$D$134),99)</f>
        <v>11</v>
      </c>
      <c r="U608" s="129" t="s">
        <v>134</v>
      </c>
      <c r="W608" s="155">
        <f>IFERROR(_xlfn.XLOOKUP(Y608,sortorder!$E$4:$E$55,sortorder!$D$4:$D$55),99)</f>
        <v>44</v>
      </c>
      <c r="X608" s="155">
        <f>IFERROR(_xlfn.XLOOKUP(Y608,sortorder!$E$4:$E$55,sortorder!$D$4:$D$55),99)</f>
        <v>44</v>
      </c>
      <c r="Y608" s="22" t="s">
        <v>2827</v>
      </c>
      <c r="Z608" s="144">
        <f>IF(ISERROR(SEARCH(Z$1,$Q608)),0,1)</f>
        <v>0</v>
      </c>
      <c r="AA608" s="144">
        <f>IF(ISERROR(SEARCH(AA$1,$Q608)),0,1)</f>
        <v>1</v>
      </c>
      <c r="AB608" s="144">
        <f>IF(ISERROR(SEARCH(AB$1,$Q608)),0,1)</f>
        <v>0</v>
      </c>
      <c r="AC608" s="144">
        <f>IF(ISERROR(SEARCH(AC$1,$Q608)),0,1)</f>
        <v>0</v>
      </c>
      <c r="AD608" s="144">
        <f>IF(ISERROR(SEARCH(AD$1,$Q608)),0,1)</f>
        <v>0</v>
      </c>
      <c r="AE608" s="144">
        <f>IF(ISERROR(SEARCH(AE$1,$Q608)),0,1)</f>
        <v>0</v>
      </c>
      <c r="AF608" s="144">
        <f>IF(ISERROR(SEARCH(AF$1,$Q608)),0,1)</f>
        <v>1</v>
      </c>
      <c r="AG608" s="144">
        <f>IF(ISERROR(SEARCH(AG$1,$Q608)),0,1)</f>
        <v>0</v>
      </c>
      <c r="AH608" s="144">
        <f>IF(ISERROR(SEARCH(AH$1,$Q608)),0,1)</f>
        <v>1</v>
      </c>
      <c r="AK608" t="s">
        <v>84</v>
      </c>
      <c r="AL608" s="41" t="s">
        <v>84</v>
      </c>
      <c r="AM608" s="216">
        <f>_xlfn.XLOOKUP(AL608,sortorder!$I$15:$I$20,sortorder!$J$15:$J$20)</f>
        <v>5</v>
      </c>
      <c r="AN608" t="s">
        <v>1804</v>
      </c>
      <c r="AO608" t="s">
        <v>1804</v>
      </c>
      <c r="AP608" t="s">
        <v>1805</v>
      </c>
      <c r="AQ608" s="32">
        <v>3</v>
      </c>
      <c r="AR608" t="s">
        <v>3064</v>
      </c>
      <c r="AS608" t="s">
        <v>43</v>
      </c>
      <c r="AT608" t="s">
        <v>286</v>
      </c>
      <c r="AU608" t="s">
        <v>43</v>
      </c>
      <c r="AW608" s="39" t="str">
        <f>IFERROR(_xlfn.XLOOKUP(Q608,wtd!$B:$B,wtd!$C:$C),"")</f>
        <v/>
      </c>
      <c r="AX608" s="144" t="b">
        <f>IFERROR(Q608=_xlfn.XLOOKUP(Q608,wtd!$B:$B,wtd!$B:$B),FALSE)</f>
        <v>0</v>
      </c>
      <c r="AY608" t="s">
        <v>2845</v>
      </c>
      <c r="BA608">
        <v>3</v>
      </c>
      <c r="BC608" t="b">
        <v>0</v>
      </c>
      <c r="BD608" t="b">
        <v>0</v>
      </c>
      <c r="BE608" t="b">
        <v>0</v>
      </c>
      <c r="BF608" s="1" t="s">
        <v>5425</v>
      </c>
      <c r="BG608" t="s">
        <v>2877</v>
      </c>
      <c r="BH608" t="s">
        <v>2877</v>
      </c>
      <c r="BI608" t="s">
        <v>1022</v>
      </c>
      <c r="BN608" s="232">
        <v>999</v>
      </c>
      <c r="BQ608" t="s">
        <v>556</v>
      </c>
      <c r="BR608" t="s">
        <v>1021</v>
      </c>
    </row>
    <row r="609" spans="1:72">
      <c r="A609">
        <v>608</v>
      </c>
      <c r="B609" s="161" t="str">
        <f>IFERROR(TEXT(AM609,"00"),"99")&amp;IFERROR(TEXT(X609,"00"),"99")&amp;IFERROR(TEXT(T609,"00"),"99")&amp;IFERROR(TEXT(BN609,"000"),"999")</f>
        <v>054412999</v>
      </c>
      <c r="C609" s="161" t="str">
        <f>IFERROR(TEXT(AM609,"00"),"99")&amp;IFERROR(TEXT(W609,"00"),"99")&amp;IFERROR(TEXT(S609,"000"),"999")</f>
        <v>0544108</v>
      </c>
      <c r="D609" s="29">
        <v>0</v>
      </c>
      <c r="E609" s="29">
        <v>1</v>
      </c>
      <c r="F609" s="29">
        <v>0</v>
      </c>
      <c r="G609" s="29"/>
      <c r="H609" t="s">
        <v>917</v>
      </c>
      <c r="I609" s="379" t="str">
        <f>IF(ISBLANK(H609), IF(OR(NOT(ISBLANK(M609)),NOT(ISBLANK(J609)), NOT(ISBLANK(O609))),"no oldname but should be",""),IF(H609=J609,"api",IF(H609=O609,"csv","no match or acsbgname")))</f>
        <v>csv</v>
      </c>
      <c r="N609" t="s">
        <v>917</v>
      </c>
      <c r="O609" t="s">
        <v>917</v>
      </c>
      <c r="P609" t="s">
        <v>917</v>
      </c>
      <c r="Q609" s="64" t="s">
        <v>916</v>
      </c>
      <c r="R609" t="s">
        <v>916</v>
      </c>
      <c r="S609" s="150">
        <f>IFERROR(_xlfn.XLOOKUP(U609,sortorder!$E$62:$E$134,sortorder!$F$62:$F$134),999)</f>
        <v>108</v>
      </c>
      <c r="T609" s="150">
        <f>IFERROR(_xlfn.XLOOKUP(U609,sortorder!$E$62:$E$134,sortorder!$D$62:$D$134),99)</f>
        <v>12</v>
      </c>
      <c r="U609" s="129" t="s">
        <v>244</v>
      </c>
      <c r="W609" s="155">
        <f>IFERROR(_xlfn.XLOOKUP(Y609,sortorder!$E$4:$E$55,sortorder!$D$4:$D$55),99)</f>
        <v>44</v>
      </c>
      <c r="X609" s="155">
        <f>IFERROR(_xlfn.XLOOKUP(Y609,sortorder!$E$4:$E$55,sortorder!$D$4:$D$55),99)</f>
        <v>44</v>
      </c>
      <c r="Y609" s="22" t="s">
        <v>2827</v>
      </c>
      <c r="Z609" s="144">
        <f>IF(ISERROR(SEARCH(Z$1,$Q609)),0,1)</f>
        <v>0</v>
      </c>
      <c r="AA609" s="144">
        <f>IF(ISERROR(SEARCH(AA$1,$Q609)),0,1)</f>
        <v>1</v>
      </c>
      <c r="AB609" s="144">
        <f>IF(ISERROR(SEARCH(AB$1,$Q609)),0,1)</f>
        <v>0</v>
      </c>
      <c r="AC609" s="144">
        <f>IF(ISERROR(SEARCH(AC$1,$Q609)),0,1)</f>
        <v>0</v>
      </c>
      <c r="AD609" s="144">
        <f>IF(ISERROR(SEARCH(AD$1,$Q609)),0,1)</f>
        <v>0</v>
      </c>
      <c r="AE609" s="144">
        <f>IF(ISERROR(SEARCH(AE$1,$Q609)),0,1)</f>
        <v>0</v>
      </c>
      <c r="AF609" s="144">
        <f>IF(ISERROR(SEARCH(AF$1,$Q609)),0,1)</f>
        <v>1</v>
      </c>
      <c r="AG609" s="144">
        <f>IF(ISERROR(SEARCH(AG$1,$Q609)),0,1)</f>
        <v>0</v>
      </c>
      <c r="AH609" s="144">
        <f>IF(ISERROR(SEARCH(AH$1,$Q609)),0,1)</f>
        <v>1</v>
      </c>
      <c r="AK609" t="s">
        <v>84</v>
      </c>
      <c r="AL609" s="41" t="s">
        <v>84</v>
      </c>
      <c r="AM609" s="216">
        <f>_xlfn.XLOOKUP(AL609,sortorder!$I$15:$I$20,sortorder!$J$15:$J$20)</f>
        <v>5</v>
      </c>
      <c r="AN609" t="s">
        <v>1804</v>
      </c>
      <c r="AO609" t="s">
        <v>1804</v>
      </c>
      <c r="AP609" t="s">
        <v>1805</v>
      </c>
      <c r="AQ609" s="32">
        <v>3</v>
      </c>
      <c r="AR609" t="s">
        <v>3064</v>
      </c>
      <c r="AS609" t="s">
        <v>43</v>
      </c>
      <c r="AT609" t="s">
        <v>286</v>
      </c>
      <c r="AU609" t="s">
        <v>43</v>
      </c>
      <c r="AW609" s="39" t="str">
        <f>IFERROR(_xlfn.XLOOKUP(Q609,wtd!$B:$B,wtd!$C:$C),"")</f>
        <v/>
      </c>
      <c r="AX609" s="144" t="b">
        <f>IFERROR(Q609=_xlfn.XLOOKUP(Q609,wtd!$B:$B,wtd!$B:$B),FALSE)</f>
        <v>0</v>
      </c>
      <c r="AY609" t="s">
        <v>2845</v>
      </c>
      <c r="BA609">
        <v>3</v>
      </c>
      <c r="BC609" t="b">
        <v>0</v>
      </c>
      <c r="BD609" t="b">
        <v>0</v>
      </c>
      <c r="BE609" t="b">
        <v>0</v>
      </c>
      <c r="BF609" s="1" t="s">
        <v>5424</v>
      </c>
      <c r="BG609" t="s">
        <v>2879</v>
      </c>
      <c r="BH609" t="s">
        <v>2879</v>
      </c>
      <c r="BI609" t="s">
        <v>918</v>
      </c>
      <c r="BN609" s="232">
        <v>999</v>
      </c>
      <c r="BQ609" t="s">
        <v>334</v>
      </c>
      <c r="BR609" t="s">
        <v>917</v>
      </c>
    </row>
    <row r="610" spans="1:72">
      <c r="A610">
        <v>609</v>
      </c>
      <c r="B610" s="161" t="str">
        <f>IFERROR(TEXT(AM610,"00"),"99")&amp;IFERROR(TEXT(X610,"00"),"99")&amp;IFERROR(TEXT(T610,"00"),"99")&amp;IFERROR(TEXT(BN610,"000"),"999")</f>
        <v>054413000</v>
      </c>
      <c r="C610" s="161" t="str">
        <f>IFERROR(TEXT(AM610,"00"),"99")&amp;IFERROR(TEXT(W610,"00"),"99")&amp;IFERROR(TEXT(S610,"000"),"999")</f>
        <v>0544109</v>
      </c>
      <c r="D610" s="260">
        <v>0</v>
      </c>
      <c r="E610" s="260">
        <v>1</v>
      </c>
      <c r="F610" s="260">
        <v>0</v>
      </c>
      <c r="G610" s="261"/>
      <c r="H610" s="124" t="s">
        <v>5751</v>
      </c>
      <c r="I610" s="379" t="str">
        <f>IF(ISBLANK(H610), IF(OR(NOT(ISBLANK(M610)),NOT(ISBLANK(J610)), NOT(ISBLANK(O610))),"no oldname but should be",""),IF(H610=J610,"api",IF(H610=O610,"csv","no match or acsbgname")))</f>
        <v>csv</v>
      </c>
      <c r="J610" s="124"/>
      <c r="K610" s="124"/>
      <c r="L610" s="124"/>
      <c r="M610" s="124"/>
      <c r="N610" s="124"/>
      <c r="O610" s="124" t="s">
        <v>5751</v>
      </c>
      <c r="P610" s="124"/>
      <c r="Q610" s="125" t="s">
        <v>5752</v>
      </c>
      <c r="R610" s="124"/>
      <c r="S610" s="150">
        <f>IFERROR(_xlfn.XLOOKUP(U610,sortorder!$E$62:$E$134,sortorder!$F$62:$F$134),999)</f>
        <v>109</v>
      </c>
      <c r="T610" s="150">
        <f>IFERROR(_xlfn.XLOOKUP(U610,sortorder!$E$62:$E$134,sortorder!$D$62:$D$134),99)</f>
        <v>13</v>
      </c>
      <c r="U610" s="201" t="s">
        <v>5689</v>
      </c>
      <c r="V610" s="202"/>
      <c r="W610" s="155">
        <f>IFERROR(_xlfn.XLOOKUP(Y610,sortorder!$E$4:$E$55,sortorder!$D$4:$D$55),99)</f>
        <v>44</v>
      </c>
      <c r="X610" s="155">
        <f>IFERROR(_xlfn.XLOOKUP(Y610,sortorder!$E$4:$E$55,sortorder!$D$4:$D$55),99)</f>
        <v>44</v>
      </c>
      <c r="Y610" s="203" t="s">
        <v>2827</v>
      </c>
      <c r="Z610" s="144">
        <f>IF(ISERROR(SEARCH(Z$1,$Q610)),0,1)</f>
        <v>0</v>
      </c>
      <c r="AA610" s="144">
        <f>IF(ISERROR(SEARCH(AA$1,$Q610)),0,1)</f>
        <v>1</v>
      </c>
      <c r="AB610" s="144">
        <f>IF(ISERROR(SEARCH(AB$1,$Q610)),0,1)</f>
        <v>0</v>
      </c>
      <c r="AC610" s="144">
        <f>IF(ISERROR(SEARCH(AC$1,$Q610)),0,1)</f>
        <v>0</v>
      </c>
      <c r="AD610" s="144">
        <f>IF(ISERROR(SEARCH(AD$1,$Q610)),0,1)</f>
        <v>0</v>
      </c>
      <c r="AE610" s="144">
        <f>IF(ISERROR(SEARCH(AE$1,$Q610)),0,1)</f>
        <v>0</v>
      </c>
      <c r="AF610" s="144">
        <f>IF(ISERROR(SEARCH(AF$1,$Q610)),0,1)</f>
        <v>1</v>
      </c>
      <c r="AG610" s="144">
        <f>IF(ISERROR(SEARCH(AG$1,$Q610)),0,1)</f>
        <v>0</v>
      </c>
      <c r="AH610" s="144">
        <f>IF(ISERROR(SEARCH(AH$1,$Q610)),0,1)</f>
        <v>1</v>
      </c>
      <c r="AI610" s="124"/>
      <c r="AJ610" s="124"/>
      <c r="AK610" s="124" t="s">
        <v>84</v>
      </c>
      <c r="AL610" s="218" t="s">
        <v>84</v>
      </c>
      <c r="AM610" s="216">
        <f>_xlfn.XLOOKUP(AL610,sortorder!$I$15:$I$20,sortorder!$J$15:$J$20)</f>
        <v>5</v>
      </c>
      <c r="AN610" s="124" t="s">
        <v>1804</v>
      </c>
      <c r="AO610" s="124" t="s">
        <v>1804</v>
      </c>
      <c r="AP610" s="124" t="s">
        <v>1805</v>
      </c>
      <c r="AQ610" s="113">
        <v>3</v>
      </c>
      <c r="AR610" s="124" t="s">
        <v>3064</v>
      </c>
      <c r="AS610" s="124" t="s">
        <v>43</v>
      </c>
      <c r="AT610" s="124" t="s">
        <v>286</v>
      </c>
      <c r="AU610" s="124" t="s">
        <v>43</v>
      </c>
      <c r="AV610" s="124"/>
      <c r="AW610" s="259" t="s">
        <v>2921</v>
      </c>
      <c r="AX610" s="266" t="b">
        <v>0</v>
      </c>
      <c r="AY610" s="245" t="s">
        <v>2845</v>
      </c>
      <c r="AZ610" s="124"/>
      <c r="BA610" s="124">
        <v>3</v>
      </c>
      <c r="BB610" s="124"/>
      <c r="BC610" s="124" t="b">
        <v>0</v>
      </c>
      <c r="BD610" s="124" t="b">
        <v>0</v>
      </c>
      <c r="BE610" s="124" t="b">
        <v>0</v>
      </c>
      <c r="BF610" s="127" t="s">
        <v>5753</v>
      </c>
      <c r="BG610" s="124" t="s">
        <v>5754</v>
      </c>
      <c r="BH610" s="124" t="s">
        <v>5754</v>
      </c>
      <c r="BI610" s="124"/>
      <c r="BJ610" s="124"/>
      <c r="BK610" s="124"/>
      <c r="BL610" s="124"/>
      <c r="BM610" s="124"/>
      <c r="BN610" s="269"/>
      <c r="BO610" s="124"/>
      <c r="BP610" s="124"/>
      <c r="BQ610" s="124"/>
      <c r="BR610" s="124"/>
      <c r="BS610" s="124"/>
      <c r="BT610" s="124"/>
    </row>
    <row r="611" spans="1:72">
      <c r="A611">
        <v>610</v>
      </c>
      <c r="B611" s="161" t="str">
        <f>IFERROR(TEXT(AM611,"00"),"99")&amp;IFERROR(TEXT(X611,"00"),"99")&amp;IFERROR(TEXT(T611,"00"),"99")&amp;IFERROR(TEXT(BN611,"000"),"999")</f>
        <v>054501057</v>
      </c>
      <c r="C611" s="161" t="str">
        <f>IFERROR(TEXT(AM611,"00"),"99")&amp;IFERROR(TEXT(W611,"00"),"99")&amp;IFERROR(TEXT(S611,"000"),"999")</f>
        <v>0545096</v>
      </c>
      <c r="D611" s="29">
        <v>1</v>
      </c>
      <c r="E611" s="29">
        <v>1</v>
      </c>
      <c r="F611" s="29">
        <v>0</v>
      </c>
      <c r="G611" s="29"/>
      <c r="H611" t="s">
        <v>1461</v>
      </c>
      <c r="I611" s="379" t="str">
        <f>IF(ISBLANK(H611), IF(OR(NOT(ISBLANK(M611)),NOT(ISBLANK(J611)), NOT(ISBLANK(O611))),"no oldname but should be",""),IF(H611=J611,"api",IF(H611=O611,"csv","no match or acsbgname")))</f>
        <v>api</v>
      </c>
      <c r="J611" t="s">
        <v>1461</v>
      </c>
      <c r="K611" t="s">
        <v>1461</v>
      </c>
      <c r="N611" s="23" t="s">
        <v>1462</v>
      </c>
      <c r="O611" s="23" t="s">
        <v>1462</v>
      </c>
      <c r="P611" s="23" t="s">
        <v>1462</v>
      </c>
      <c r="Q611" s="64" t="s">
        <v>1460</v>
      </c>
      <c r="R611" t="s">
        <v>1460</v>
      </c>
      <c r="S611" s="150">
        <f>IFERROR(_xlfn.XLOOKUP(U611,sortorder!$E$62:$E$134,sortorder!$F$62:$F$134),999)</f>
        <v>96</v>
      </c>
      <c r="T611" s="150">
        <f>IFERROR(_xlfn.XLOOKUP(U611,sortorder!$E$62:$E$134,sortorder!$D$62:$D$134),99)</f>
        <v>1</v>
      </c>
      <c r="U611" s="129" t="s">
        <v>181</v>
      </c>
      <c r="V611" s="59" t="s">
        <v>317</v>
      </c>
      <c r="W611" s="155">
        <f>IFERROR(_xlfn.XLOOKUP(Y611,sortorder!$E$4:$E$55,sortorder!$D$4:$D$55),99)</f>
        <v>45</v>
      </c>
      <c r="X611" s="155">
        <f>IFERROR(_xlfn.XLOOKUP(Y611,sortorder!$E$4:$E$55,sortorder!$D$4:$D$55),99)</f>
        <v>45</v>
      </c>
      <c r="Y611" s="22" t="s">
        <v>1406</v>
      </c>
      <c r="Z611" s="144">
        <f>IF(ISERROR(SEARCH(Z$1,$Q611)),0,1)</f>
        <v>0</v>
      </c>
      <c r="AA611" s="144">
        <f>IF(ISERROR(SEARCH(AA$1,$Q611)),0,1)</f>
        <v>0</v>
      </c>
      <c r="AB611" s="144">
        <f>IF(ISERROR(SEARCH(AB$1,$Q611)),0,1)</f>
        <v>1</v>
      </c>
      <c r="AC611" s="144">
        <f>IF(ISERROR(SEARCH(AC$1,$Q611)),0,1)</f>
        <v>0</v>
      </c>
      <c r="AD611" s="144">
        <f>IF(ISERROR(SEARCH(AD$1,$Q611)),0,1)</f>
        <v>0</v>
      </c>
      <c r="AE611" s="144">
        <f>IF(ISERROR(SEARCH(AE$1,$Q611)),0,1)</f>
        <v>0</v>
      </c>
      <c r="AF611" s="144">
        <f>IF(ISERROR(SEARCH(AF$1,$Q611)),0,1)</f>
        <v>1</v>
      </c>
      <c r="AG611" s="144">
        <f>IF(ISERROR(SEARCH(AG$1,$Q611)),0,1)</f>
        <v>1</v>
      </c>
      <c r="AH611" s="144">
        <f>IF(ISERROR(SEARCH(AH$1,$Q611)),0,1)</f>
        <v>0</v>
      </c>
      <c r="AI611" t="s">
        <v>1075</v>
      </c>
      <c r="AJ611" t="s">
        <v>93</v>
      </c>
      <c r="AK611" t="s">
        <v>84</v>
      </c>
      <c r="AL611" s="41" t="s">
        <v>84</v>
      </c>
      <c r="AM611" s="216">
        <f>_xlfn.XLOOKUP(AL611,sortorder!$I$15:$I$20,sortorder!$J$15:$J$20)</f>
        <v>5</v>
      </c>
      <c r="AN611" t="s">
        <v>423</v>
      </c>
      <c r="AO611" t="s">
        <v>423</v>
      </c>
      <c r="AP611" t="s">
        <v>424</v>
      </c>
      <c r="AQ611" s="32">
        <v>1</v>
      </c>
      <c r="AR611" t="s">
        <v>1101</v>
      </c>
      <c r="AS611" t="s">
        <v>1111</v>
      </c>
      <c r="AT611" t="s">
        <v>1102</v>
      </c>
      <c r="AU611" t="s">
        <v>1111</v>
      </c>
      <c r="AW611" s="39" t="str">
        <f>IFERROR(_xlfn.XLOOKUP(Q611,wtd!$B:$B,wtd!$C:$C),"")</f>
        <v/>
      </c>
      <c r="AX611" s="144" t="b">
        <f>IFERROR(Q611=_xlfn.XLOOKUP(Q611,wtd!$B:$B,wtd!$B:$B),FALSE)</f>
        <v>0</v>
      </c>
      <c r="AY611" t="s">
        <v>1103</v>
      </c>
      <c r="AZ611">
        <v>2</v>
      </c>
      <c r="BA611">
        <v>0</v>
      </c>
      <c r="BC611" t="b">
        <v>0</v>
      </c>
      <c r="BD611" t="b">
        <v>0</v>
      </c>
      <c r="BE611" t="b">
        <v>0</v>
      </c>
      <c r="BF611" t="s">
        <v>1463</v>
      </c>
      <c r="BG611" t="s">
        <v>1464</v>
      </c>
      <c r="BH611" t="s">
        <v>1464</v>
      </c>
      <c r="BI611" t="s">
        <v>1465</v>
      </c>
      <c r="BJ611" t="s">
        <v>1469</v>
      </c>
      <c r="BK611" t="s">
        <v>1466</v>
      </c>
      <c r="BL611" t="s">
        <v>1468</v>
      </c>
      <c r="BM611" t="s">
        <v>1467</v>
      </c>
      <c r="BN611" s="229">
        <v>57</v>
      </c>
      <c r="BP611" t="s">
        <v>117</v>
      </c>
      <c r="BQ611" t="s">
        <v>1212</v>
      </c>
      <c r="BR611" t="s">
        <v>1462</v>
      </c>
      <c r="BS611" t="s">
        <v>411</v>
      </c>
    </row>
    <row r="612" spans="1:72">
      <c r="A612">
        <v>611</v>
      </c>
      <c r="B612" s="161" t="str">
        <f>IFERROR(TEXT(AM612,"00"),"99")&amp;IFERROR(TEXT(X612,"00"),"99")&amp;IFERROR(TEXT(T612,"00"),"99")&amp;IFERROR(TEXT(BN612,"000"),"999")</f>
        <v>054502058</v>
      </c>
      <c r="C612" s="161" t="str">
        <f>IFERROR(TEXT(AM612,"00"),"99")&amp;IFERROR(TEXT(W612,"00"),"99")&amp;IFERROR(TEXT(S612,"000"),"999")</f>
        <v>0545097</v>
      </c>
      <c r="D612" s="29">
        <v>1</v>
      </c>
      <c r="E612" s="29">
        <v>1</v>
      </c>
      <c r="F612" s="29">
        <v>0</v>
      </c>
      <c r="G612" s="29"/>
      <c r="H612" t="s">
        <v>1451</v>
      </c>
      <c r="I612" s="379" t="str">
        <f>IF(ISBLANK(H612), IF(OR(NOT(ISBLANK(M612)),NOT(ISBLANK(J612)), NOT(ISBLANK(O612))),"no oldname but should be",""),IF(H612=J612,"api",IF(H612=O612,"csv","no match or acsbgname")))</f>
        <v>api</v>
      </c>
      <c r="J612" t="s">
        <v>1451</v>
      </c>
      <c r="K612" t="s">
        <v>1451</v>
      </c>
      <c r="N612" s="23" t="s">
        <v>1452</v>
      </c>
      <c r="O612" s="23" t="s">
        <v>1452</v>
      </c>
      <c r="P612" s="23" t="s">
        <v>1452</v>
      </c>
      <c r="Q612" s="64" t="s">
        <v>1450</v>
      </c>
      <c r="R612" t="s">
        <v>1450</v>
      </c>
      <c r="S612" s="150">
        <f>IFERROR(_xlfn.XLOOKUP(U612,sortorder!$E$62:$E$134,sortorder!$F$62:$F$134),999)</f>
        <v>97</v>
      </c>
      <c r="T612" s="150">
        <f>IFERROR(_xlfn.XLOOKUP(U612,sortorder!$E$62:$E$134,sortorder!$D$62:$D$134),99)</f>
        <v>2</v>
      </c>
      <c r="U612" s="129" t="s">
        <v>144</v>
      </c>
      <c r="V612" s="59" t="s">
        <v>297</v>
      </c>
      <c r="W612" s="155">
        <f>IFERROR(_xlfn.XLOOKUP(Y612,sortorder!$E$4:$E$55,sortorder!$D$4:$D$55),99)</f>
        <v>45</v>
      </c>
      <c r="X612" s="155">
        <f>IFERROR(_xlfn.XLOOKUP(Y612,sortorder!$E$4:$E$55,sortorder!$D$4:$D$55),99)</f>
        <v>45</v>
      </c>
      <c r="Y612" s="22" t="s">
        <v>1406</v>
      </c>
      <c r="Z612" s="144">
        <f>IF(ISERROR(SEARCH(Z$1,$Q612)),0,1)</f>
        <v>0</v>
      </c>
      <c r="AA612" s="144">
        <f>IF(ISERROR(SEARCH(AA$1,$Q612)),0,1)</f>
        <v>0</v>
      </c>
      <c r="AB612" s="144">
        <f>IF(ISERROR(SEARCH(AB$1,$Q612)),0,1)</f>
        <v>1</v>
      </c>
      <c r="AC612" s="144">
        <f>IF(ISERROR(SEARCH(AC$1,$Q612)),0,1)</f>
        <v>0</v>
      </c>
      <c r="AD612" s="144">
        <f>IF(ISERROR(SEARCH(AD$1,$Q612)),0,1)</f>
        <v>0</v>
      </c>
      <c r="AE612" s="144">
        <f>IF(ISERROR(SEARCH(AE$1,$Q612)),0,1)</f>
        <v>0</v>
      </c>
      <c r="AF612" s="144">
        <f>IF(ISERROR(SEARCH(AF$1,$Q612)),0,1)</f>
        <v>1</v>
      </c>
      <c r="AG612" s="144">
        <f>IF(ISERROR(SEARCH(AG$1,$Q612)),0,1)</f>
        <v>1</v>
      </c>
      <c r="AH612" s="144">
        <f>IF(ISERROR(SEARCH(AH$1,$Q612)),0,1)</f>
        <v>0</v>
      </c>
      <c r="AI612" t="s">
        <v>1075</v>
      </c>
      <c r="AJ612" t="s">
        <v>93</v>
      </c>
      <c r="AK612" t="s">
        <v>84</v>
      </c>
      <c r="AL612" s="41" t="s">
        <v>84</v>
      </c>
      <c r="AM612" s="216">
        <f>_xlfn.XLOOKUP(AL612,sortorder!$I$15:$I$20,sortorder!$J$15:$J$20)</f>
        <v>5</v>
      </c>
      <c r="AN612" t="s">
        <v>423</v>
      </c>
      <c r="AO612" t="s">
        <v>423</v>
      </c>
      <c r="AP612" t="s">
        <v>424</v>
      </c>
      <c r="AQ612" s="32">
        <v>1</v>
      </c>
      <c r="AR612" t="s">
        <v>1101</v>
      </c>
      <c r="AS612" t="s">
        <v>1111</v>
      </c>
      <c r="AT612" t="s">
        <v>1102</v>
      </c>
      <c r="AU612" t="s">
        <v>1111</v>
      </c>
      <c r="AW612" s="39" t="str">
        <f>IFERROR(_xlfn.XLOOKUP(Q612,wtd!$B:$B,wtd!$C:$C),"")</f>
        <v/>
      </c>
      <c r="AX612" s="144" t="b">
        <f>IFERROR(Q612=_xlfn.XLOOKUP(Q612,wtd!$B:$B,wtd!$B:$B),FALSE)</f>
        <v>0</v>
      </c>
      <c r="AY612" t="s">
        <v>1103</v>
      </c>
      <c r="AZ612">
        <v>2</v>
      </c>
      <c r="BA612">
        <v>0</v>
      </c>
      <c r="BC612" t="b">
        <v>0</v>
      </c>
      <c r="BD612" t="b">
        <v>0</v>
      </c>
      <c r="BE612" t="b">
        <v>0</v>
      </c>
      <c r="BF612" t="s">
        <v>1453</v>
      </c>
      <c r="BG612" t="s">
        <v>1454</v>
      </c>
      <c r="BH612" t="s">
        <v>1454</v>
      </c>
      <c r="BI612" t="s">
        <v>1455</v>
      </c>
      <c r="BJ612" t="s">
        <v>1459</v>
      </c>
      <c r="BK612" t="s">
        <v>1456</v>
      </c>
      <c r="BL612" t="s">
        <v>1458</v>
      </c>
      <c r="BM612" t="s">
        <v>1457</v>
      </c>
      <c r="BN612" s="229">
        <v>58</v>
      </c>
      <c r="BP612" t="s">
        <v>1067</v>
      </c>
      <c r="BQ612" t="s">
        <v>1001</v>
      </c>
      <c r="BR612" t="s">
        <v>1452</v>
      </c>
      <c r="BS612" t="s">
        <v>411</v>
      </c>
    </row>
    <row r="613" spans="1:72">
      <c r="A613">
        <v>612</v>
      </c>
      <c r="B613" s="161" t="str">
        <f>IFERROR(TEXT(AM613,"00"),"99")&amp;IFERROR(TEXT(X613,"00"),"99")&amp;IFERROR(TEXT(T613,"00"),"99")&amp;IFERROR(TEXT(BN613,"000"),"999")</f>
        <v>054503000</v>
      </c>
      <c r="C613" s="161" t="str">
        <f>IFERROR(TEXT(AM613,"00"),"99")&amp;IFERROR(TEXT(W613,"00"),"99")&amp;IFERROR(TEXT(S613,"000"),"999")</f>
        <v>0545098</v>
      </c>
      <c r="D613" s="260">
        <v>1</v>
      </c>
      <c r="E613" s="260">
        <v>1</v>
      </c>
      <c r="F613" s="260">
        <v>0</v>
      </c>
      <c r="G613" s="261"/>
      <c r="H613" s="124" t="s">
        <v>5823</v>
      </c>
      <c r="I613" s="379" t="str">
        <f>IF(ISBLANK(H613), IF(OR(NOT(ISBLANK(M613)),NOT(ISBLANK(J613)), NOT(ISBLANK(O613))),"no oldname but should be",""),IF(H613=J613,"api",IF(H613=O613,"csv","no match or acsbgname")))</f>
        <v>csv</v>
      </c>
      <c r="J613" s="124" t="s">
        <v>5822</v>
      </c>
      <c r="K613" s="124"/>
      <c r="L613" s="124"/>
      <c r="M613" s="124"/>
      <c r="N613" s="124"/>
      <c r="O613" s="124" t="s">
        <v>5823</v>
      </c>
      <c r="P613" s="124"/>
      <c r="Q613" s="125" t="s">
        <v>5824</v>
      </c>
      <c r="R613" s="124"/>
      <c r="S613" s="150">
        <f>IFERROR(_xlfn.XLOOKUP(U613,sortorder!$E$62:$E$134,sortorder!$F$62:$F$134),999)</f>
        <v>97.5</v>
      </c>
      <c r="T613" s="150">
        <f>IFERROR(_xlfn.XLOOKUP(U613,sortorder!$E$62:$E$134,sortorder!$D$62:$D$134),99)</f>
        <v>3</v>
      </c>
      <c r="U613" s="201" t="s">
        <v>5693</v>
      </c>
      <c r="V613" s="202"/>
      <c r="W613" s="155">
        <f>IFERROR(_xlfn.XLOOKUP(Y613,sortorder!$E$4:$E$55,sortorder!$D$4:$D$55),99)</f>
        <v>45</v>
      </c>
      <c r="X613" s="155">
        <f>IFERROR(_xlfn.XLOOKUP(Y613,sortorder!$E$4:$E$55,sortorder!$D$4:$D$55),99)</f>
        <v>45</v>
      </c>
      <c r="Y613" s="203" t="s">
        <v>1406</v>
      </c>
      <c r="Z613" s="144">
        <f>IF(ISERROR(SEARCH(Z$1,$Q613)),0,1)</f>
        <v>0</v>
      </c>
      <c r="AA613" s="144">
        <f>IF(ISERROR(SEARCH(AA$1,$Q613)),0,1)</f>
        <v>0</v>
      </c>
      <c r="AB613" s="144">
        <f>IF(ISERROR(SEARCH(AB$1,$Q613)),0,1)</f>
        <v>1</v>
      </c>
      <c r="AC613" s="144">
        <f>IF(ISERROR(SEARCH(AC$1,$Q613)),0,1)</f>
        <v>0</v>
      </c>
      <c r="AD613" s="144">
        <f>IF(ISERROR(SEARCH(AD$1,$Q613)),0,1)</f>
        <v>0</v>
      </c>
      <c r="AE613" s="144">
        <f>IF(ISERROR(SEARCH(AE$1,$Q613)),0,1)</f>
        <v>0</v>
      </c>
      <c r="AF613" s="144">
        <f>IF(ISERROR(SEARCH(AF$1,$Q613)),0,1)</f>
        <v>1</v>
      </c>
      <c r="AG613" s="144">
        <f>IF(ISERROR(SEARCH(AG$1,$Q613)),0,1)</f>
        <v>1</v>
      </c>
      <c r="AH613" s="144">
        <f>IF(ISERROR(SEARCH(AH$1,$Q613)),0,1)</f>
        <v>0</v>
      </c>
      <c r="AI613" s="124" t="s">
        <v>1075</v>
      </c>
      <c r="AJ613" s="124" t="s">
        <v>93</v>
      </c>
      <c r="AK613" s="124" t="s">
        <v>84</v>
      </c>
      <c r="AL613" s="218" t="s">
        <v>84</v>
      </c>
      <c r="AM613" s="216">
        <f>_xlfn.XLOOKUP(AL613,sortorder!$I$15:$I$20,sortorder!$J$15:$J$20)</f>
        <v>5</v>
      </c>
      <c r="AN613" s="124" t="s">
        <v>423</v>
      </c>
      <c r="AO613" s="124" t="s">
        <v>423</v>
      </c>
      <c r="AP613" s="124" t="s">
        <v>424</v>
      </c>
      <c r="AQ613" s="113">
        <v>1</v>
      </c>
      <c r="AR613" s="124" t="s">
        <v>1101</v>
      </c>
      <c r="AS613" s="124" t="s">
        <v>1111</v>
      </c>
      <c r="AT613" s="124" t="s">
        <v>1102</v>
      </c>
      <c r="AU613" s="124" t="s">
        <v>1111</v>
      </c>
      <c r="AV613" s="124"/>
      <c r="AW613" s="259" t="s">
        <v>2921</v>
      </c>
      <c r="AX613" s="266" t="b">
        <v>0</v>
      </c>
      <c r="AY613" s="245" t="s">
        <v>1103</v>
      </c>
      <c r="AZ613" s="124">
        <v>2</v>
      </c>
      <c r="BA613" s="124">
        <v>0</v>
      </c>
      <c r="BB613" s="124"/>
      <c r="BC613" s="124" t="b">
        <v>0</v>
      </c>
      <c r="BD613" s="124" t="b">
        <v>0</v>
      </c>
      <c r="BE613" s="124" t="b">
        <v>0</v>
      </c>
      <c r="BF613" s="124" t="s">
        <v>5825</v>
      </c>
      <c r="BG613" s="124" t="s">
        <v>5826</v>
      </c>
      <c r="BH613" s="124" t="s">
        <v>5826</v>
      </c>
      <c r="BI613" s="124"/>
      <c r="BJ613" s="124"/>
      <c r="BK613" s="124"/>
      <c r="BL613" s="124"/>
      <c r="BM613" s="124"/>
      <c r="BN613" s="269"/>
      <c r="BO613" s="124"/>
      <c r="BP613" s="124"/>
      <c r="BQ613" s="124"/>
      <c r="BR613" s="124"/>
      <c r="BS613" s="124"/>
      <c r="BT613" s="124"/>
    </row>
    <row r="614" spans="1:72">
      <c r="A614">
        <v>613</v>
      </c>
      <c r="B614" s="161" t="str">
        <f>IFERROR(TEXT(AM614,"00"),"99")&amp;IFERROR(TEXT(X614,"00"),"99")&amp;IFERROR(TEXT(T614,"00"),"99")&amp;IFERROR(TEXT(BN614,"000"),"999")</f>
        <v>054504059</v>
      </c>
      <c r="C614" s="161" t="str">
        <f>IFERROR(TEXT(AM614,"00"),"99")&amp;IFERROR(TEXT(W614,"00"),"99")&amp;IFERROR(TEXT(S614,"000"),"999")</f>
        <v>0545098</v>
      </c>
      <c r="D614" s="29">
        <v>1</v>
      </c>
      <c r="E614" s="29">
        <v>1</v>
      </c>
      <c r="F614" s="29">
        <v>0</v>
      </c>
      <c r="G614" s="29"/>
      <c r="H614" t="s">
        <v>1413</v>
      </c>
      <c r="I614" s="379" t="str">
        <f>IF(ISBLANK(H614), IF(OR(NOT(ISBLANK(M614)),NOT(ISBLANK(J614)), NOT(ISBLANK(O614))),"no oldname but should be",""),IF(H614=J614,"api",IF(H614=O614,"csv","no match or acsbgname")))</f>
        <v>api</v>
      </c>
      <c r="J614" t="s">
        <v>1413</v>
      </c>
      <c r="K614" t="s">
        <v>1413</v>
      </c>
      <c r="N614" s="23" t="s">
        <v>1414</v>
      </c>
      <c r="O614" s="23" t="s">
        <v>1414</v>
      </c>
      <c r="P614" s="23" t="s">
        <v>1414</v>
      </c>
      <c r="Q614" s="64" t="s">
        <v>1412</v>
      </c>
      <c r="R614" t="s">
        <v>1412</v>
      </c>
      <c r="S614" s="150">
        <f>IFERROR(_xlfn.XLOOKUP(U614,sortorder!$E$62:$E$134,sortorder!$F$62:$F$134),999)</f>
        <v>98</v>
      </c>
      <c r="T614" s="150">
        <f>IFERROR(_xlfn.XLOOKUP(U614,sortorder!$E$62:$E$134,sortorder!$D$62:$D$134),99)</f>
        <v>4</v>
      </c>
      <c r="U614" s="129" t="s">
        <v>196</v>
      </c>
      <c r="V614" s="59" t="s">
        <v>287</v>
      </c>
      <c r="W614" s="155">
        <f>IFERROR(_xlfn.XLOOKUP(Y614,sortorder!$E$4:$E$55,sortorder!$D$4:$D$55),99)</f>
        <v>45</v>
      </c>
      <c r="X614" s="155">
        <f>IFERROR(_xlfn.XLOOKUP(Y614,sortorder!$E$4:$E$55,sortorder!$D$4:$D$55),99)</f>
        <v>45</v>
      </c>
      <c r="Y614" s="22" t="s">
        <v>1406</v>
      </c>
      <c r="Z614" s="144">
        <f>IF(ISERROR(SEARCH(Z$1,$Q614)),0,1)</f>
        <v>0</v>
      </c>
      <c r="AA614" s="144">
        <f>IF(ISERROR(SEARCH(AA$1,$Q614)),0,1)</f>
        <v>0</v>
      </c>
      <c r="AB614" s="144">
        <f>IF(ISERROR(SEARCH(AB$1,$Q614)),0,1)</f>
        <v>1</v>
      </c>
      <c r="AC614" s="144">
        <f>IF(ISERROR(SEARCH(AC$1,$Q614)),0,1)</f>
        <v>0</v>
      </c>
      <c r="AD614" s="144">
        <f>IF(ISERROR(SEARCH(AD$1,$Q614)),0,1)</f>
        <v>0</v>
      </c>
      <c r="AE614" s="144">
        <f>IF(ISERROR(SEARCH(AE$1,$Q614)),0,1)</f>
        <v>0</v>
      </c>
      <c r="AF614" s="144">
        <f>IF(ISERROR(SEARCH(AF$1,$Q614)),0,1)</f>
        <v>1</v>
      </c>
      <c r="AG614" s="144">
        <f>IF(ISERROR(SEARCH(AG$1,$Q614)),0,1)</f>
        <v>1</v>
      </c>
      <c r="AH614" s="144">
        <f>IF(ISERROR(SEARCH(AH$1,$Q614)),0,1)</f>
        <v>0</v>
      </c>
      <c r="AI614" t="s">
        <v>1075</v>
      </c>
      <c r="AJ614" t="s">
        <v>93</v>
      </c>
      <c r="AK614" t="s">
        <v>84</v>
      </c>
      <c r="AL614" s="41" t="s">
        <v>84</v>
      </c>
      <c r="AM614" s="216">
        <f>_xlfn.XLOOKUP(AL614,sortorder!$I$15:$I$20,sortorder!$J$15:$J$20)</f>
        <v>5</v>
      </c>
      <c r="AN614" t="s">
        <v>423</v>
      </c>
      <c r="AO614" t="s">
        <v>423</v>
      </c>
      <c r="AP614" t="s">
        <v>424</v>
      </c>
      <c r="AQ614" s="32">
        <v>1</v>
      </c>
      <c r="AR614" t="s">
        <v>1101</v>
      </c>
      <c r="AS614" t="s">
        <v>1111</v>
      </c>
      <c r="AT614" t="s">
        <v>1102</v>
      </c>
      <c r="AU614" t="s">
        <v>1111</v>
      </c>
      <c r="AW614" s="39" t="str">
        <f>IFERROR(_xlfn.XLOOKUP(Q614,wtd!$B:$B,wtd!$C:$C),"")</f>
        <v/>
      </c>
      <c r="AX614" s="144" t="b">
        <f>IFERROR(Q614=_xlfn.XLOOKUP(Q614,wtd!$B:$B,wtd!$B:$B),FALSE)</f>
        <v>0</v>
      </c>
      <c r="AY614" t="s">
        <v>1103</v>
      </c>
      <c r="AZ614">
        <v>2</v>
      </c>
      <c r="BA614">
        <v>0</v>
      </c>
      <c r="BC614" t="b">
        <v>0</v>
      </c>
      <c r="BD614" t="b">
        <v>0</v>
      </c>
      <c r="BE614" t="b">
        <v>0</v>
      </c>
      <c r="BF614" t="s">
        <v>1415</v>
      </c>
      <c r="BG614" t="s">
        <v>5019</v>
      </c>
      <c r="BH614" t="s">
        <v>5019</v>
      </c>
      <c r="BI614" t="s">
        <v>5486</v>
      </c>
      <c r="BJ614" t="s">
        <v>5487</v>
      </c>
      <c r="BK614" t="s">
        <v>1416</v>
      </c>
      <c r="BL614" t="s">
        <v>1418</v>
      </c>
      <c r="BM614" t="s">
        <v>1417</v>
      </c>
      <c r="BN614" s="229">
        <v>59</v>
      </c>
      <c r="BP614" t="s">
        <v>86</v>
      </c>
      <c r="BQ614" t="s">
        <v>1166</v>
      </c>
      <c r="BR614" t="s">
        <v>1414</v>
      </c>
      <c r="BS614" t="s">
        <v>411</v>
      </c>
    </row>
    <row r="615" spans="1:72">
      <c r="A615">
        <v>614</v>
      </c>
      <c r="B615" s="161" t="str">
        <f>IFERROR(TEXT(AM615,"00"),"99")&amp;IFERROR(TEXT(X615,"00"),"99")&amp;IFERROR(TEXT(T615,"00"),"99")&amp;IFERROR(TEXT(BN615,"000"),"999")</f>
        <v>054505062</v>
      </c>
      <c r="C615" s="161" t="str">
        <f>IFERROR(TEXT(AM615,"00"),"99")&amp;IFERROR(TEXT(W615,"00"),"99")&amp;IFERROR(TEXT(S615,"000"),"999")</f>
        <v>0545101</v>
      </c>
      <c r="D615" s="29">
        <v>1</v>
      </c>
      <c r="E615" s="29">
        <v>1</v>
      </c>
      <c r="F615" s="29">
        <v>0</v>
      </c>
      <c r="G615" s="29"/>
      <c r="H615" t="s">
        <v>1491</v>
      </c>
      <c r="I615" s="379" t="str">
        <f>IF(ISBLANK(H615), IF(OR(NOT(ISBLANK(M615)),NOT(ISBLANK(J615)), NOT(ISBLANK(O615))),"no oldname but should be",""),IF(H615=J615,"api",IF(H615=O615,"csv","no match or acsbgname")))</f>
        <v>api</v>
      </c>
      <c r="J615" t="s">
        <v>1491</v>
      </c>
      <c r="K615" t="s">
        <v>1491</v>
      </c>
      <c r="M615" s="124"/>
      <c r="N615" s="23" t="s">
        <v>1492</v>
      </c>
      <c r="O615" s="23" t="s">
        <v>1492</v>
      </c>
      <c r="P615" s="23" t="s">
        <v>1492</v>
      </c>
      <c r="Q615" s="64" t="s">
        <v>1490</v>
      </c>
      <c r="R615" t="s">
        <v>1490</v>
      </c>
      <c r="S615" s="150">
        <f>IFERROR(_xlfn.XLOOKUP(U615,sortorder!$E$62:$E$134,sortorder!$F$62:$F$134),999)</f>
        <v>101</v>
      </c>
      <c r="T615" s="150">
        <f>IFERROR(_xlfn.XLOOKUP(U615,sortorder!$E$62:$E$134,sortorder!$D$62:$D$134),99)</f>
        <v>5</v>
      </c>
      <c r="U615" s="129" t="s">
        <v>1769</v>
      </c>
      <c r="V615" s="59" t="s">
        <v>3071</v>
      </c>
      <c r="W615" s="155">
        <f>IFERROR(_xlfn.XLOOKUP(Y615,sortorder!$E$4:$E$55,sortorder!$D$4:$D$55),99)</f>
        <v>45</v>
      </c>
      <c r="X615" s="155">
        <f>IFERROR(_xlfn.XLOOKUP(Y615,sortorder!$E$4:$E$55,sortorder!$D$4:$D$55),99)</f>
        <v>45</v>
      </c>
      <c r="Y615" s="22" t="s">
        <v>1406</v>
      </c>
      <c r="Z615" s="144">
        <f>IF(ISERROR(SEARCH(Z$1,$Q615)),0,1)</f>
        <v>0</v>
      </c>
      <c r="AA615" s="144">
        <f>IF(ISERROR(SEARCH(AA$1,$Q615)),0,1)</f>
        <v>0</v>
      </c>
      <c r="AB615" s="144">
        <f>IF(ISERROR(SEARCH(AB$1,$Q615)),0,1)</f>
        <v>1</v>
      </c>
      <c r="AC615" s="144">
        <f>IF(ISERROR(SEARCH(AC$1,$Q615)),0,1)</f>
        <v>0</v>
      </c>
      <c r="AD615" s="144">
        <f>IF(ISERROR(SEARCH(AD$1,$Q615)),0,1)</f>
        <v>0</v>
      </c>
      <c r="AE615" s="144">
        <f>IF(ISERROR(SEARCH(AE$1,$Q615)),0,1)</f>
        <v>0</v>
      </c>
      <c r="AF615" s="144">
        <f>IF(ISERROR(SEARCH(AF$1,$Q615)),0,1)</f>
        <v>1</v>
      </c>
      <c r="AG615" s="144">
        <f>IF(ISERROR(SEARCH(AG$1,$Q615)),0,1)</f>
        <v>1</v>
      </c>
      <c r="AH615" s="144">
        <f>IF(ISERROR(SEARCH(AH$1,$Q615)),0,1)</f>
        <v>0</v>
      </c>
      <c r="AI615" t="s">
        <v>1075</v>
      </c>
      <c r="AJ615" t="s">
        <v>93</v>
      </c>
      <c r="AK615" t="s">
        <v>84</v>
      </c>
      <c r="AL615" s="41" t="s">
        <v>84</v>
      </c>
      <c r="AM615" s="216">
        <f>_xlfn.XLOOKUP(AL615,sortorder!$I$15:$I$20,sortorder!$J$15:$J$20)</f>
        <v>5</v>
      </c>
      <c r="AN615" t="s">
        <v>423</v>
      </c>
      <c r="AO615" t="s">
        <v>423</v>
      </c>
      <c r="AP615" t="s">
        <v>424</v>
      </c>
      <c r="AQ615" s="32">
        <v>1</v>
      </c>
      <c r="AR615" t="s">
        <v>1101</v>
      </c>
      <c r="AS615" t="s">
        <v>1111</v>
      </c>
      <c r="AT615" t="s">
        <v>1102</v>
      </c>
      <c r="AU615" t="s">
        <v>1111</v>
      </c>
      <c r="AW615" s="39" t="str">
        <f>IFERROR(_xlfn.XLOOKUP(Q615,wtd!$B:$B,wtd!$C:$C),"")</f>
        <v/>
      </c>
      <c r="AX615" s="144" t="b">
        <f>IFERROR(Q615=_xlfn.XLOOKUP(Q615,wtd!$B:$B,wtd!$B:$B),FALSE)</f>
        <v>0</v>
      </c>
      <c r="AY615" t="s">
        <v>1103</v>
      </c>
      <c r="AZ615">
        <v>2</v>
      </c>
      <c r="BA615">
        <v>0</v>
      </c>
      <c r="BC615" t="b">
        <v>0</v>
      </c>
      <c r="BD615" t="b">
        <v>0</v>
      </c>
      <c r="BE615" t="b">
        <v>0</v>
      </c>
      <c r="BF615" t="s">
        <v>5445</v>
      </c>
      <c r="BG615" t="s">
        <v>5025</v>
      </c>
      <c r="BH615" t="s">
        <v>5025</v>
      </c>
      <c r="BI615" t="s">
        <v>1493</v>
      </c>
      <c r="BJ615" s="129" t="s">
        <v>5027</v>
      </c>
      <c r="BK615" t="s">
        <v>1494</v>
      </c>
      <c r="BL615" t="s">
        <v>1495</v>
      </c>
      <c r="BM615" s="75" t="s">
        <v>5446</v>
      </c>
      <c r="BN615" s="229">
        <v>62</v>
      </c>
      <c r="BP615" t="s">
        <v>86</v>
      </c>
      <c r="BQ615" t="s">
        <v>1168</v>
      </c>
      <c r="BR615" t="s">
        <v>1492</v>
      </c>
      <c r="BS615" t="s">
        <v>411</v>
      </c>
    </row>
    <row r="616" spans="1:72">
      <c r="A616">
        <v>615</v>
      </c>
      <c r="B616" s="161" t="str">
        <f>IFERROR(TEXT(AM616,"00"),"99")&amp;IFERROR(TEXT(X616,"00"),"99")&amp;IFERROR(TEXT(T616,"00"),"99")&amp;IFERROR(TEXT(BN616,"000"),"999")</f>
        <v>054506063</v>
      </c>
      <c r="C616" s="161" t="str">
        <f>IFERROR(TEXT(AM616,"00"),"99")&amp;IFERROR(TEXT(W616,"00"),"99")&amp;IFERROR(TEXT(S616,"000"),"999")</f>
        <v>0545102</v>
      </c>
      <c r="D616" s="29">
        <v>1</v>
      </c>
      <c r="E616" s="29">
        <v>1</v>
      </c>
      <c r="F616" s="29">
        <v>0</v>
      </c>
      <c r="G616" s="29"/>
      <c r="H616" t="s">
        <v>1497</v>
      </c>
      <c r="I616" s="379" t="str">
        <f>IF(ISBLANK(H616), IF(OR(NOT(ISBLANK(M616)),NOT(ISBLANK(J616)), NOT(ISBLANK(O616))),"no oldname but should be",""),IF(H616=J616,"api",IF(H616=O616,"csv","no match or acsbgname")))</f>
        <v>api</v>
      </c>
      <c r="J616" t="s">
        <v>1497</v>
      </c>
      <c r="K616" t="s">
        <v>1497</v>
      </c>
      <c r="N616" s="23" t="s">
        <v>1498</v>
      </c>
      <c r="O616" s="23" t="s">
        <v>1498</v>
      </c>
      <c r="P616" s="23" t="s">
        <v>1498</v>
      </c>
      <c r="Q616" s="64" t="s">
        <v>1496</v>
      </c>
      <c r="R616" t="s">
        <v>1496</v>
      </c>
      <c r="S616" s="150">
        <f>IFERROR(_xlfn.XLOOKUP(U616,sortorder!$E$62:$E$134,sortorder!$F$62:$F$134),999)</f>
        <v>102</v>
      </c>
      <c r="T616" s="150">
        <f>IFERROR(_xlfn.XLOOKUP(U616,sortorder!$E$62:$E$134,sortorder!$D$62:$D$134),99)</f>
        <v>6</v>
      </c>
      <c r="U616" s="129" t="s">
        <v>307</v>
      </c>
      <c r="V616" s="59" t="s">
        <v>538</v>
      </c>
      <c r="W616" s="155">
        <f>IFERROR(_xlfn.XLOOKUP(Y616,sortorder!$E$4:$E$55,sortorder!$D$4:$D$55),99)</f>
        <v>45</v>
      </c>
      <c r="X616" s="155">
        <f>IFERROR(_xlfn.XLOOKUP(Y616,sortorder!$E$4:$E$55,sortorder!$D$4:$D$55),99)</f>
        <v>45</v>
      </c>
      <c r="Y616" s="22" t="s">
        <v>1406</v>
      </c>
      <c r="Z616" s="144">
        <f>IF(ISERROR(SEARCH(Z$1,$Q616)),0,1)</f>
        <v>0</v>
      </c>
      <c r="AA616" s="144">
        <f>IF(ISERROR(SEARCH(AA$1,$Q616)),0,1)</f>
        <v>0</v>
      </c>
      <c r="AB616" s="144">
        <f>IF(ISERROR(SEARCH(AB$1,$Q616)),0,1)</f>
        <v>1</v>
      </c>
      <c r="AC616" s="144">
        <f>IF(ISERROR(SEARCH(AC$1,$Q616)),0,1)</f>
        <v>0</v>
      </c>
      <c r="AD616" s="144">
        <f>IF(ISERROR(SEARCH(AD$1,$Q616)),0,1)</f>
        <v>0</v>
      </c>
      <c r="AE616" s="144">
        <f>IF(ISERROR(SEARCH(AE$1,$Q616)),0,1)</f>
        <v>0</v>
      </c>
      <c r="AF616" s="144">
        <f>IF(ISERROR(SEARCH(AF$1,$Q616)),0,1)</f>
        <v>1</v>
      </c>
      <c r="AG616" s="144">
        <f>IF(ISERROR(SEARCH(AG$1,$Q616)),0,1)</f>
        <v>1</v>
      </c>
      <c r="AH616" s="144">
        <f>IF(ISERROR(SEARCH(AH$1,$Q616)),0,1)</f>
        <v>0</v>
      </c>
      <c r="AI616" t="s">
        <v>1075</v>
      </c>
      <c r="AJ616" t="s">
        <v>93</v>
      </c>
      <c r="AK616" t="s">
        <v>84</v>
      </c>
      <c r="AL616" s="41" t="s">
        <v>84</v>
      </c>
      <c r="AM616" s="216">
        <f>_xlfn.XLOOKUP(AL616,sortorder!$I$15:$I$20,sortorder!$J$15:$J$20)</f>
        <v>5</v>
      </c>
      <c r="AN616" t="s">
        <v>423</v>
      </c>
      <c r="AO616" t="s">
        <v>423</v>
      </c>
      <c r="AP616" t="s">
        <v>424</v>
      </c>
      <c r="AQ616" s="32">
        <v>1</v>
      </c>
      <c r="AR616" t="s">
        <v>1101</v>
      </c>
      <c r="AS616" t="s">
        <v>1111</v>
      </c>
      <c r="AT616" t="s">
        <v>1102</v>
      </c>
      <c r="AU616" t="s">
        <v>1111</v>
      </c>
      <c r="AW616" s="39" t="str">
        <f>IFERROR(_xlfn.XLOOKUP(Q616,wtd!$B:$B,wtd!$C:$C),"")</f>
        <v/>
      </c>
      <c r="AX616" s="144" t="b">
        <f>IFERROR(Q616=_xlfn.XLOOKUP(Q616,wtd!$B:$B,wtd!$B:$B),FALSE)</f>
        <v>0</v>
      </c>
      <c r="AY616" t="s">
        <v>1103</v>
      </c>
      <c r="AZ616">
        <v>2</v>
      </c>
      <c r="BA616">
        <v>0</v>
      </c>
      <c r="BC616" t="b">
        <v>0</v>
      </c>
      <c r="BD616" t="b">
        <v>0</v>
      </c>
      <c r="BE616" t="b">
        <v>0</v>
      </c>
      <c r="BF616" t="s">
        <v>1499</v>
      </c>
      <c r="BG616" t="s">
        <v>1500</v>
      </c>
      <c r="BH616" t="s">
        <v>1500</v>
      </c>
      <c r="BI616" t="s">
        <v>1501</v>
      </c>
      <c r="BJ616" t="s">
        <v>1507</v>
      </c>
      <c r="BK616" t="s">
        <v>1502</v>
      </c>
      <c r="BL616" t="s">
        <v>1505</v>
      </c>
      <c r="BM616" t="s">
        <v>1503</v>
      </c>
      <c r="BN616" s="229">
        <v>63</v>
      </c>
      <c r="BP616" t="s">
        <v>145</v>
      </c>
      <c r="BQ616" t="s">
        <v>1506</v>
      </c>
      <c r="BR616" t="s">
        <v>1498</v>
      </c>
      <c r="BS616" t="s">
        <v>411</v>
      </c>
    </row>
    <row r="617" spans="1:72">
      <c r="A617">
        <v>616</v>
      </c>
      <c r="B617" s="161" t="str">
        <f>IFERROR(TEXT(AM617,"00"),"99")&amp;IFERROR(TEXT(X617,"00"),"99")&amp;IFERROR(TEXT(T617,"00"),"99")&amp;IFERROR(TEXT(BN617,"000"),"999")</f>
        <v>054507064</v>
      </c>
      <c r="C617" s="161" t="str">
        <f>IFERROR(TEXT(AM617,"00"),"99")&amp;IFERROR(TEXT(W617,"00"),"99")&amp;IFERROR(TEXT(S617,"000"),"999")</f>
        <v>0545103</v>
      </c>
      <c r="D617" s="29">
        <v>1</v>
      </c>
      <c r="E617" s="29">
        <v>1</v>
      </c>
      <c r="F617" s="29">
        <v>0</v>
      </c>
      <c r="G617" s="29"/>
      <c r="H617" t="s">
        <v>1420</v>
      </c>
      <c r="I617" s="379" t="str">
        <f>IF(ISBLANK(H617), IF(OR(NOT(ISBLANK(M617)),NOT(ISBLANK(J617)), NOT(ISBLANK(O617))),"no oldname but should be",""),IF(H617=J617,"api",IF(H617=O617,"csv","no match or acsbgname")))</f>
        <v>api</v>
      </c>
      <c r="J617" t="s">
        <v>1420</v>
      </c>
      <c r="K617" t="s">
        <v>1420</v>
      </c>
      <c r="N617" s="23" t="s">
        <v>1421</v>
      </c>
      <c r="O617" s="23" t="s">
        <v>1421</v>
      </c>
      <c r="P617" s="23" t="s">
        <v>1421</v>
      </c>
      <c r="Q617" s="64" t="s">
        <v>1419</v>
      </c>
      <c r="R617" t="s">
        <v>1419</v>
      </c>
      <c r="S617" s="150">
        <f>IFERROR(_xlfn.XLOOKUP(U617,sortorder!$E$62:$E$134,sortorder!$F$62:$F$134),999)</f>
        <v>103</v>
      </c>
      <c r="T617" s="150">
        <f>IFERROR(_xlfn.XLOOKUP(U617,sortorder!$E$62:$E$134,sortorder!$D$62:$D$134),99)</f>
        <v>7</v>
      </c>
      <c r="U617" s="129" t="s">
        <v>80</v>
      </c>
      <c r="V617" s="59" t="s">
        <v>308</v>
      </c>
      <c r="W617" s="155">
        <f>IFERROR(_xlfn.XLOOKUP(Y617,sortorder!$E$4:$E$55,sortorder!$D$4:$D$55),99)</f>
        <v>45</v>
      </c>
      <c r="X617" s="155">
        <f>IFERROR(_xlfn.XLOOKUP(Y617,sortorder!$E$4:$E$55,sortorder!$D$4:$D$55),99)</f>
        <v>45</v>
      </c>
      <c r="Y617" s="22" t="s">
        <v>1406</v>
      </c>
      <c r="Z617" s="144">
        <f>IF(ISERROR(SEARCH(Z$1,$Q617)),0,1)</f>
        <v>0</v>
      </c>
      <c r="AA617" s="144">
        <f>IF(ISERROR(SEARCH(AA$1,$Q617)),0,1)</f>
        <v>0</v>
      </c>
      <c r="AB617" s="144">
        <f>IF(ISERROR(SEARCH(AB$1,$Q617)),0,1)</f>
        <v>1</v>
      </c>
      <c r="AC617" s="144">
        <f>IF(ISERROR(SEARCH(AC$1,$Q617)),0,1)</f>
        <v>0</v>
      </c>
      <c r="AD617" s="144">
        <f>IF(ISERROR(SEARCH(AD$1,$Q617)),0,1)</f>
        <v>0</v>
      </c>
      <c r="AE617" s="144">
        <f>IF(ISERROR(SEARCH(AE$1,$Q617)),0,1)</f>
        <v>0</v>
      </c>
      <c r="AF617" s="144">
        <f>IF(ISERROR(SEARCH(AF$1,$Q617)),0,1)</f>
        <v>1</v>
      </c>
      <c r="AG617" s="144">
        <f>IF(ISERROR(SEARCH(AG$1,$Q617)),0,1)</f>
        <v>1</v>
      </c>
      <c r="AH617" s="144">
        <f>IF(ISERROR(SEARCH(AH$1,$Q617)),0,1)</f>
        <v>0</v>
      </c>
      <c r="AI617" t="s">
        <v>1075</v>
      </c>
      <c r="AJ617" t="s">
        <v>93</v>
      </c>
      <c r="AK617" t="s">
        <v>84</v>
      </c>
      <c r="AL617" s="41" t="s">
        <v>84</v>
      </c>
      <c r="AM617" s="216">
        <f>_xlfn.XLOOKUP(AL617,sortorder!$I$15:$I$20,sortorder!$J$15:$J$20)</f>
        <v>5</v>
      </c>
      <c r="AN617" t="s">
        <v>423</v>
      </c>
      <c r="AO617" t="s">
        <v>423</v>
      </c>
      <c r="AP617" t="s">
        <v>424</v>
      </c>
      <c r="AQ617" s="32">
        <v>1</v>
      </c>
      <c r="AR617" t="s">
        <v>1101</v>
      </c>
      <c r="AS617" t="s">
        <v>1111</v>
      </c>
      <c r="AT617" t="s">
        <v>1102</v>
      </c>
      <c r="AU617" t="s">
        <v>1111</v>
      </c>
      <c r="AW617" s="39" t="str">
        <f>IFERROR(_xlfn.XLOOKUP(Q617,wtd!$B:$B,wtd!$C:$C),"")</f>
        <v/>
      </c>
      <c r="AX617" s="144" t="b">
        <f>IFERROR(Q617=_xlfn.XLOOKUP(Q617,wtd!$B:$B,wtd!$B:$B),FALSE)</f>
        <v>0</v>
      </c>
      <c r="AY617" t="s">
        <v>1103</v>
      </c>
      <c r="AZ617">
        <v>2</v>
      </c>
      <c r="BA617">
        <v>0</v>
      </c>
      <c r="BC617" t="b">
        <v>0</v>
      </c>
      <c r="BD617" t="b">
        <v>0</v>
      </c>
      <c r="BE617" t="b">
        <v>0</v>
      </c>
      <c r="BF617" t="s">
        <v>5199</v>
      </c>
      <c r="BG617" t="s">
        <v>1422</v>
      </c>
      <c r="BH617" t="s">
        <v>1422</v>
      </c>
      <c r="BI617" t="s">
        <v>1423</v>
      </c>
      <c r="BJ617" t="s">
        <v>1429</v>
      </c>
      <c r="BK617" t="s">
        <v>1424</v>
      </c>
      <c r="BL617" t="s">
        <v>1427</v>
      </c>
      <c r="BM617" t="s">
        <v>1425</v>
      </c>
      <c r="BN617" s="229">
        <v>64</v>
      </c>
      <c r="BP617" t="s">
        <v>1007</v>
      </c>
      <c r="BQ617" t="s">
        <v>1428</v>
      </c>
      <c r="BR617" t="s">
        <v>1421</v>
      </c>
      <c r="BS617" t="s">
        <v>411</v>
      </c>
    </row>
    <row r="618" spans="1:72">
      <c r="A618">
        <v>617</v>
      </c>
      <c r="B618" s="161" t="str">
        <f>IFERROR(TEXT(AM618,"00"),"99")&amp;IFERROR(TEXT(X618,"00"),"99")&amp;IFERROR(TEXT(T618,"00"),"99")&amp;IFERROR(TEXT(BN618,"000"),"999")</f>
        <v>054508065</v>
      </c>
      <c r="C618" s="161" t="str">
        <f>IFERROR(TEXT(AM618,"00"),"99")&amp;IFERROR(TEXT(W618,"00"),"99")&amp;IFERROR(TEXT(S618,"000"),"999")</f>
        <v>0545104</v>
      </c>
      <c r="D618" s="29">
        <v>1</v>
      </c>
      <c r="E618" s="29">
        <v>1</v>
      </c>
      <c r="F618" s="29">
        <v>0</v>
      </c>
      <c r="G618" s="29"/>
      <c r="H618" t="s">
        <v>1441</v>
      </c>
      <c r="I618" s="379" t="str">
        <f>IF(ISBLANK(H618), IF(OR(NOT(ISBLANK(M618)),NOT(ISBLANK(J618)), NOT(ISBLANK(O618))),"no oldname but should be",""),IF(H618=J618,"api",IF(H618=O618,"csv","no match or acsbgname")))</f>
        <v>api</v>
      </c>
      <c r="J618" t="s">
        <v>1441</v>
      </c>
      <c r="K618" t="s">
        <v>1441</v>
      </c>
      <c r="N618" s="23" t="s">
        <v>1442</v>
      </c>
      <c r="O618" s="23" t="s">
        <v>1442</v>
      </c>
      <c r="P618" s="23" t="s">
        <v>1442</v>
      </c>
      <c r="Q618" s="64" t="s">
        <v>1440</v>
      </c>
      <c r="R618" t="s">
        <v>1440</v>
      </c>
      <c r="S618" s="150">
        <f>IFERROR(_xlfn.XLOOKUP(U618,sortorder!$E$62:$E$134,sortorder!$F$62:$F$134),999)</f>
        <v>104</v>
      </c>
      <c r="T618" s="150">
        <f>IFERROR(_xlfn.XLOOKUP(U618,sortorder!$E$62:$E$134,sortorder!$D$62:$D$134),99)</f>
        <v>8</v>
      </c>
      <c r="U618" s="129" t="s">
        <v>255</v>
      </c>
      <c r="V618" s="59" t="s">
        <v>336</v>
      </c>
      <c r="W618" s="155">
        <f>IFERROR(_xlfn.XLOOKUP(Y618,sortorder!$E$4:$E$55,sortorder!$D$4:$D$55),99)</f>
        <v>45</v>
      </c>
      <c r="X618" s="155">
        <f>IFERROR(_xlfn.XLOOKUP(Y618,sortorder!$E$4:$E$55,sortorder!$D$4:$D$55),99)</f>
        <v>45</v>
      </c>
      <c r="Y618" s="22" t="s">
        <v>1406</v>
      </c>
      <c r="Z618" s="144">
        <f>IF(ISERROR(SEARCH(Z$1,$Q618)),0,1)</f>
        <v>0</v>
      </c>
      <c r="AA618" s="144">
        <f>IF(ISERROR(SEARCH(AA$1,$Q618)),0,1)</f>
        <v>0</v>
      </c>
      <c r="AB618" s="144">
        <f>IF(ISERROR(SEARCH(AB$1,$Q618)),0,1)</f>
        <v>1</v>
      </c>
      <c r="AC618" s="144">
        <f>IF(ISERROR(SEARCH(AC$1,$Q618)),0,1)</f>
        <v>0</v>
      </c>
      <c r="AD618" s="144">
        <f>IF(ISERROR(SEARCH(AD$1,$Q618)),0,1)</f>
        <v>0</v>
      </c>
      <c r="AE618" s="144">
        <f>IF(ISERROR(SEARCH(AE$1,$Q618)),0,1)</f>
        <v>0</v>
      </c>
      <c r="AF618" s="144">
        <f>IF(ISERROR(SEARCH(AF$1,$Q618)),0,1)</f>
        <v>1</v>
      </c>
      <c r="AG618" s="144">
        <f>IF(ISERROR(SEARCH(AG$1,$Q618)),0,1)</f>
        <v>1</v>
      </c>
      <c r="AH618" s="144">
        <f>IF(ISERROR(SEARCH(AH$1,$Q618)),0,1)</f>
        <v>0</v>
      </c>
      <c r="AI618" t="s">
        <v>1075</v>
      </c>
      <c r="AJ618" t="s">
        <v>93</v>
      </c>
      <c r="AK618" t="s">
        <v>84</v>
      </c>
      <c r="AL618" s="41" t="s">
        <v>84</v>
      </c>
      <c r="AM618" s="216">
        <f>_xlfn.XLOOKUP(AL618,sortorder!$I$15:$I$20,sortorder!$J$15:$J$20)</f>
        <v>5</v>
      </c>
      <c r="AN618" t="s">
        <v>423</v>
      </c>
      <c r="AO618" t="s">
        <v>423</v>
      </c>
      <c r="AP618" t="s">
        <v>424</v>
      </c>
      <c r="AQ618" s="32">
        <v>1</v>
      </c>
      <c r="AR618" t="s">
        <v>1101</v>
      </c>
      <c r="AS618" t="s">
        <v>1111</v>
      </c>
      <c r="AT618" t="s">
        <v>1102</v>
      </c>
      <c r="AU618" t="s">
        <v>1111</v>
      </c>
      <c r="AW618" s="39" t="str">
        <f>IFERROR(_xlfn.XLOOKUP(Q618,wtd!$B:$B,wtd!$C:$C),"")</f>
        <v/>
      </c>
      <c r="AX618" s="144" t="b">
        <f>IFERROR(Q618=_xlfn.XLOOKUP(Q618,wtd!$B:$B,wtd!$B:$B),FALSE)</f>
        <v>0</v>
      </c>
      <c r="AY618" t="s">
        <v>1103</v>
      </c>
      <c r="AZ618">
        <v>2</v>
      </c>
      <c r="BA618">
        <v>0</v>
      </c>
      <c r="BC618" t="b">
        <v>0</v>
      </c>
      <c r="BD618" t="b">
        <v>0</v>
      </c>
      <c r="BE618" t="b">
        <v>0</v>
      </c>
      <c r="BF618" t="s">
        <v>1443</v>
      </c>
      <c r="BG618" t="s">
        <v>1444</v>
      </c>
      <c r="BH618" t="s">
        <v>1444</v>
      </c>
      <c r="BI618" t="s">
        <v>1445</v>
      </c>
      <c r="BJ618" t="s">
        <v>1449</v>
      </c>
      <c r="BK618" t="s">
        <v>1446</v>
      </c>
      <c r="BL618" t="s">
        <v>1448</v>
      </c>
      <c r="BM618" t="s">
        <v>1447</v>
      </c>
      <c r="BN618" s="229">
        <v>65</v>
      </c>
      <c r="BP618" t="s">
        <v>245</v>
      </c>
      <c r="BQ618" t="s">
        <v>49</v>
      </c>
      <c r="BR618" t="s">
        <v>1442</v>
      </c>
      <c r="BS618" t="s">
        <v>411</v>
      </c>
    </row>
    <row r="619" spans="1:72">
      <c r="A619">
        <v>618</v>
      </c>
      <c r="B619" s="161" t="str">
        <f>IFERROR(TEXT(AM619,"00"),"99")&amp;IFERROR(TEXT(X619,"00"),"99")&amp;IFERROR(TEXT(T619,"00"),"99")&amp;IFERROR(TEXT(BN619,"000"),"999")</f>
        <v>054509066</v>
      </c>
      <c r="C619" s="161" t="str">
        <f>IFERROR(TEXT(AM619,"00"),"99")&amp;IFERROR(TEXT(W619,"00"),"99")&amp;IFERROR(TEXT(S619,"000"),"999")</f>
        <v>0545105</v>
      </c>
      <c r="D619" s="29">
        <v>1</v>
      </c>
      <c r="E619" s="29">
        <v>1</v>
      </c>
      <c r="F619" s="29">
        <v>0</v>
      </c>
      <c r="G619" s="29"/>
      <c r="H619" t="s">
        <v>1480</v>
      </c>
      <c r="I619" s="379" t="str">
        <f>IF(ISBLANK(H619), IF(OR(NOT(ISBLANK(M619)),NOT(ISBLANK(J619)), NOT(ISBLANK(O619))),"no oldname but should be",""),IF(H619=J619,"api",IF(H619=O619,"csv","no match or acsbgname")))</f>
        <v>api</v>
      </c>
      <c r="J619" t="s">
        <v>1480</v>
      </c>
      <c r="K619" t="s">
        <v>1480</v>
      </c>
      <c r="N619" s="23" t="s">
        <v>1481</v>
      </c>
      <c r="O619" s="23" t="s">
        <v>1481</v>
      </c>
      <c r="P619" s="23" t="s">
        <v>1481</v>
      </c>
      <c r="Q619" s="64" t="s">
        <v>1479</v>
      </c>
      <c r="R619" t="s">
        <v>1479</v>
      </c>
      <c r="S619" s="150">
        <f>IFERROR(_xlfn.XLOOKUP(U619,sortorder!$E$62:$E$134,sortorder!$F$62:$F$134),999)</f>
        <v>105</v>
      </c>
      <c r="T619" s="150">
        <f>IFERROR(_xlfn.XLOOKUP(U619,sortorder!$E$62:$E$134,sortorder!$D$62:$D$134),99)</f>
        <v>9</v>
      </c>
      <c r="U619" s="129" t="s">
        <v>265</v>
      </c>
      <c r="V619" s="59" t="s">
        <v>345</v>
      </c>
      <c r="W619" s="155">
        <f>IFERROR(_xlfn.XLOOKUP(Y619,sortorder!$E$4:$E$55,sortorder!$D$4:$D$55),99)</f>
        <v>45</v>
      </c>
      <c r="X619" s="155">
        <f>IFERROR(_xlfn.XLOOKUP(Y619,sortorder!$E$4:$E$55,sortorder!$D$4:$D$55),99)</f>
        <v>45</v>
      </c>
      <c r="Y619" s="22" t="s">
        <v>1406</v>
      </c>
      <c r="Z619" s="144">
        <f>IF(ISERROR(SEARCH(Z$1,$Q619)),0,1)</f>
        <v>0</v>
      </c>
      <c r="AA619" s="144">
        <f>IF(ISERROR(SEARCH(AA$1,$Q619)),0,1)</f>
        <v>0</v>
      </c>
      <c r="AB619" s="144">
        <f>IF(ISERROR(SEARCH(AB$1,$Q619)),0,1)</f>
        <v>1</v>
      </c>
      <c r="AC619" s="144">
        <f>IF(ISERROR(SEARCH(AC$1,$Q619)),0,1)</f>
        <v>0</v>
      </c>
      <c r="AD619" s="144">
        <f>IF(ISERROR(SEARCH(AD$1,$Q619)),0,1)</f>
        <v>0</v>
      </c>
      <c r="AE619" s="144">
        <f>IF(ISERROR(SEARCH(AE$1,$Q619)),0,1)</f>
        <v>0</v>
      </c>
      <c r="AF619" s="144">
        <f>IF(ISERROR(SEARCH(AF$1,$Q619)),0,1)</f>
        <v>1</v>
      </c>
      <c r="AG619" s="144">
        <f>IF(ISERROR(SEARCH(AG$1,$Q619)),0,1)</f>
        <v>1</v>
      </c>
      <c r="AH619" s="144">
        <f>IF(ISERROR(SEARCH(AH$1,$Q619)),0,1)</f>
        <v>0</v>
      </c>
      <c r="AI619" t="s">
        <v>1075</v>
      </c>
      <c r="AJ619" t="s">
        <v>93</v>
      </c>
      <c r="AK619" t="s">
        <v>84</v>
      </c>
      <c r="AL619" s="41" t="s">
        <v>84</v>
      </c>
      <c r="AM619" s="216">
        <f>_xlfn.XLOOKUP(AL619,sortorder!$I$15:$I$20,sortorder!$J$15:$J$20)</f>
        <v>5</v>
      </c>
      <c r="AN619" t="s">
        <v>423</v>
      </c>
      <c r="AO619" t="s">
        <v>423</v>
      </c>
      <c r="AP619" t="s">
        <v>424</v>
      </c>
      <c r="AQ619" s="32">
        <v>1</v>
      </c>
      <c r="AR619" t="s">
        <v>1101</v>
      </c>
      <c r="AS619" t="s">
        <v>1111</v>
      </c>
      <c r="AT619" t="s">
        <v>1102</v>
      </c>
      <c r="AU619" t="s">
        <v>1111</v>
      </c>
      <c r="AW619" s="39" t="str">
        <f>IFERROR(_xlfn.XLOOKUP(Q619,wtd!$B:$B,wtd!$C:$C),"")</f>
        <v/>
      </c>
      <c r="AX619" s="144" t="b">
        <f>IFERROR(Q619=_xlfn.XLOOKUP(Q619,wtd!$B:$B,wtd!$B:$B),FALSE)</f>
        <v>0</v>
      </c>
      <c r="AY619" t="s">
        <v>1103</v>
      </c>
      <c r="AZ619">
        <v>2</v>
      </c>
      <c r="BA619">
        <v>0</v>
      </c>
      <c r="BC619" t="b">
        <v>0</v>
      </c>
      <c r="BD619" t="b">
        <v>0</v>
      </c>
      <c r="BE619" t="b">
        <v>0</v>
      </c>
      <c r="BF619" t="s">
        <v>1482</v>
      </c>
      <c r="BG619" t="s">
        <v>1483</v>
      </c>
      <c r="BH619" t="s">
        <v>1483</v>
      </c>
      <c r="BI619" t="s">
        <v>1484</v>
      </c>
      <c r="BJ619" t="s">
        <v>1489</v>
      </c>
      <c r="BK619" t="s">
        <v>5488</v>
      </c>
      <c r="BL619" t="s">
        <v>1487</v>
      </c>
      <c r="BM619" t="s">
        <v>1485</v>
      </c>
      <c r="BN619" s="229">
        <v>66</v>
      </c>
      <c r="BP619" t="s">
        <v>1488</v>
      </c>
      <c r="BQ619" t="s">
        <v>1375</v>
      </c>
      <c r="BR619" t="s">
        <v>1481</v>
      </c>
      <c r="BS619" t="s">
        <v>411</v>
      </c>
    </row>
    <row r="620" spans="1:72">
      <c r="A620">
        <v>619</v>
      </c>
      <c r="B620" s="161" t="str">
        <f>IFERROR(TEXT(AM620,"00"),"99")&amp;IFERROR(TEXT(X620,"00"),"99")&amp;IFERROR(TEXT(T620,"00"),"99")&amp;IFERROR(TEXT(BN620,"000"),"999")</f>
        <v>054510067</v>
      </c>
      <c r="C620" s="161" t="str">
        <f>IFERROR(TEXT(AM620,"00"),"99")&amp;IFERROR(TEXT(W620,"00"),"99")&amp;IFERROR(TEXT(S620,"000"),"999")</f>
        <v>0545106</v>
      </c>
      <c r="D620" s="29">
        <v>1</v>
      </c>
      <c r="E620" s="29">
        <v>1</v>
      </c>
      <c r="F620" s="29">
        <v>0</v>
      </c>
      <c r="G620" s="29"/>
      <c r="H620" t="s">
        <v>1509</v>
      </c>
      <c r="I620" s="379" t="str">
        <f>IF(ISBLANK(H620), IF(OR(NOT(ISBLANK(M620)),NOT(ISBLANK(J620)), NOT(ISBLANK(O620))),"no oldname but should be",""),IF(H620=J620,"api",IF(H620=O620,"csv","no match or acsbgname")))</f>
        <v>api</v>
      </c>
      <c r="J620" t="s">
        <v>1509</v>
      </c>
      <c r="K620" t="s">
        <v>1509</v>
      </c>
      <c r="N620" s="23" t="s">
        <v>1510</v>
      </c>
      <c r="O620" s="23" t="s">
        <v>1510</v>
      </c>
      <c r="P620" s="23" t="s">
        <v>1510</v>
      </c>
      <c r="Q620" s="64" t="s">
        <v>1508</v>
      </c>
      <c r="R620" t="s">
        <v>1508</v>
      </c>
      <c r="S620" s="150">
        <f>IFERROR(_xlfn.XLOOKUP(U620,sortorder!$E$62:$E$134,sortorder!$F$62:$F$134),999)</f>
        <v>106</v>
      </c>
      <c r="T620" s="150">
        <f>IFERROR(_xlfn.XLOOKUP(U620,sortorder!$E$62:$E$134,sortorder!$D$62:$D$134),99)</f>
        <v>10</v>
      </c>
      <c r="U620" s="129" t="s">
        <v>95</v>
      </c>
      <c r="V620" s="59" t="s">
        <v>354</v>
      </c>
      <c r="W620" s="155">
        <f>IFERROR(_xlfn.XLOOKUP(Y620,sortorder!$E$4:$E$55,sortorder!$D$4:$D$55),99)</f>
        <v>45</v>
      </c>
      <c r="X620" s="155">
        <f>IFERROR(_xlfn.XLOOKUP(Y620,sortorder!$E$4:$E$55,sortorder!$D$4:$D$55),99)</f>
        <v>45</v>
      </c>
      <c r="Y620" s="22" t="s">
        <v>1406</v>
      </c>
      <c r="Z620" s="144">
        <f>IF(ISERROR(SEARCH(Z$1,$Q620)),0,1)</f>
        <v>0</v>
      </c>
      <c r="AA620" s="144">
        <f>IF(ISERROR(SEARCH(AA$1,$Q620)),0,1)</f>
        <v>0</v>
      </c>
      <c r="AB620" s="144">
        <f>IF(ISERROR(SEARCH(AB$1,$Q620)),0,1)</f>
        <v>1</v>
      </c>
      <c r="AC620" s="144">
        <f>IF(ISERROR(SEARCH(AC$1,$Q620)),0,1)</f>
        <v>0</v>
      </c>
      <c r="AD620" s="144">
        <f>IF(ISERROR(SEARCH(AD$1,$Q620)),0,1)</f>
        <v>0</v>
      </c>
      <c r="AE620" s="144">
        <f>IF(ISERROR(SEARCH(AE$1,$Q620)),0,1)</f>
        <v>0</v>
      </c>
      <c r="AF620" s="144">
        <f>IF(ISERROR(SEARCH(AF$1,$Q620)),0,1)</f>
        <v>1</v>
      </c>
      <c r="AG620" s="144">
        <f>IF(ISERROR(SEARCH(AG$1,$Q620)),0,1)</f>
        <v>1</v>
      </c>
      <c r="AH620" s="144">
        <f>IF(ISERROR(SEARCH(AH$1,$Q620)),0,1)</f>
        <v>0</v>
      </c>
      <c r="AI620" t="s">
        <v>1075</v>
      </c>
      <c r="AJ620" t="s">
        <v>93</v>
      </c>
      <c r="AK620" t="s">
        <v>84</v>
      </c>
      <c r="AL620" s="41" t="s">
        <v>84</v>
      </c>
      <c r="AM620" s="216">
        <f>_xlfn.XLOOKUP(AL620,sortorder!$I$15:$I$20,sortorder!$J$15:$J$20)</f>
        <v>5</v>
      </c>
      <c r="AN620" t="s">
        <v>423</v>
      </c>
      <c r="AO620" t="s">
        <v>423</v>
      </c>
      <c r="AP620" t="s">
        <v>424</v>
      </c>
      <c r="AQ620" s="32">
        <v>1</v>
      </c>
      <c r="AR620" t="s">
        <v>1101</v>
      </c>
      <c r="AS620" t="s">
        <v>1111</v>
      </c>
      <c r="AT620" t="s">
        <v>1102</v>
      </c>
      <c r="AU620" t="s">
        <v>1111</v>
      </c>
      <c r="AW620" s="39" t="str">
        <f>IFERROR(_xlfn.XLOOKUP(Q620,wtd!$B:$B,wtd!$C:$C),"")</f>
        <v/>
      </c>
      <c r="AX620" s="144" t="b">
        <f>IFERROR(Q620=_xlfn.XLOOKUP(Q620,wtd!$B:$B,wtd!$B:$B),FALSE)</f>
        <v>0</v>
      </c>
      <c r="AY620" t="s">
        <v>1103</v>
      </c>
      <c r="AZ620">
        <v>2</v>
      </c>
      <c r="BA620">
        <v>0</v>
      </c>
      <c r="BC620" t="b">
        <v>0</v>
      </c>
      <c r="BD620" t="b">
        <v>0</v>
      </c>
      <c r="BE620" t="b">
        <v>0</v>
      </c>
      <c r="BF620" t="s">
        <v>1511</v>
      </c>
      <c r="BG620" t="s">
        <v>1512</v>
      </c>
      <c r="BH620" t="s">
        <v>1512</v>
      </c>
      <c r="BI620" t="s">
        <v>1513</v>
      </c>
      <c r="BJ620" t="s">
        <v>1517</v>
      </c>
      <c r="BK620" t="s">
        <v>1514</v>
      </c>
      <c r="BL620" t="s">
        <v>1516</v>
      </c>
      <c r="BM620" t="s">
        <v>1515</v>
      </c>
      <c r="BN620" s="229">
        <v>67</v>
      </c>
      <c r="BP620" t="s">
        <v>55</v>
      </c>
      <c r="BQ620" t="s">
        <v>1131</v>
      </c>
      <c r="BR620" t="s">
        <v>1510</v>
      </c>
      <c r="BS620" t="s">
        <v>411</v>
      </c>
    </row>
    <row r="621" spans="1:72">
      <c r="A621">
        <v>620</v>
      </c>
      <c r="B621" s="161" t="str">
        <f>IFERROR(TEXT(AM621,"00"),"99")&amp;IFERROR(TEXT(X621,"00"),"99")&amp;IFERROR(TEXT(T621,"00"),"99")&amp;IFERROR(TEXT(BN621,"000"),"999")</f>
        <v>054511068</v>
      </c>
      <c r="C621" s="161" t="str">
        <f>IFERROR(TEXT(AM621,"00"),"99")&amp;IFERROR(TEXT(W621,"00"),"99")&amp;IFERROR(TEXT(S621,"000"),"999")</f>
        <v>0545107</v>
      </c>
      <c r="D621" s="29">
        <v>1</v>
      </c>
      <c r="E621" s="29">
        <v>1</v>
      </c>
      <c r="F621" s="29">
        <v>0</v>
      </c>
      <c r="G621" s="29"/>
      <c r="H621" t="s">
        <v>1519</v>
      </c>
      <c r="I621" s="379" t="str">
        <f>IF(ISBLANK(H621), IF(OR(NOT(ISBLANK(M621)),NOT(ISBLANK(J621)), NOT(ISBLANK(O621))),"no oldname but should be",""),IF(H621=J621,"api",IF(H621=O621,"csv","no match or acsbgname")))</f>
        <v>api</v>
      </c>
      <c r="J621" t="s">
        <v>1519</v>
      </c>
      <c r="K621" t="s">
        <v>1519</v>
      </c>
      <c r="N621" s="23" t="s">
        <v>1520</v>
      </c>
      <c r="O621" s="23" t="s">
        <v>1520</v>
      </c>
      <c r="P621" s="23" t="s">
        <v>1520</v>
      </c>
      <c r="Q621" s="64" t="s">
        <v>1518</v>
      </c>
      <c r="R621" t="s">
        <v>1518</v>
      </c>
      <c r="S621" s="150">
        <f>IFERROR(_xlfn.XLOOKUP(U621,sortorder!$E$62:$E$134,sortorder!$F$62:$F$134),999)</f>
        <v>107</v>
      </c>
      <c r="T621" s="150">
        <f>IFERROR(_xlfn.XLOOKUP(U621,sortorder!$E$62:$E$134,sortorder!$D$62:$D$134),99)</f>
        <v>11</v>
      </c>
      <c r="U621" s="129" t="s">
        <v>134</v>
      </c>
      <c r="V621" s="59" t="s">
        <v>548</v>
      </c>
      <c r="W621" s="155">
        <f>IFERROR(_xlfn.XLOOKUP(Y621,sortorder!$E$4:$E$55,sortorder!$D$4:$D$55),99)</f>
        <v>45</v>
      </c>
      <c r="X621" s="155">
        <f>IFERROR(_xlfn.XLOOKUP(Y621,sortorder!$E$4:$E$55,sortorder!$D$4:$D$55),99)</f>
        <v>45</v>
      </c>
      <c r="Y621" s="22" t="s">
        <v>1406</v>
      </c>
      <c r="Z621" s="144">
        <f>IF(ISERROR(SEARCH(Z$1,$Q621)),0,1)</f>
        <v>0</v>
      </c>
      <c r="AA621" s="144">
        <f>IF(ISERROR(SEARCH(AA$1,$Q621)),0,1)</f>
        <v>0</v>
      </c>
      <c r="AB621" s="144">
        <f>IF(ISERROR(SEARCH(AB$1,$Q621)),0,1)</f>
        <v>1</v>
      </c>
      <c r="AC621" s="144">
        <f>IF(ISERROR(SEARCH(AC$1,$Q621)),0,1)</f>
        <v>0</v>
      </c>
      <c r="AD621" s="144">
        <f>IF(ISERROR(SEARCH(AD$1,$Q621)),0,1)</f>
        <v>0</v>
      </c>
      <c r="AE621" s="144">
        <f>IF(ISERROR(SEARCH(AE$1,$Q621)),0,1)</f>
        <v>0</v>
      </c>
      <c r="AF621" s="144">
        <f>IF(ISERROR(SEARCH(AF$1,$Q621)),0,1)</f>
        <v>1</v>
      </c>
      <c r="AG621" s="144">
        <f>IF(ISERROR(SEARCH(AG$1,$Q621)),0,1)</f>
        <v>1</v>
      </c>
      <c r="AH621" s="144">
        <f>IF(ISERROR(SEARCH(AH$1,$Q621)),0,1)</f>
        <v>0</v>
      </c>
      <c r="AI621" t="s">
        <v>1075</v>
      </c>
      <c r="AJ621" t="s">
        <v>93</v>
      </c>
      <c r="AK621" t="s">
        <v>84</v>
      </c>
      <c r="AL621" s="41" t="s">
        <v>84</v>
      </c>
      <c r="AM621" s="216">
        <f>_xlfn.XLOOKUP(AL621,sortorder!$I$15:$I$20,sortorder!$J$15:$J$20)</f>
        <v>5</v>
      </c>
      <c r="AN621" t="s">
        <v>423</v>
      </c>
      <c r="AO621" t="s">
        <v>423</v>
      </c>
      <c r="AP621" t="s">
        <v>424</v>
      </c>
      <c r="AQ621" s="32">
        <v>1</v>
      </c>
      <c r="AR621" t="s">
        <v>1101</v>
      </c>
      <c r="AS621" t="s">
        <v>1111</v>
      </c>
      <c r="AT621" t="s">
        <v>1102</v>
      </c>
      <c r="AU621" t="s">
        <v>1111</v>
      </c>
      <c r="AW621" s="39" t="str">
        <f>IFERROR(_xlfn.XLOOKUP(Q621,wtd!$B:$B,wtd!$C:$C),"")</f>
        <v/>
      </c>
      <c r="AX621" s="144" t="b">
        <f>IFERROR(Q621=_xlfn.XLOOKUP(Q621,wtd!$B:$B,wtd!$B:$B),FALSE)</f>
        <v>0</v>
      </c>
      <c r="AY621" t="s">
        <v>1103</v>
      </c>
      <c r="AZ621">
        <v>2</v>
      </c>
      <c r="BA621">
        <v>0</v>
      </c>
      <c r="BC621" t="b">
        <v>0</v>
      </c>
      <c r="BD621" t="b">
        <v>0</v>
      </c>
      <c r="BE621" t="b">
        <v>0</v>
      </c>
      <c r="BF621" t="s">
        <v>1521</v>
      </c>
      <c r="BG621" t="s">
        <v>1522</v>
      </c>
      <c r="BH621" t="s">
        <v>1522</v>
      </c>
      <c r="BI621" t="s">
        <v>1523</v>
      </c>
      <c r="BJ621" t="s">
        <v>1528</v>
      </c>
      <c r="BK621" t="s">
        <v>1524</v>
      </c>
      <c r="BL621" t="s">
        <v>1526</v>
      </c>
      <c r="BM621" t="s">
        <v>1525</v>
      </c>
      <c r="BN621" s="229">
        <v>68</v>
      </c>
      <c r="BP621" t="s">
        <v>55</v>
      </c>
      <c r="BQ621" t="s">
        <v>1527</v>
      </c>
      <c r="BR621" t="s">
        <v>1520</v>
      </c>
      <c r="BS621" t="s">
        <v>411</v>
      </c>
    </row>
    <row r="622" spans="1:72">
      <c r="A622">
        <v>621</v>
      </c>
      <c r="B622" s="161" t="str">
        <f>IFERROR(TEXT(AM622,"00"),"99")&amp;IFERROR(TEXT(X622,"00"),"99")&amp;IFERROR(TEXT(T622,"00"),"99")&amp;IFERROR(TEXT(BN622,"000"),"999")</f>
        <v>054512069</v>
      </c>
      <c r="C622" s="161" t="str">
        <f>IFERROR(TEXT(AM622,"00"),"99")&amp;IFERROR(TEXT(W622,"00"),"99")&amp;IFERROR(TEXT(S622,"000"),"999")</f>
        <v>0545108</v>
      </c>
      <c r="D622" s="29">
        <v>1</v>
      </c>
      <c r="E622" s="29">
        <v>1</v>
      </c>
      <c r="F622" s="29">
        <v>0</v>
      </c>
      <c r="G622" s="29"/>
      <c r="H622" t="s">
        <v>1431</v>
      </c>
      <c r="I622" s="379" t="str">
        <f>IF(ISBLANK(H622), IF(OR(NOT(ISBLANK(M622)),NOT(ISBLANK(J622)), NOT(ISBLANK(O622))),"no oldname but should be",""),IF(H622=J622,"api",IF(H622=O622,"csv","no match or acsbgname")))</f>
        <v>api</v>
      </c>
      <c r="J622" t="s">
        <v>1431</v>
      </c>
      <c r="K622" t="s">
        <v>1431</v>
      </c>
      <c r="N622" s="23" t="s">
        <v>1432</v>
      </c>
      <c r="O622" s="23" t="s">
        <v>1432</v>
      </c>
      <c r="P622" s="23" t="s">
        <v>1432</v>
      </c>
      <c r="Q622" s="64" t="s">
        <v>1430</v>
      </c>
      <c r="R622" t="s">
        <v>1430</v>
      </c>
      <c r="S622" s="150">
        <f>IFERROR(_xlfn.XLOOKUP(U622,sortorder!$E$62:$E$134,sortorder!$F$62:$F$134),999)</f>
        <v>108</v>
      </c>
      <c r="T622" s="150">
        <f>IFERROR(_xlfn.XLOOKUP(U622,sortorder!$E$62:$E$134,sortorder!$D$62:$D$134),99)</f>
        <v>12</v>
      </c>
      <c r="U622" s="129" t="s">
        <v>244</v>
      </c>
      <c r="V622" s="59" t="s">
        <v>326</v>
      </c>
      <c r="W622" s="155">
        <f>IFERROR(_xlfn.XLOOKUP(Y622,sortorder!$E$4:$E$55,sortorder!$D$4:$D$55),99)</f>
        <v>45</v>
      </c>
      <c r="X622" s="155">
        <f>IFERROR(_xlfn.XLOOKUP(Y622,sortorder!$E$4:$E$55,sortorder!$D$4:$D$55),99)</f>
        <v>45</v>
      </c>
      <c r="Y622" s="22" t="s">
        <v>1406</v>
      </c>
      <c r="Z622" s="144">
        <f>IF(ISERROR(SEARCH(Z$1,$Q622)),0,1)</f>
        <v>0</v>
      </c>
      <c r="AA622" s="144">
        <f>IF(ISERROR(SEARCH(AA$1,$Q622)),0,1)</f>
        <v>0</v>
      </c>
      <c r="AB622" s="144">
        <f>IF(ISERROR(SEARCH(AB$1,$Q622)),0,1)</f>
        <v>1</v>
      </c>
      <c r="AC622" s="144">
        <f>IF(ISERROR(SEARCH(AC$1,$Q622)),0,1)</f>
        <v>0</v>
      </c>
      <c r="AD622" s="144">
        <f>IF(ISERROR(SEARCH(AD$1,$Q622)),0,1)</f>
        <v>0</v>
      </c>
      <c r="AE622" s="144">
        <f>IF(ISERROR(SEARCH(AE$1,$Q622)),0,1)</f>
        <v>0</v>
      </c>
      <c r="AF622" s="144">
        <f>IF(ISERROR(SEARCH(AF$1,$Q622)),0,1)</f>
        <v>1</v>
      </c>
      <c r="AG622" s="144">
        <f>IF(ISERROR(SEARCH(AG$1,$Q622)),0,1)</f>
        <v>1</v>
      </c>
      <c r="AH622" s="144">
        <f>IF(ISERROR(SEARCH(AH$1,$Q622)),0,1)</f>
        <v>0</v>
      </c>
      <c r="AI622" t="s">
        <v>1075</v>
      </c>
      <c r="AJ622" t="s">
        <v>93</v>
      </c>
      <c r="AK622" t="s">
        <v>84</v>
      </c>
      <c r="AL622" s="41" t="s">
        <v>84</v>
      </c>
      <c r="AM622" s="216">
        <f>_xlfn.XLOOKUP(AL622,sortorder!$I$15:$I$20,sortorder!$J$15:$J$20)</f>
        <v>5</v>
      </c>
      <c r="AN622" t="s">
        <v>423</v>
      </c>
      <c r="AO622" t="s">
        <v>423</v>
      </c>
      <c r="AP622" t="s">
        <v>424</v>
      </c>
      <c r="AQ622" s="32">
        <v>1</v>
      </c>
      <c r="AR622" t="s">
        <v>1101</v>
      </c>
      <c r="AS622" t="s">
        <v>1111</v>
      </c>
      <c r="AT622" t="s">
        <v>1102</v>
      </c>
      <c r="AU622" t="s">
        <v>1111</v>
      </c>
      <c r="AW622" s="39" t="str">
        <f>IFERROR(_xlfn.XLOOKUP(Q622,wtd!$B:$B,wtd!$C:$C),"")</f>
        <v/>
      </c>
      <c r="AX622" s="144" t="b">
        <f>IFERROR(Q622=_xlfn.XLOOKUP(Q622,wtd!$B:$B,wtd!$B:$B),FALSE)</f>
        <v>0</v>
      </c>
      <c r="AY622" t="s">
        <v>1103</v>
      </c>
      <c r="AZ622">
        <v>2</v>
      </c>
      <c r="BA622">
        <v>0</v>
      </c>
      <c r="BC622" t="b">
        <v>0</v>
      </c>
      <c r="BD622" t="b">
        <v>0</v>
      </c>
      <c r="BE622" t="b">
        <v>0</v>
      </c>
      <c r="BF622" t="s">
        <v>1433</v>
      </c>
      <c r="BG622" t="s">
        <v>1434</v>
      </c>
      <c r="BH622" t="s">
        <v>1434</v>
      </c>
      <c r="BI622" t="s">
        <v>1435</v>
      </c>
      <c r="BJ622" t="s">
        <v>1439</v>
      </c>
      <c r="BK622" t="s">
        <v>1436</v>
      </c>
      <c r="BL622" t="s">
        <v>1438</v>
      </c>
      <c r="BM622" t="s">
        <v>1437</v>
      </c>
      <c r="BN622" s="229">
        <v>69</v>
      </c>
      <c r="BP622" t="s">
        <v>1311</v>
      </c>
      <c r="BQ622" t="s">
        <v>79</v>
      </c>
      <c r="BR622" t="s">
        <v>1432</v>
      </c>
      <c r="BS622" t="s">
        <v>411</v>
      </c>
    </row>
    <row r="623" spans="1:72">
      <c r="A623">
        <v>622</v>
      </c>
      <c r="B623" s="161" t="str">
        <f>IFERROR(TEXT(AM623,"00"),"99")&amp;IFERROR(TEXT(X623,"00"),"99")&amp;IFERROR(TEXT(T623,"00"),"99")&amp;IFERROR(TEXT(BN623,"000"),"999")</f>
        <v>054513000</v>
      </c>
      <c r="C623" s="161" t="str">
        <f>IFERROR(TEXT(AM623,"00"),"99")&amp;IFERROR(TEXT(W623,"00"),"99")&amp;IFERROR(TEXT(S623,"000"),"999")</f>
        <v>0545109</v>
      </c>
      <c r="D623" s="260">
        <v>1</v>
      </c>
      <c r="E623" s="260">
        <v>1</v>
      </c>
      <c r="F623" s="260">
        <v>0</v>
      </c>
      <c r="G623" s="261"/>
      <c r="H623" s="124" t="s">
        <v>5687</v>
      </c>
      <c r="I623" s="379" t="str">
        <f>IF(ISBLANK(H623), IF(OR(NOT(ISBLANK(M623)),NOT(ISBLANK(J623)), NOT(ISBLANK(O623))),"no oldname but should be",""),IF(H623=J623,"api",IF(H623=O623,"csv","no match or acsbgname")))</f>
        <v>csv</v>
      </c>
      <c r="J623" s="124" t="s">
        <v>5757</v>
      </c>
      <c r="K623" s="124"/>
      <c r="L623" s="124"/>
      <c r="M623" s="124"/>
      <c r="N623" s="124"/>
      <c r="O623" s="124" t="s">
        <v>5687</v>
      </c>
      <c r="P623" s="124"/>
      <c r="Q623" s="125" t="s">
        <v>5758</v>
      </c>
      <c r="R623" s="124"/>
      <c r="S623" s="150">
        <f>IFERROR(_xlfn.XLOOKUP(U623,sortorder!$E$62:$E$134,sortorder!$F$62:$F$134),999)</f>
        <v>109</v>
      </c>
      <c r="T623" s="150">
        <f>IFERROR(_xlfn.XLOOKUP(U623,sortorder!$E$62:$E$134,sortorder!$D$62:$D$134),99)</f>
        <v>13</v>
      </c>
      <c r="U623" s="201" t="s">
        <v>5689</v>
      </c>
      <c r="V623" s="202"/>
      <c r="W623" s="155">
        <f>IFERROR(_xlfn.XLOOKUP(Y623,sortorder!$E$4:$E$55,sortorder!$D$4:$D$55),99)</f>
        <v>45</v>
      </c>
      <c r="X623" s="155">
        <f>IFERROR(_xlfn.XLOOKUP(Y623,sortorder!$E$4:$E$55,sortorder!$D$4:$D$55),99)</f>
        <v>45</v>
      </c>
      <c r="Y623" s="203" t="s">
        <v>1406</v>
      </c>
      <c r="Z623" s="144">
        <f>IF(ISERROR(SEARCH(Z$1,$Q623)),0,1)</f>
        <v>0</v>
      </c>
      <c r="AA623" s="144">
        <f>IF(ISERROR(SEARCH(AA$1,$Q623)),0,1)</f>
        <v>0</v>
      </c>
      <c r="AB623" s="144">
        <f>IF(ISERROR(SEARCH(AB$1,$Q623)),0,1)</f>
        <v>1</v>
      </c>
      <c r="AC623" s="144">
        <f>IF(ISERROR(SEARCH(AC$1,$Q623)),0,1)</f>
        <v>0</v>
      </c>
      <c r="AD623" s="144">
        <f>IF(ISERROR(SEARCH(AD$1,$Q623)),0,1)</f>
        <v>0</v>
      </c>
      <c r="AE623" s="144">
        <f>IF(ISERROR(SEARCH(AE$1,$Q623)),0,1)</f>
        <v>0</v>
      </c>
      <c r="AF623" s="144">
        <f>IF(ISERROR(SEARCH(AF$1,$Q623)),0,1)</f>
        <v>1</v>
      </c>
      <c r="AG623" s="144">
        <f>IF(ISERROR(SEARCH(AG$1,$Q623)),0,1)</f>
        <v>1</v>
      </c>
      <c r="AH623" s="144">
        <f>IF(ISERROR(SEARCH(AH$1,$Q623)),0,1)</f>
        <v>0</v>
      </c>
      <c r="AI623" s="124" t="s">
        <v>1075</v>
      </c>
      <c r="AJ623" s="124" t="s">
        <v>93</v>
      </c>
      <c r="AK623" s="124" t="s">
        <v>84</v>
      </c>
      <c r="AL623" s="218" t="s">
        <v>84</v>
      </c>
      <c r="AM623" s="216">
        <f>_xlfn.XLOOKUP(AL623,sortorder!$I$15:$I$20,sortorder!$J$15:$J$20)</f>
        <v>5</v>
      </c>
      <c r="AN623" s="124" t="s">
        <v>423</v>
      </c>
      <c r="AO623" s="124" t="s">
        <v>423</v>
      </c>
      <c r="AP623" s="124" t="s">
        <v>424</v>
      </c>
      <c r="AQ623" s="113">
        <v>1</v>
      </c>
      <c r="AR623" s="124" t="s">
        <v>1101</v>
      </c>
      <c r="AS623" s="124" t="s">
        <v>1111</v>
      </c>
      <c r="AT623" s="124" t="s">
        <v>1102</v>
      </c>
      <c r="AU623" s="124" t="s">
        <v>1111</v>
      </c>
      <c r="AV623" s="124"/>
      <c r="AW623" s="259" t="s">
        <v>2921</v>
      </c>
      <c r="AX623" s="266" t="b">
        <v>0</v>
      </c>
      <c r="AY623" s="245" t="s">
        <v>1103</v>
      </c>
      <c r="AZ623" s="124">
        <v>2</v>
      </c>
      <c r="BA623" s="124">
        <v>0</v>
      </c>
      <c r="BB623" s="124"/>
      <c r="BC623" s="124" t="b">
        <v>0</v>
      </c>
      <c r="BD623" s="124" t="b">
        <v>0</v>
      </c>
      <c r="BE623" s="124" t="b">
        <v>0</v>
      </c>
      <c r="BF623" s="124" t="s">
        <v>5759</v>
      </c>
      <c r="BG623" s="124" t="s">
        <v>5760</v>
      </c>
      <c r="BH623" s="124" t="s">
        <v>5760</v>
      </c>
      <c r="BI623" s="124"/>
      <c r="BJ623" s="124"/>
      <c r="BK623" s="124"/>
      <c r="BL623" s="124"/>
      <c r="BM623" s="124"/>
      <c r="BN623" s="269"/>
      <c r="BO623" s="124"/>
      <c r="BP623" s="124"/>
      <c r="BQ623" s="124"/>
      <c r="BR623" s="124"/>
      <c r="BS623" s="124"/>
      <c r="BT623" s="124"/>
    </row>
    <row r="624" spans="1:72">
      <c r="A624">
        <v>623</v>
      </c>
      <c r="B624" s="161" t="str">
        <f>IFERROR(TEXT(AM624,"00"),"99")&amp;IFERROR(TEXT(X624,"00"),"99")&amp;IFERROR(TEXT(T624,"00"),"99")&amp;IFERROR(TEXT(BN624,"000"),"999")</f>
        <v>054601044</v>
      </c>
      <c r="C624" s="161" t="str">
        <f>IFERROR(TEXT(AM624,"00"),"99")&amp;IFERROR(TEXT(W624,"00"),"99")&amp;IFERROR(TEXT(S624,"000"),"999")</f>
        <v>0546096</v>
      </c>
      <c r="D624" s="29">
        <v>1</v>
      </c>
      <c r="E624" s="29">
        <v>1</v>
      </c>
      <c r="F624" s="29">
        <v>0</v>
      </c>
      <c r="G624" s="29"/>
      <c r="H624" t="s">
        <v>2089</v>
      </c>
      <c r="I624" s="379" t="str">
        <f>IF(ISBLANK(H624), IF(OR(NOT(ISBLANK(M624)),NOT(ISBLANK(J624)), NOT(ISBLANK(O624))),"no oldname but should be",""),IF(H624=J624,"api",IF(H624=O624,"csv","no match or acsbgname")))</f>
        <v>api</v>
      </c>
      <c r="J624" t="s">
        <v>2089</v>
      </c>
      <c r="K624" t="s">
        <v>2089</v>
      </c>
      <c r="N624" s="128" t="s">
        <v>2090</v>
      </c>
      <c r="O624" s="128" t="s">
        <v>2090</v>
      </c>
      <c r="P624" s="128" t="s">
        <v>2090</v>
      </c>
      <c r="Q624" s="64" t="s">
        <v>2088</v>
      </c>
      <c r="R624" t="s">
        <v>2088</v>
      </c>
      <c r="S624" s="150">
        <f>IFERROR(_xlfn.XLOOKUP(U624,sortorder!$E$62:$E$134,sortorder!$F$62:$F$134),999)</f>
        <v>96</v>
      </c>
      <c r="T624" s="150">
        <f>IFERROR(_xlfn.XLOOKUP(U624,sortorder!$E$62:$E$134,sortorder!$D$62:$D$134),99)</f>
        <v>1</v>
      </c>
      <c r="U624" s="129" t="s">
        <v>181</v>
      </c>
      <c r="V624" s="59" t="s">
        <v>317</v>
      </c>
      <c r="W624" s="155">
        <f>IFERROR(_xlfn.XLOOKUP(Y624,sortorder!$E$4:$E$55,sortorder!$D$4:$D$55),99)</f>
        <v>46</v>
      </c>
      <c r="X624" s="155">
        <f>IFERROR(_xlfn.XLOOKUP(Y624,sortorder!$E$4:$E$55,sortorder!$D$4:$D$55),99)</f>
        <v>46</v>
      </c>
      <c r="Y624" s="22" t="s">
        <v>2047</v>
      </c>
      <c r="Z624" s="144">
        <f>IF(ISERROR(SEARCH(Z$1,$Q624)),0,1)</f>
        <v>0</v>
      </c>
      <c r="AA624" s="144">
        <f>IF(ISERROR(SEARCH(AA$1,$Q624)),0,1)</f>
        <v>1</v>
      </c>
      <c r="AB624" s="144">
        <f>IF(ISERROR(SEARCH(AB$1,$Q624)),0,1)</f>
        <v>1</v>
      </c>
      <c r="AC624" s="144">
        <f>IF(ISERROR(SEARCH(AC$1,$Q624)),0,1)</f>
        <v>0</v>
      </c>
      <c r="AD624" s="144">
        <f>IF(ISERROR(SEARCH(AD$1,$Q624)),0,1)</f>
        <v>0</v>
      </c>
      <c r="AE624" s="144">
        <f>IF(ISERROR(SEARCH(AE$1,$Q624)),0,1)</f>
        <v>0</v>
      </c>
      <c r="AF624" s="144">
        <f>IF(ISERROR(SEARCH(AF$1,$Q624)),0,1)</f>
        <v>1</v>
      </c>
      <c r="AG624" s="144">
        <f>IF(ISERROR(SEARCH(AG$1,$Q624)),0,1)</f>
        <v>1</v>
      </c>
      <c r="AH624" s="144">
        <f>IF(ISERROR(SEARCH(AH$1,$Q624)),0,1)</f>
        <v>0</v>
      </c>
      <c r="AI624" t="s">
        <v>1075</v>
      </c>
      <c r="AJ624" t="s">
        <v>93</v>
      </c>
      <c r="AK624" t="s">
        <v>84</v>
      </c>
      <c r="AL624" s="41" t="s">
        <v>84</v>
      </c>
      <c r="AM624" s="216">
        <f>_xlfn.XLOOKUP(AL624,sortorder!$I$15:$I$20,sortorder!$J$15:$J$20)</f>
        <v>5</v>
      </c>
      <c r="AN624" t="s">
        <v>1804</v>
      </c>
      <c r="AO624" t="s">
        <v>1804</v>
      </c>
      <c r="AP624" t="s">
        <v>1805</v>
      </c>
      <c r="AQ624" s="32">
        <v>3</v>
      </c>
      <c r="AR624" t="s">
        <v>1799</v>
      </c>
      <c r="AS624" t="s">
        <v>1111</v>
      </c>
      <c r="AT624" t="s">
        <v>1102</v>
      </c>
      <c r="AU624" t="s">
        <v>1111</v>
      </c>
      <c r="AW624" s="39" t="str">
        <f>IFERROR(_xlfn.XLOOKUP(Q624,wtd!$B:$B,wtd!$C:$C),"")</f>
        <v/>
      </c>
      <c r="AX624" s="144" t="b">
        <f>IFERROR(Q624=_xlfn.XLOOKUP(Q624,wtd!$B:$B,wtd!$B:$B),FALSE)</f>
        <v>0</v>
      </c>
      <c r="AY624" t="s">
        <v>1103</v>
      </c>
      <c r="AZ624">
        <v>2</v>
      </c>
      <c r="BA624">
        <v>0</v>
      </c>
      <c r="BC624" t="b">
        <v>0</v>
      </c>
      <c r="BD624" t="b">
        <v>0</v>
      </c>
      <c r="BE624" t="b">
        <v>0</v>
      </c>
      <c r="BF624" s="42" t="s">
        <v>2091</v>
      </c>
      <c r="BG624" s="40" t="s">
        <v>2092</v>
      </c>
      <c r="BH624" s="40" t="s">
        <v>2092</v>
      </c>
      <c r="BI624" s="40" t="s">
        <v>2093</v>
      </c>
      <c r="BJ624" s="42"/>
      <c r="BK624" t="s">
        <v>2094</v>
      </c>
      <c r="BL624" t="s">
        <v>1468</v>
      </c>
      <c r="BM624" t="s">
        <v>2095</v>
      </c>
      <c r="BN624" s="229">
        <v>44</v>
      </c>
      <c r="BP624" t="s">
        <v>55</v>
      </c>
      <c r="BQ624" t="s">
        <v>1212</v>
      </c>
      <c r="BR624" t="s">
        <v>2090</v>
      </c>
      <c r="BS624" t="s">
        <v>411</v>
      </c>
    </row>
    <row r="625" spans="1:72">
      <c r="A625">
        <v>624</v>
      </c>
      <c r="B625" s="161" t="str">
        <f>IFERROR(TEXT(AM625,"00"),"99")&amp;IFERROR(TEXT(X625,"00"),"99")&amp;IFERROR(TEXT(T625,"00"),"99")&amp;IFERROR(TEXT(BN625,"000"),"999")</f>
        <v>054602045</v>
      </c>
      <c r="C625" s="161" t="str">
        <f>IFERROR(TEXT(AM625,"00"),"99")&amp;IFERROR(TEXT(W625,"00"),"99")&amp;IFERROR(TEXT(S625,"000"),"999")</f>
        <v>0546097</v>
      </c>
      <c r="D625" s="29">
        <v>1</v>
      </c>
      <c r="E625" s="29">
        <v>1</v>
      </c>
      <c r="F625" s="29">
        <v>0</v>
      </c>
      <c r="G625" s="29"/>
      <c r="H625" t="s">
        <v>2081</v>
      </c>
      <c r="I625" s="379" t="str">
        <f>IF(ISBLANK(H625), IF(OR(NOT(ISBLANK(M625)),NOT(ISBLANK(J625)), NOT(ISBLANK(O625))),"no oldname but should be",""),IF(H625=J625,"api",IF(H625=O625,"csv","no match or acsbgname")))</f>
        <v>api</v>
      </c>
      <c r="J625" t="s">
        <v>2081</v>
      </c>
      <c r="K625" t="s">
        <v>2081</v>
      </c>
      <c r="N625" s="128" t="s">
        <v>2082</v>
      </c>
      <c r="O625" s="128" t="s">
        <v>2082</v>
      </c>
      <c r="P625" s="128" t="s">
        <v>2082</v>
      </c>
      <c r="Q625" s="64" t="s">
        <v>2080</v>
      </c>
      <c r="R625" t="s">
        <v>2080</v>
      </c>
      <c r="S625" s="150">
        <f>IFERROR(_xlfn.XLOOKUP(U625,sortorder!$E$62:$E$134,sortorder!$F$62:$F$134),999)</f>
        <v>97</v>
      </c>
      <c r="T625" s="150">
        <f>IFERROR(_xlfn.XLOOKUP(U625,sortorder!$E$62:$E$134,sortorder!$D$62:$D$134),99)</f>
        <v>2</v>
      </c>
      <c r="U625" s="129" t="s">
        <v>144</v>
      </c>
      <c r="V625" s="59" t="s">
        <v>297</v>
      </c>
      <c r="W625" s="155">
        <f>IFERROR(_xlfn.XLOOKUP(Y625,sortorder!$E$4:$E$55,sortorder!$D$4:$D$55),99)</f>
        <v>46</v>
      </c>
      <c r="X625" s="155">
        <f>IFERROR(_xlfn.XLOOKUP(Y625,sortorder!$E$4:$E$55,sortorder!$D$4:$D$55),99)</f>
        <v>46</v>
      </c>
      <c r="Y625" s="22" t="s">
        <v>2047</v>
      </c>
      <c r="Z625" s="144">
        <f>IF(ISERROR(SEARCH(Z$1,$Q625)),0,1)</f>
        <v>0</v>
      </c>
      <c r="AA625" s="144">
        <f>IF(ISERROR(SEARCH(AA$1,$Q625)),0,1)</f>
        <v>1</v>
      </c>
      <c r="AB625" s="144">
        <f>IF(ISERROR(SEARCH(AB$1,$Q625)),0,1)</f>
        <v>1</v>
      </c>
      <c r="AC625" s="144">
        <f>IF(ISERROR(SEARCH(AC$1,$Q625)),0,1)</f>
        <v>0</v>
      </c>
      <c r="AD625" s="144">
        <f>IF(ISERROR(SEARCH(AD$1,$Q625)),0,1)</f>
        <v>0</v>
      </c>
      <c r="AE625" s="144">
        <f>IF(ISERROR(SEARCH(AE$1,$Q625)),0,1)</f>
        <v>0</v>
      </c>
      <c r="AF625" s="144">
        <f>IF(ISERROR(SEARCH(AF$1,$Q625)),0,1)</f>
        <v>1</v>
      </c>
      <c r="AG625" s="144">
        <f>IF(ISERROR(SEARCH(AG$1,$Q625)),0,1)</f>
        <v>1</v>
      </c>
      <c r="AH625" s="144">
        <f>IF(ISERROR(SEARCH(AH$1,$Q625)),0,1)</f>
        <v>0</v>
      </c>
      <c r="AI625" t="s">
        <v>1075</v>
      </c>
      <c r="AJ625" t="s">
        <v>93</v>
      </c>
      <c r="AK625" t="s">
        <v>84</v>
      </c>
      <c r="AL625" s="41" t="s">
        <v>84</v>
      </c>
      <c r="AM625" s="216">
        <f>_xlfn.XLOOKUP(AL625,sortorder!$I$15:$I$20,sortorder!$J$15:$J$20)</f>
        <v>5</v>
      </c>
      <c r="AN625" t="s">
        <v>1804</v>
      </c>
      <c r="AO625" t="s">
        <v>1804</v>
      </c>
      <c r="AP625" t="s">
        <v>1805</v>
      </c>
      <c r="AQ625" s="32">
        <v>3</v>
      </c>
      <c r="AR625" t="s">
        <v>1799</v>
      </c>
      <c r="AS625" t="s">
        <v>1111</v>
      </c>
      <c r="AT625" t="s">
        <v>1102</v>
      </c>
      <c r="AU625" t="s">
        <v>1111</v>
      </c>
      <c r="AW625" s="39" t="str">
        <f>IFERROR(_xlfn.XLOOKUP(Q625,wtd!$B:$B,wtd!$C:$C),"")</f>
        <v/>
      </c>
      <c r="AX625" s="144" t="b">
        <f>IFERROR(Q625=_xlfn.XLOOKUP(Q625,wtd!$B:$B,wtd!$B:$B),FALSE)</f>
        <v>0</v>
      </c>
      <c r="AY625" t="s">
        <v>1103</v>
      </c>
      <c r="AZ625">
        <v>2</v>
      </c>
      <c r="BA625">
        <v>0</v>
      </c>
      <c r="BC625" t="b">
        <v>0</v>
      </c>
      <c r="BD625" t="b">
        <v>0</v>
      </c>
      <c r="BE625" t="b">
        <v>0</v>
      </c>
      <c r="BF625" s="42" t="s">
        <v>2083</v>
      </c>
      <c r="BG625" s="40" t="s">
        <v>2084</v>
      </c>
      <c r="BH625" s="40" t="s">
        <v>2084</v>
      </c>
      <c r="BI625" s="40" t="s">
        <v>2085</v>
      </c>
      <c r="BJ625" s="42"/>
      <c r="BK625" t="s">
        <v>2086</v>
      </c>
      <c r="BL625" t="s">
        <v>1458</v>
      </c>
      <c r="BM625" t="s">
        <v>2087</v>
      </c>
      <c r="BN625" s="229">
        <v>45</v>
      </c>
      <c r="BP625" t="s">
        <v>55</v>
      </c>
      <c r="BQ625" t="s">
        <v>1001</v>
      </c>
      <c r="BR625" t="s">
        <v>2082</v>
      </c>
      <c r="BS625" t="s">
        <v>411</v>
      </c>
    </row>
    <row r="626" spans="1:72">
      <c r="A626">
        <v>625</v>
      </c>
      <c r="B626" s="161" t="str">
        <f>IFERROR(TEXT(AM626,"00"),"99")&amp;IFERROR(TEXT(X626,"00"),"99")&amp;IFERROR(TEXT(T626,"00"),"99")&amp;IFERROR(TEXT(BN626,"000"),"999")</f>
        <v>054603000</v>
      </c>
      <c r="C626" s="161" t="str">
        <f>IFERROR(TEXT(AM626,"00"),"99")&amp;IFERROR(TEXT(W626,"00"),"99")&amp;IFERROR(TEXT(S626,"000"),"999")</f>
        <v>0546098</v>
      </c>
      <c r="D626" s="260">
        <v>1</v>
      </c>
      <c r="E626" s="260">
        <v>1</v>
      </c>
      <c r="F626" s="260">
        <v>0</v>
      </c>
      <c r="G626" s="261"/>
      <c r="H626" s="124" t="s">
        <v>5828</v>
      </c>
      <c r="I626" s="379" t="str">
        <f>IF(ISBLANK(H626), IF(OR(NOT(ISBLANK(M626)),NOT(ISBLANK(J626)), NOT(ISBLANK(O626))),"no oldname but should be",""),IF(H626=J626,"api",IF(H626=O626,"csv","no match or acsbgname")))</f>
        <v>csv</v>
      </c>
      <c r="J626" s="124" t="s">
        <v>5827</v>
      </c>
      <c r="K626" s="124"/>
      <c r="L626" s="124"/>
      <c r="M626" s="124"/>
      <c r="N626" s="124"/>
      <c r="O626" s="124" t="s">
        <v>5828</v>
      </c>
      <c r="P626" s="124"/>
      <c r="Q626" s="125" t="s">
        <v>5829</v>
      </c>
      <c r="R626" s="124"/>
      <c r="S626" s="150">
        <f>IFERROR(_xlfn.XLOOKUP(U626,sortorder!$E$62:$E$134,sortorder!$F$62:$F$134),999)</f>
        <v>97.5</v>
      </c>
      <c r="T626" s="150">
        <f>IFERROR(_xlfn.XLOOKUP(U626,sortorder!$E$62:$E$134,sortorder!$D$62:$D$134),99)</f>
        <v>3</v>
      </c>
      <c r="U626" s="201" t="s">
        <v>5693</v>
      </c>
      <c r="V626" s="202"/>
      <c r="W626" s="155">
        <f>IFERROR(_xlfn.XLOOKUP(Y626,sortorder!$E$4:$E$55,sortorder!$D$4:$D$55),99)</f>
        <v>46</v>
      </c>
      <c r="X626" s="155">
        <f>IFERROR(_xlfn.XLOOKUP(Y626,sortorder!$E$4:$E$55,sortorder!$D$4:$D$55),99)</f>
        <v>46</v>
      </c>
      <c r="Y626" s="203" t="s">
        <v>2047</v>
      </c>
      <c r="Z626" s="144">
        <f>IF(ISERROR(SEARCH(Z$1,$Q626)),0,1)</f>
        <v>0</v>
      </c>
      <c r="AA626" s="144">
        <f>IF(ISERROR(SEARCH(AA$1,$Q626)),0,1)</f>
        <v>1</v>
      </c>
      <c r="AB626" s="144">
        <f>IF(ISERROR(SEARCH(AB$1,$Q626)),0,1)</f>
        <v>1</v>
      </c>
      <c r="AC626" s="144">
        <f>IF(ISERROR(SEARCH(AC$1,$Q626)),0,1)</f>
        <v>0</v>
      </c>
      <c r="AD626" s="144">
        <f>IF(ISERROR(SEARCH(AD$1,$Q626)),0,1)</f>
        <v>0</v>
      </c>
      <c r="AE626" s="144">
        <f>IF(ISERROR(SEARCH(AE$1,$Q626)),0,1)</f>
        <v>0</v>
      </c>
      <c r="AF626" s="144">
        <f>IF(ISERROR(SEARCH(AF$1,$Q626)),0,1)</f>
        <v>1</v>
      </c>
      <c r="AG626" s="144">
        <f>IF(ISERROR(SEARCH(AG$1,$Q626)),0,1)</f>
        <v>1</v>
      </c>
      <c r="AH626" s="144">
        <f>IF(ISERROR(SEARCH(AH$1,$Q626)),0,1)</f>
        <v>0</v>
      </c>
      <c r="AI626" s="124" t="s">
        <v>1075</v>
      </c>
      <c r="AJ626" s="124" t="s">
        <v>93</v>
      </c>
      <c r="AK626" s="124" t="s">
        <v>84</v>
      </c>
      <c r="AL626" s="218" t="s">
        <v>84</v>
      </c>
      <c r="AM626" s="216">
        <f>_xlfn.XLOOKUP(AL626,sortorder!$I$15:$I$20,sortorder!$J$15:$J$20)</f>
        <v>5</v>
      </c>
      <c r="AN626" s="124" t="s">
        <v>1804</v>
      </c>
      <c r="AO626" s="124" t="s">
        <v>1804</v>
      </c>
      <c r="AP626" s="124" t="s">
        <v>1805</v>
      </c>
      <c r="AQ626" s="113">
        <v>3</v>
      </c>
      <c r="AR626" s="124" t="s">
        <v>1799</v>
      </c>
      <c r="AS626" s="124" t="s">
        <v>1111</v>
      </c>
      <c r="AT626" s="124" t="s">
        <v>1102</v>
      </c>
      <c r="AU626" s="124" t="s">
        <v>1111</v>
      </c>
      <c r="AV626" s="124"/>
      <c r="AW626" s="259" t="s">
        <v>2921</v>
      </c>
      <c r="AX626" s="266" t="b">
        <v>0</v>
      </c>
      <c r="AY626" s="245" t="s">
        <v>1103</v>
      </c>
      <c r="AZ626" s="124">
        <v>2</v>
      </c>
      <c r="BA626" s="124">
        <v>0</v>
      </c>
      <c r="BB626" s="124"/>
      <c r="BC626" s="124" t="b">
        <v>0</v>
      </c>
      <c r="BD626" s="124" t="b">
        <v>0</v>
      </c>
      <c r="BE626" s="124" t="b">
        <v>0</v>
      </c>
      <c r="BF626" s="199" t="s">
        <v>5830</v>
      </c>
      <c r="BG626" s="124" t="s">
        <v>5831</v>
      </c>
      <c r="BH626" s="124" t="s">
        <v>5831</v>
      </c>
      <c r="BI626" s="124"/>
      <c r="BJ626" s="124"/>
      <c r="BK626" s="124"/>
      <c r="BL626" s="124"/>
      <c r="BM626" s="124"/>
      <c r="BN626" s="269"/>
      <c r="BO626" s="124"/>
      <c r="BP626" s="124"/>
      <c r="BQ626" s="124"/>
      <c r="BR626" s="124"/>
      <c r="BS626" s="124"/>
      <c r="BT626" s="124"/>
    </row>
    <row r="627" spans="1:72">
      <c r="A627">
        <v>626</v>
      </c>
      <c r="B627" s="161" t="str">
        <f>IFERROR(TEXT(AM627,"00"),"99")&amp;IFERROR(TEXT(X627,"00"),"99")&amp;IFERROR(TEXT(T627,"00"),"99")&amp;IFERROR(TEXT(BN627,"000"),"999")</f>
        <v>054604046</v>
      </c>
      <c r="C627" s="161" t="str">
        <f>IFERROR(TEXT(AM627,"00"),"99")&amp;IFERROR(TEXT(W627,"00"),"99")&amp;IFERROR(TEXT(S627,"000"),"999")</f>
        <v>0546098</v>
      </c>
      <c r="D627" s="29">
        <v>1</v>
      </c>
      <c r="E627" s="29">
        <v>1</v>
      </c>
      <c r="F627" s="29">
        <v>0</v>
      </c>
      <c r="G627" s="29"/>
      <c r="H627" t="s">
        <v>2052</v>
      </c>
      <c r="I627" s="379" t="str">
        <f>IF(ISBLANK(H627), IF(OR(NOT(ISBLANK(M627)),NOT(ISBLANK(J627)), NOT(ISBLANK(O627))),"no oldname but should be",""),IF(H627=J627,"api",IF(H627=O627,"csv","no match or acsbgname")))</f>
        <v>api</v>
      </c>
      <c r="J627" t="s">
        <v>2052</v>
      </c>
      <c r="K627" t="s">
        <v>2052</v>
      </c>
      <c r="N627" s="128" t="s">
        <v>2053</v>
      </c>
      <c r="O627" s="128" t="s">
        <v>2053</v>
      </c>
      <c r="P627" s="128" t="s">
        <v>2053</v>
      </c>
      <c r="Q627" s="64" t="s">
        <v>2051</v>
      </c>
      <c r="R627" t="s">
        <v>2051</v>
      </c>
      <c r="S627" s="150">
        <f>IFERROR(_xlfn.XLOOKUP(U627,sortorder!$E$62:$E$134,sortorder!$F$62:$F$134),999)</f>
        <v>98</v>
      </c>
      <c r="T627" s="150">
        <f>IFERROR(_xlfn.XLOOKUP(U627,sortorder!$E$62:$E$134,sortorder!$D$62:$D$134),99)</f>
        <v>4</v>
      </c>
      <c r="U627" s="129" t="s">
        <v>196</v>
      </c>
      <c r="V627" s="59" t="s">
        <v>287</v>
      </c>
      <c r="W627" s="155">
        <f>IFERROR(_xlfn.XLOOKUP(Y627,sortorder!$E$4:$E$55,sortorder!$D$4:$D$55),99)</f>
        <v>46</v>
      </c>
      <c r="X627" s="155">
        <f>IFERROR(_xlfn.XLOOKUP(Y627,sortorder!$E$4:$E$55,sortorder!$D$4:$D$55),99)</f>
        <v>46</v>
      </c>
      <c r="Y627" s="22" t="s">
        <v>2047</v>
      </c>
      <c r="Z627" s="144">
        <f>IF(ISERROR(SEARCH(Z$1,$Q627)),0,1)</f>
        <v>0</v>
      </c>
      <c r="AA627" s="144">
        <f>IF(ISERROR(SEARCH(AA$1,$Q627)),0,1)</f>
        <v>1</v>
      </c>
      <c r="AB627" s="144">
        <f>IF(ISERROR(SEARCH(AB$1,$Q627)),0,1)</f>
        <v>1</v>
      </c>
      <c r="AC627" s="144">
        <f>IF(ISERROR(SEARCH(AC$1,$Q627)),0,1)</f>
        <v>0</v>
      </c>
      <c r="AD627" s="144">
        <f>IF(ISERROR(SEARCH(AD$1,$Q627)),0,1)</f>
        <v>0</v>
      </c>
      <c r="AE627" s="144">
        <f>IF(ISERROR(SEARCH(AE$1,$Q627)),0,1)</f>
        <v>0</v>
      </c>
      <c r="AF627" s="144">
        <f>IF(ISERROR(SEARCH(AF$1,$Q627)),0,1)</f>
        <v>1</v>
      </c>
      <c r="AG627" s="144">
        <f>IF(ISERROR(SEARCH(AG$1,$Q627)),0,1)</f>
        <v>1</v>
      </c>
      <c r="AH627" s="144">
        <f>IF(ISERROR(SEARCH(AH$1,$Q627)),0,1)</f>
        <v>0</v>
      </c>
      <c r="AI627" t="s">
        <v>1075</v>
      </c>
      <c r="AJ627" t="s">
        <v>93</v>
      </c>
      <c r="AK627" t="s">
        <v>84</v>
      </c>
      <c r="AL627" s="41" t="s">
        <v>84</v>
      </c>
      <c r="AM627" s="216">
        <f>_xlfn.XLOOKUP(AL627,sortorder!$I$15:$I$20,sortorder!$J$15:$J$20)</f>
        <v>5</v>
      </c>
      <c r="AN627" t="s">
        <v>1804</v>
      </c>
      <c r="AO627" t="s">
        <v>1804</v>
      </c>
      <c r="AP627" t="s">
        <v>1805</v>
      </c>
      <c r="AQ627" s="32">
        <v>3</v>
      </c>
      <c r="AR627" t="s">
        <v>1799</v>
      </c>
      <c r="AS627" t="s">
        <v>1111</v>
      </c>
      <c r="AT627" t="s">
        <v>1102</v>
      </c>
      <c r="AU627" t="s">
        <v>1111</v>
      </c>
      <c r="AW627" s="39" t="str">
        <f>IFERROR(_xlfn.XLOOKUP(Q627,wtd!$B:$B,wtd!$C:$C),"")</f>
        <v/>
      </c>
      <c r="AX627" s="144" t="b">
        <f>IFERROR(Q627=_xlfn.XLOOKUP(Q627,wtd!$B:$B,wtd!$B:$B),FALSE)</f>
        <v>0</v>
      </c>
      <c r="AY627" t="s">
        <v>1103</v>
      </c>
      <c r="AZ627">
        <v>2</v>
      </c>
      <c r="BA627">
        <v>0</v>
      </c>
      <c r="BC627" t="b">
        <v>0</v>
      </c>
      <c r="BD627" t="b">
        <v>0</v>
      </c>
      <c r="BE627" t="b">
        <v>0</v>
      </c>
      <c r="BF627" s="42" t="s">
        <v>2054</v>
      </c>
      <c r="BG627" s="40" t="s">
        <v>5021</v>
      </c>
      <c r="BH627" s="40" t="s">
        <v>5021</v>
      </c>
      <c r="BI627" s="40" t="s">
        <v>5490</v>
      </c>
      <c r="BJ627" s="42"/>
      <c r="BK627" t="s">
        <v>2055</v>
      </c>
      <c r="BL627" t="s">
        <v>1418</v>
      </c>
      <c r="BM627" t="s">
        <v>2056</v>
      </c>
      <c r="BN627" s="229">
        <v>46</v>
      </c>
      <c r="BP627" t="s">
        <v>55</v>
      </c>
      <c r="BQ627" t="s">
        <v>1166</v>
      </c>
      <c r="BR627" t="s">
        <v>2053</v>
      </c>
      <c r="BS627" t="s">
        <v>411</v>
      </c>
    </row>
    <row r="628" spans="1:72">
      <c r="A628">
        <v>627</v>
      </c>
      <c r="B628" s="161" t="str">
        <f>IFERROR(TEXT(AM628,"00"),"99")&amp;IFERROR(TEXT(X628,"00"),"99")&amp;IFERROR(TEXT(T628,"00"),"99")&amp;IFERROR(TEXT(BN628,"000"),"999")</f>
        <v>054605049</v>
      </c>
      <c r="C628" s="161" t="str">
        <f>IFERROR(TEXT(AM628,"00"),"99")&amp;IFERROR(TEXT(W628,"00"),"99")&amp;IFERROR(TEXT(S628,"000"),"999")</f>
        <v>0546101</v>
      </c>
      <c r="D628" s="29">
        <v>1</v>
      </c>
      <c r="E628" s="29">
        <v>1</v>
      </c>
      <c r="F628" s="29">
        <v>0</v>
      </c>
      <c r="G628" s="29"/>
      <c r="H628" t="s">
        <v>2111</v>
      </c>
      <c r="I628" s="379" t="str">
        <f>IF(ISBLANK(H628), IF(OR(NOT(ISBLANK(M628)),NOT(ISBLANK(J628)), NOT(ISBLANK(O628))),"no oldname but should be",""),IF(H628=J628,"api",IF(H628=O628,"csv","no match or acsbgname")))</f>
        <v>api</v>
      </c>
      <c r="J628" t="s">
        <v>2111</v>
      </c>
      <c r="K628" t="s">
        <v>2111</v>
      </c>
      <c r="N628" s="128" t="s">
        <v>2112</v>
      </c>
      <c r="O628" s="128" t="s">
        <v>2112</v>
      </c>
      <c r="P628" s="128" t="s">
        <v>2112</v>
      </c>
      <c r="Q628" s="64" t="s">
        <v>2110</v>
      </c>
      <c r="R628" t="s">
        <v>2110</v>
      </c>
      <c r="S628" s="150">
        <f>IFERROR(_xlfn.XLOOKUP(U628,sortorder!$E$62:$E$134,sortorder!$F$62:$F$134),999)</f>
        <v>101</v>
      </c>
      <c r="T628" s="150">
        <f>IFERROR(_xlfn.XLOOKUP(U628,sortorder!$E$62:$E$134,sortorder!$D$62:$D$134),99)</f>
        <v>5</v>
      </c>
      <c r="U628" s="129" t="s">
        <v>1769</v>
      </c>
      <c r="V628" s="59" t="s">
        <v>3071</v>
      </c>
      <c r="W628" s="155">
        <f>IFERROR(_xlfn.XLOOKUP(Y628,sortorder!$E$4:$E$55,sortorder!$D$4:$D$55),99)</f>
        <v>46</v>
      </c>
      <c r="X628" s="155">
        <f>IFERROR(_xlfn.XLOOKUP(Y628,sortorder!$E$4:$E$55,sortorder!$D$4:$D$55),99)</f>
        <v>46</v>
      </c>
      <c r="Y628" s="22" t="s">
        <v>2047</v>
      </c>
      <c r="Z628" s="144">
        <f>IF(ISERROR(SEARCH(Z$1,$Q628)),0,1)</f>
        <v>0</v>
      </c>
      <c r="AA628" s="144">
        <f>IF(ISERROR(SEARCH(AA$1,$Q628)),0,1)</f>
        <v>1</v>
      </c>
      <c r="AB628" s="144">
        <f>IF(ISERROR(SEARCH(AB$1,$Q628)),0,1)</f>
        <v>1</v>
      </c>
      <c r="AC628" s="144">
        <f>IF(ISERROR(SEARCH(AC$1,$Q628)),0,1)</f>
        <v>0</v>
      </c>
      <c r="AD628" s="144">
        <f>IF(ISERROR(SEARCH(AD$1,$Q628)),0,1)</f>
        <v>0</v>
      </c>
      <c r="AE628" s="144">
        <f>IF(ISERROR(SEARCH(AE$1,$Q628)),0,1)</f>
        <v>0</v>
      </c>
      <c r="AF628" s="144">
        <f>IF(ISERROR(SEARCH(AF$1,$Q628)),0,1)</f>
        <v>1</v>
      </c>
      <c r="AG628" s="144">
        <f>IF(ISERROR(SEARCH(AG$1,$Q628)),0,1)</f>
        <v>1</v>
      </c>
      <c r="AH628" s="144">
        <f>IF(ISERROR(SEARCH(AH$1,$Q628)),0,1)</f>
        <v>0</v>
      </c>
      <c r="AI628" t="s">
        <v>1075</v>
      </c>
      <c r="AJ628" t="s">
        <v>93</v>
      </c>
      <c r="AK628" t="s">
        <v>84</v>
      </c>
      <c r="AL628" s="41" t="s">
        <v>84</v>
      </c>
      <c r="AM628" s="216">
        <f>_xlfn.XLOOKUP(AL628,sortorder!$I$15:$I$20,sortorder!$J$15:$J$20)</f>
        <v>5</v>
      </c>
      <c r="AN628" t="s">
        <v>1804</v>
      </c>
      <c r="AO628" t="s">
        <v>1804</v>
      </c>
      <c r="AP628" t="s">
        <v>1805</v>
      </c>
      <c r="AQ628" s="32">
        <v>3</v>
      </c>
      <c r="AR628" t="s">
        <v>1799</v>
      </c>
      <c r="AS628" t="s">
        <v>1111</v>
      </c>
      <c r="AT628" t="s">
        <v>1102</v>
      </c>
      <c r="AU628" t="s">
        <v>1111</v>
      </c>
      <c r="AW628" s="39" t="str">
        <f>IFERROR(_xlfn.XLOOKUP(Q628,wtd!$B:$B,wtd!$C:$C),"")</f>
        <v/>
      </c>
      <c r="AX628" s="144" t="b">
        <f>IFERROR(Q628=_xlfn.XLOOKUP(Q628,wtd!$B:$B,wtd!$B:$B),FALSE)</f>
        <v>0</v>
      </c>
      <c r="AY628" t="s">
        <v>1103</v>
      </c>
      <c r="AZ628">
        <v>2</v>
      </c>
      <c r="BA628">
        <v>0</v>
      </c>
      <c r="BC628" t="b">
        <v>0</v>
      </c>
      <c r="BD628" t="b">
        <v>0</v>
      </c>
      <c r="BE628" t="b">
        <v>0</v>
      </c>
      <c r="BF628" s="42" t="s">
        <v>5444</v>
      </c>
      <c r="BG628" s="40" t="s">
        <v>5026</v>
      </c>
      <c r="BH628" s="40" t="s">
        <v>5026</v>
      </c>
      <c r="BI628" s="40" t="s">
        <v>2113</v>
      </c>
      <c r="BJ628" s="42"/>
      <c r="BK628" t="s">
        <v>2114</v>
      </c>
      <c r="BL628" t="s">
        <v>1495</v>
      </c>
      <c r="BM628" s="75" t="s">
        <v>5447</v>
      </c>
      <c r="BN628" s="229">
        <v>49</v>
      </c>
      <c r="BP628" t="s">
        <v>109</v>
      </c>
      <c r="BQ628" t="s">
        <v>1168</v>
      </c>
      <c r="BR628" t="s">
        <v>2112</v>
      </c>
      <c r="BS628" t="s">
        <v>411</v>
      </c>
    </row>
    <row r="629" spans="1:72">
      <c r="A629">
        <v>628</v>
      </c>
      <c r="B629" s="161" t="str">
        <f>IFERROR(TEXT(AM629,"00"),"99")&amp;IFERROR(TEXT(X629,"00"),"99")&amp;IFERROR(TEXT(T629,"00"),"99")&amp;IFERROR(TEXT(BN629,"000"),"999")</f>
        <v>054606050</v>
      </c>
      <c r="C629" s="161" t="str">
        <f>IFERROR(TEXT(AM629,"00"),"99")&amp;IFERROR(TEXT(W629,"00"),"99")&amp;IFERROR(TEXT(S629,"000"),"999")</f>
        <v>0546102</v>
      </c>
      <c r="D629" s="29">
        <v>1</v>
      </c>
      <c r="E629" s="29">
        <v>1</v>
      </c>
      <c r="F629" s="29">
        <v>0</v>
      </c>
      <c r="G629" s="29"/>
      <c r="H629" t="s">
        <v>2116</v>
      </c>
      <c r="I629" s="379" t="str">
        <f>IF(ISBLANK(H629), IF(OR(NOT(ISBLANK(M629)),NOT(ISBLANK(J629)), NOT(ISBLANK(O629))),"no oldname but should be",""),IF(H629=J629,"api",IF(H629=O629,"csv","no match or acsbgname")))</f>
        <v>api</v>
      </c>
      <c r="J629" t="s">
        <v>2116</v>
      </c>
      <c r="K629" t="s">
        <v>2116</v>
      </c>
      <c r="M629" s="124"/>
      <c r="N629" s="128" t="s">
        <v>2117</v>
      </c>
      <c r="O629" s="128" t="s">
        <v>2117</v>
      </c>
      <c r="P629" s="128" t="s">
        <v>2117</v>
      </c>
      <c r="Q629" s="64" t="s">
        <v>2115</v>
      </c>
      <c r="R629" t="s">
        <v>2115</v>
      </c>
      <c r="S629" s="150">
        <f>IFERROR(_xlfn.XLOOKUP(U629,sortorder!$E$62:$E$134,sortorder!$F$62:$F$134),999)</f>
        <v>102</v>
      </c>
      <c r="T629" s="150">
        <f>IFERROR(_xlfn.XLOOKUP(U629,sortorder!$E$62:$E$134,sortorder!$D$62:$D$134),99)</f>
        <v>6</v>
      </c>
      <c r="U629" s="129" t="s">
        <v>307</v>
      </c>
      <c r="V629" s="59" t="s">
        <v>538</v>
      </c>
      <c r="W629" s="155">
        <f>IFERROR(_xlfn.XLOOKUP(Y629,sortorder!$E$4:$E$55,sortorder!$D$4:$D$55),99)</f>
        <v>46</v>
      </c>
      <c r="X629" s="155">
        <f>IFERROR(_xlfn.XLOOKUP(Y629,sortorder!$E$4:$E$55,sortorder!$D$4:$D$55),99)</f>
        <v>46</v>
      </c>
      <c r="Y629" s="22" t="s">
        <v>2047</v>
      </c>
      <c r="Z629" s="144">
        <f>IF(ISERROR(SEARCH(Z$1,$Q629)),0,1)</f>
        <v>0</v>
      </c>
      <c r="AA629" s="144">
        <f>IF(ISERROR(SEARCH(AA$1,$Q629)),0,1)</f>
        <v>1</v>
      </c>
      <c r="AB629" s="144">
        <f>IF(ISERROR(SEARCH(AB$1,$Q629)),0,1)</f>
        <v>1</v>
      </c>
      <c r="AC629" s="144">
        <f>IF(ISERROR(SEARCH(AC$1,$Q629)),0,1)</f>
        <v>0</v>
      </c>
      <c r="AD629" s="144">
        <f>IF(ISERROR(SEARCH(AD$1,$Q629)),0,1)</f>
        <v>0</v>
      </c>
      <c r="AE629" s="144">
        <f>IF(ISERROR(SEARCH(AE$1,$Q629)),0,1)</f>
        <v>0</v>
      </c>
      <c r="AF629" s="144">
        <f>IF(ISERROR(SEARCH(AF$1,$Q629)),0,1)</f>
        <v>1</v>
      </c>
      <c r="AG629" s="144">
        <f>IF(ISERROR(SEARCH(AG$1,$Q629)),0,1)</f>
        <v>1</v>
      </c>
      <c r="AH629" s="144">
        <f>IF(ISERROR(SEARCH(AH$1,$Q629)),0,1)</f>
        <v>0</v>
      </c>
      <c r="AI629" t="s">
        <v>1075</v>
      </c>
      <c r="AJ629" t="s">
        <v>93</v>
      </c>
      <c r="AK629" t="s">
        <v>84</v>
      </c>
      <c r="AL629" s="41" t="s">
        <v>84</v>
      </c>
      <c r="AM629" s="216">
        <f>_xlfn.XLOOKUP(AL629,sortorder!$I$15:$I$20,sortorder!$J$15:$J$20)</f>
        <v>5</v>
      </c>
      <c r="AN629" t="s">
        <v>1804</v>
      </c>
      <c r="AO629" t="s">
        <v>1804</v>
      </c>
      <c r="AP629" t="s">
        <v>1805</v>
      </c>
      <c r="AQ629" s="32">
        <v>3</v>
      </c>
      <c r="AR629" t="s">
        <v>1799</v>
      </c>
      <c r="AS629" t="s">
        <v>1111</v>
      </c>
      <c r="AT629" t="s">
        <v>1102</v>
      </c>
      <c r="AU629" t="s">
        <v>1111</v>
      </c>
      <c r="AW629" s="39" t="str">
        <f>IFERROR(_xlfn.XLOOKUP(Q629,wtd!$B:$B,wtd!$C:$C),"")</f>
        <v/>
      </c>
      <c r="AX629" s="144" t="b">
        <f>IFERROR(Q629=_xlfn.XLOOKUP(Q629,wtd!$B:$B,wtd!$B:$B),FALSE)</f>
        <v>0</v>
      </c>
      <c r="AY629" t="s">
        <v>1103</v>
      </c>
      <c r="AZ629">
        <v>2</v>
      </c>
      <c r="BA629">
        <v>0</v>
      </c>
      <c r="BC629" t="b">
        <v>0</v>
      </c>
      <c r="BD629" t="b">
        <v>0</v>
      </c>
      <c r="BE629" t="b">
        <v>0</v>
      </c>
      <c r="BF629" s="42" t="s">
        <v>2118</v>
      </c>
      <c r="BG629" s="40" t="s">
        <v>2119</v>
      </c>
      <c r="BH629" s="40" t="s">
        <v>2119</v>
      </c>
      <c r="BI629" s="40" t="s">
        <v>2120</v>
      </c>
      <c r="BJ629" s="42"/>
      <c r="BK629" t="s">
        <v>2121</v>
      </c>
      <c r="BL629" t="s">
        <v>1505</v>
      </c>
      <c r="BM629" t="s">
        <v>2122</v>
      </c>
      <c r="BN629" s="229">
        <v>50</v>
      </c>
      <c r="BP629" t="s">
        <v>109</v>
      </c>
      <c r="BQ629" t="s">
        <v>1506</v>
      </c>
      <c r="BR629" t="s">
        <v>2117</v>
      </c>
      <c r="BS629" t="s">
        <v>411</v>
      </c>
    </row>
    <row r="630" spans="1:72">
      <c r="A630">
        <v>629</v>
      </c>
      <c r="B630" s="161" t="str">
        <f>IFERROR(TEXT(AM630,"00"),"99")&amp;IFERROR(TEXT(X630,"00"),"99")&amp;IFERROR(TEXT(T630,"00"),"99")&amp;IFERROR(TEXT(BN630,"000"),"999")</f>
        <v>054607051</v>
      </c>
      <c r="C630" s="161" t="str">
        <f>IFERROR(TEXT(AM630,"00"),"99")&amp;IFERROR(TEXT(W630,"00"),"99")&amp;IFERROR(TEXT(S630,"000"),"999")</f>
        <v>0546103</v>
      </c>
      <c r="D630" s="29">
        <v>1</v>
      </c>
      <c r="E630" s="29">
        <v>1</v>
      </c>
      <c r="F630" s="29">
        <v>0</v>
      </c>
      <c r="G630" s="29"/>
      <c r="H630" t="s">
        <v>2058</v>
      </c>
      <c r="I630" s="379" t="str">
        <f>IF(ISBLANK(H630), IF(OR(NOT(ISBLANK(M630)),NOT(ISBLANK(J630)), NOT(ISBLANK(O630))),"no oldname but should be",""),IF(H630=J630,"api",IF(H630=O630,"csv","no match or acsbgname")))</f>
        <v>api</v>
      </c>
      <c r="J630" t="s">
        <v>2058</v>
      </c>
      <c r="K630" t="s">
        <v>2058</v>
      </c>
      <c r="N630" s="128" t="s">
        <v>2059</v>
      </c>
      <c r="O630" s="128" t="s">
        <v>2059</v>
      </c>
      <c r="P630" s="128" t="s">
        <v>2059</v>
      </c>
      <c r="Q630" s="64" t="s">
        <v>2057</v>
      </c>
      <c r="R630" t="s">
        <v>2057</v>
      </c>
      <c r="S630" s="150">
        <f>IFERROR(_xlfn.XLOOKUP(U630,sortorder!$E$62:$E$134,sortorder!$F$62:$F$134),999)</f>
        <v>103</v>
      </c>
      <c r="T630" s="150">
        <f>IFERROR(_xlfn.XLOOKUP(U630,sortorder!$E$62:$E$134,sortorder!$D$62:$D$134),99)</f>
        <v>7</v>
      </c>
      <c r="U630" s="129" t="s">
        <v>80</v>
      </c>
      <c r="V630" s="59" t="s">
        <v>308</v>
      </c>
      <c r="W630" s="155">
        <f>IFERROR(_xlfn.XLOOKUP(Y630,sortorder!$E$4:$E$55,sortorder!$D$4:$D$55),99)</f>
        <v>46</v>
      </c>
      <c r="X630" s="155">
        <f>IFERROR(_xlfn.XLOOKUP(Y630,sortorder!$E$4:$E$55,sortorder!$D$4:$D$55),99)</f>
        <v>46</v>
      </c>
      <c r="Y630" s="22" t="s">
        <v>2047</v>
      </c>
      <c r="Z630" s="144">
        <f>IF(ISERROR(SEARCH(Z$1,$Q630)),0,1)</f>
        <v>0</v>
      </c>
      <c r="AA630" s="144">
        <f>IF(ISERROR(SEARCH(AA$1,$Q630)),0,1)</f>
        <v>1</v>
      </c>
      <c r="AB630" s="144">
        <f>IF(ISERROR(SEARCH(AB$1,$Q630)),0,1)</f>
        <v>1</v>
      </c>
      <c r="AC630" s="144">
        <f>IF(ISERROR(SEARCH(AC$1,$Q630)),0,1)</f>
        <v>0</v>
      </c>
      <c r="AD630" s="144">
        <f>IF(ISERROR(SEARCH(AD$1,$Q630)),0,1)</f>
        <v>0</v>
      </c>
      <c r="AE630" s="144">
        <f>IF(ISERROR(SEARCH(AE$1,$Q630)),0,1)</f>
        <v>0</v>
      </c>
      <c r="AF630" s="144">
        <f>IF(ISERROR(SEARCH(AF$1,$Q630)),0,1)</f>
        <v>1</v>
      </c>
      <c r="AG630" s="144">
        <f>IF(ISERROR(SEARCH(AG$1,$Q630)),0,1)</f>
        <v>1</v>
      </c>
      <c r="AH630" s="144">
        <f>IF(ISERROR(SEARCH(AH$1,$Q630)),0,1)</f>
        <v>0</v>
      </c>
      <c r="AI630" t="s">
        <v>1075</v>
      </c>
      <c r="AJ630" t="s">
        <v>93</v>
      </c>
      <c r="AK630" t="s">
        <v>84</v>
      </c>
      <c r="AL630" s="41" t="s">
        <v>84</v>
      </c>
      <c r="AM630" s="216">
        <f>_xlfn.XLOOKUP(AL630,sortorder!$I$15:$I$20,sortorder!$J$15:$J$20)</f>
        <v>5</v>
      </c>
      <c r="AN630" t="s">
        <v>1804</v>
      </c>
      <c r="AO630" t="s">
        <v>1804</v>
      </c>
      <c r="AP630" t="s">
        <v>1805</v>
      </c>
      <c r="AQ630" s="32">
        <v>3</v>
      </c>
      <c r="AR630" t="s">
        <v>1799</v>
      </c>
      <c r="AS630" t="s">
        <v>1111</v>
      </c>
      <c r="AT630" t="s">
        <v>1102</v>
      </c>
      <c r="AU630" t="s">
        <v>1111</v>
      </c>
      <c r="AW630" s="39" t="str">
        <f>IFERROR(_xlfn.XLOOKUP(Q630,wtd!$B:$B,wtd!$C:$C),"")</f>
        <v/>
      </c>
      <c r="AX630" s="144" t="b">
        <f>IFERROR(Q630=_xlfn.XLOOKUP(Q630,wtd!$B:$B,wtd!$B:$B),FALSE)</f>
        <v>0</v>
      </c>
      <c r="AY630" t="s">
        <v>1103</v>
      </c>
      <c r="AZ630">
        <v>2</v>
      </c>
      <c r="BA630">
        <v>0</v>
      </c>
      <c r="BC630" t="b">
        <v>0</v>
      </c>
      <c r="BD630" t="b">
        <v>0</v>
      </c>
      <c r="BE630" t="b">
        <v>0</v>
      </c>
      <c r="BF630" s="42" t="s">
        <v>5200</v>
      </c>
      <c r="BG630" s="40" t="s">
        <v>2060</v>
      </c>
      <c r="BH630" s="40" t="s">
        <v>2060</v>
      </c>
      <c r="BI630" s="40" t="s">
        <v>2061</v>
      </c>
      <c r="BJ630" s="42"/>
      <c r="BK630" t="s">
        <v>2062</v>
      </c>
      <c r="BL630" t="s">
        <v>1427</v>
      </c>
      <c r="BM630" t="s">
        <v>2063</v>
      </c>
      <c r="BN630" s="229">
        <v>51</v>
      </c>
      <c r="BP630" t="s">
        <v>1224</v>
      </c>
      <c r="BQ630" t="s">
        <v>1428</v>
      </c>
      <c r="BR630" t="s">
        <v>2059</v>
      </c>
      <c r="BS630" t="s">
        <v>411</v>
      </c>
    </row>
    <row r="631" spans="1:72">
      <c r="A631">
        <v>630</v>
      </c>
      <c r="B631" s="161" t="str">
        <f>IFERROR(TEXT(AM631,"00"),"99")&amp;IFERROR(TEXT(X631,"00"),"99")&amp;IFERROR(TEXT(T631,"00"),"99")&amp;IFERROR(TEXT(BN631,"000"),"999")</f>
        <v>054608052</v>
      </c>
      <c r="C631" s="161" t="str">
        <f>IFERROR(TEXT(AM631,"00"),"99")&amp;IFERROR(TEXT(W631,"00"),"99")&amp;IFERROR(TEXT(S631,"000"),"999")</f>
        <v>0546104</v>
      </c>
      <c r="D631" s="29">
        <v>1</v>
      </c>
      <c r="E631" s="29">
        <v>1</v>
      </c>
      <c r="F631" s="29">
        <v>0</v>
      </c>
      <c r="G631" s="29"/>
      <c r="H631" t="s">
        <v>2073</v>
      </c>
      <c r="I631" s="379" t="str">
        <f>IF(ISBLANK(H631), IF(OR(NOT(ISBLANK(M631)),NOT(ISBLANK(J631)), NOT(ISBLANK(O631))),"no oldname but should be",""),IF(H631=J631,"api",IF(H631=O631,"csv","no match or acsbgname")))</f>
        <v>api</v>
      </c>
      <c r="J631" t="s">
        <v>2073</v>
      </c>
      <c r="K631" t="s">
        <v>2073</v>
      </c>
      <c r="N631" s="128" t="s">
        <v>2074</v>
      </c>
      <c r="O631" s="128" t="s">
        <v>2074</v>
      </c>
      <c r="P631" s="128" t="s">
        <v>2074</v>
      </c>
      <c r="Q631" s="64" t="s">
        <v>2072</v>
      </c>
      <c r="R631" t="s">
        <v>2072</v>
      </c>
      <c r="S631" s="150">
        <f>IFERROR(_xlfn.XLOOKUP(U631,sortorder!$E$62:$E$134,sortorder!$F$62:$F$134),999)</f>
        <v>104</v>
      </c>
      <c r="T631" s="150">
        <f>IFERROR(_xlfn.XLOOKUP(U631,sortorder!$E$62:$E$134,sortorder!$D$62:$D$134),99)</f>
        <v>8</v>
      </c>
      <c r="U631" s="129" t="s">
        <v>255</v>
      </c>
      <c r="V631" s="59" t="s">
        <v>336</v>
      </c>
      <c r="W631" s="155">
        <f>IFERROR(_xlfn.XLOOKUP(Y631,sortorder!$E$4:$E$55,sortorder!$D$4:$D$55),99)</f>
        <v>46</v>
      </c>
      <c r="X631" s="155">
        <f>IFERROR(_xlfn.XLOOKUP(Y631,sortorder!$E$4:$E$55,sortorder!$D$4:$D$55),99)</f>
        <v>46</v>
      </c>
      <c r="Y631" s="22" t="s">
        <v>2047</v>
      </c>
      <c r="Z631" s="144">
        <f>IF(ISERROR(SEARCH(Z$1,$Q631)),0,1)</f>
        <v>0</v>
      </c>
      <c r="AA631" s="144">
        <f>IF(ISERROR(SEARCH(AA$1,$Q631)),0,1)</f>
        <v>1</v>
      </c>
      <c r="AB631" s="144">
        <f>IF(ISERROR(SEARCH(AB$1,$Q631)),0,1)</f>
        <v>1</v>
      </c>
      <c r="AC631" s="144">
        <f>IF(ISERROR(SEARCH(AC$1,$Q631)),0,1)</f>
        <v>0</v>
      </c>
      <c r="AD631" s="144">
        <f>IF(ISERROR(SEARCH(AD$1,$Q631)),0,1)</f>
        <v>0</v>
      </c>
      <c r="AE631" s="144">
        <f>IF(ISERROR(SEARCH(AE$1,$Q631)),0,1)</f>
        <v>0</v>
      </c>
      <c r="AF631" s="144">
        <f>IF(ISERROR(SEARCH(AF$1,$Q631)),0,1)</f>
        <v>1</v>
      </c>
      <c r="AG631" s="144">
        <f>IF(ISERROR(SEARCH(AG$1,$Q631)),0,1)</f>
        <v>1</v>
      </c>
      <c r="AH631" s="144">
        <f>IF(ISERROR(SEARCH(AH$1,$Q631)),0,1)</f>
        <v>0</v>
      </c>
      <c r="AI631" t="s">
        <v>1075</v>
      </c>
      <c r="AJ631" t="s">
        <v>93</v>
      </c>
      <c r="AK631" t="s">
        <v>84</v>
      </c>
      <c r="AL631" s="41" t="s">
        <v>84</v>
      </c>
      <c r="AM631" s="216">
        <f>_xlfn.XLOOKUP(AL631,sortorder!$I$15:$I$20,sortorder!$J$15:$J$20)</f>
        <v>5</v>
      </c>
      <c r="AN631" t="s">
        <v>1804</v>
      </c>
      <c r="AO631" t="s">
        <v>1804</v>
      </c>
      <c r="AP631" t="s">
        <v>1805</v>
      </c>
      <c r="AQ631" s="32">
        <v>3</v>
      </c>
      <c r="AR631" t="s">
        <v>1799</v>
      </c>
      <c r="AS631" t="s">
        <v>1111</v>
      </c>
      <c r="AT631" t="s">
        <v>1102</v>
      </c>
      <c r="AU631" t="s">
        <v>1111</v>
      </c>
      <c r="AW631" s="39" t="str">
        <f>IFERROR(_xlfn.XLOOKUP(Q631,wtd!$B:$B,wtd!$C:$C),"")</f>
        <v/>
      </c>
      <c r="AX631" s="144" t="b">
        <f>IFERROR(Q631=_xlfn.XLOOKUP(Q631,wtd!$B:$B,wtd!$B:$B),FALSE)</f>
        <v>0</v>
      </c>
      <c r="AY631" t="s">
        <v>1103</v>
      </c>
      <c r="AZ631">
        <v>2</v>
      </c>
      <c r="BA631">
        <v>0</v>
      </c>
      <c r="BC631" t="b">
        <v>0</v>
      </c>
      <c r="BD631" t="b">
        <v>0</v>
      </c>
      <c r="BE631" t="b">
        <v>0</v>
      </c>
      <c r="BF631" s="42" t="s">
        <v>2075</v>
      </c>
      <c r="BG631" s="40" t="s">
        <v>2076</v>
      </c>
      <c r="BH631" s="40" t="s">
        <v>2076</v>
      </c>
      <c r="BI631" s="40" t="s">
        <v>2077</v>
      </c>
      <c r="BJ631" s="42"/>
      <c r="BK631" t="s">
        <v>2078</v>
      </c>
      <c r="BL631" t="s">
        <v>1448</v>
      </c>
      <c r="BM631" t="s">
        <v>2079</v>
      </c>
      <c r="BN631" s="229">
        <v>52</v>
      </c>
      <c r="BP631" t="s">
        <v>1088</v>
      </c>
      <c r="BQ631" t="s">
        <v>49</v>
      </c>
      <c r="BR631" t="s">
        <v>2074</v>
      </c>
      <c r="BS631" t="s">
        <v>411</v>
      </c>
    </row>
    <row r="632" spans="1:72">
      <c r="A632">
        <v>631</v>
      </c>
      <c r="B632" s="161" t="str">
        <f>IFERROR(TEXT(AM632,"00"),"99")&amp;IFERROR(TEXT(X632,"00"),"99")&amp;IFERROR(TEXT(T632,"00"),"99")&amp;IFERROR(TEXT(BN632,"000"),"999")</f>
        <v>054609053</v>
      </c>
      <c r="C632" s="161" t="str">
        <f>IFERROR(TEXT(AM632,"00"),"99")&amp;IFERROR(TEXT(W632,"00"),"99")&amp;IFERROR(TEXT(S632,"000"),"999")</f>
        <v>0546105</v>
      </c>
      <c r="D632" s="29">
        <v>1</v>
      </c>
      <c r="E632" s="29">
        <v>1</v>
      </c>
      <c r="F632" s="29">
        <v>0</v>
      </c>
      <c r="G632" s="29"/>
      <c r="H632" t="s">
        <v>2104</v>
      </c>
      <c r="I632" s="379" t="str">
        <f>IF(ISBLANK(H632), IF(OR(NOT(ISBLANK(M632)),NOT(ISBLANK(J632)), NOT(ISBLANK(O632))),"no oldname but should be",""),IF(H632=J632,"api",IF(H632=O632,"csv","no match or acsbgname")))</f>
        <v>api</v>
      </c>
      <c r="J632" t="s">
        <v>2104</v>
      </c>
      <c r="K632" t="s">
        <v>2104</v>
      </c>
      <c r="N632" s="128" t="s">
        <v>2105</v>
      </c>
      <c r="O632" s="128" t="s">
        <v>2105</v>
      </c>
      <c r="P632" s="128" t="s">
        <v>2105</v>
      </c>
      <c r="Q632" s="64" t="s">
        <v>2103</v>
      </c>
      <c r="R632" t="s">
        <v>2103</v>
      </c>
      <c r="S632" s="150">
        <f>IFERROR(_xlfn.XLOOKUP(U632,sortorder!$E$62:$E$134,sortorder!$F$62:$F$134),999)</f>
        <v>105</v>
      </c>
      <c r="T632" s="150">
        <f>IFERROR(_xlfn.XLOOKUP(U632,sortorder!$E$62:$E$134,sortorder!$D$62:$D$134),99)</f>
        <v>9</v>
      </c>
      <c r="U632" s="129" t="s">
        <v>265</v>
      </c>
      <c r="V632" s="59" t="s">
        <v>345</v>
      </c>
      <c r="W632" s="155">
        <f>IFERROR(_xlfn.XLOOKUP(Y632,sortorder!$E$4:$E$55,sortorder!$D$4:$D$55),99)</f>
        <v>46</v>
      </c>
      <c r="X632" s="155">
        <f>IFERROR(_xlfn.XLOOKUP(Y632,sortorder!$E$4:$E$55,sortorder!$D$4:$D$55),99)</f>
        <v>46</v>
      </c>
      <c r="Y632" s="22" t="s">
        <v>2047</v>
      </c>
      <c r="Z632" s="144">
        <f>IF(ISERROR(SEARCH(Z$1,$Q632)),0,1)</f>
        <v>0</v>
      </c>
      <c r="AA632" s="144">
        <f>IF(ISERROR(SEARCH(AA$1,$Q632)),0,1)</f>
        <v>1</v>
      </c>
      <c r="AB632" s="144">
        <f>IF(ISERROR(SEARCH(AB$1,$Q632)),0,1)</f>
        <v>1</v>
      </c>
      <c r="AC632" s="144">
        <f>IF(ISERROR(SEARCH(AC$1,$Q632)),0,1)</f>
        <v>0</v>
      </c>
      <c r="AD632" s="144">
        <f>IF(ISERROR(SEARCH(AD$1,$Q632)),0,1)</f>
        <v>0</v>
      </c>
      <c r="AE632" s="144">
        <f>IF(ISERROR(SEARCH(AE$1,$Q632)),0,1)</f>
        <v>0</v>
      </c>
      <c r="AF632" s="144">
        <f>IF(ISERROR(SEARCH(AF$1,$Q632)),0,1)</f>
        <v>1</v>
      </c>
      <c r="AG632" s="144">
        <f>IF(ISERROR(SEARCH(AG$1,$Q632)),0,1)</f>
        <v>1</v>
      </c>
      <c r="AH632" s="144">
        <f>IF(ISERROR(SEARCH(AH$1,$Q632)),0,1)</f>
        <v>0</v>
      </c>
      <c r="AI632" t="s">
        <v>1075</v>
      </c>
      <c r="AJ632" t="s">
        <v>93</v>
      </c>
      <c r="AK632" t="s">
        <v>84</v>
      </c>
      <c r="AL632" s="41" t="s">
        <v>84</v>
      </c>
      <c r="AM632" s="216">
        <f>_xlfn.XLOOKUP(AL632,sortorder!$I$15:$I$20,sortorder!$J$15:$J$20)</f>
        <v>5</v>
      </c>
      <c r="AN632" t="s">
        <v>1804</v>
      </c>
      <c r="AO632" t="s">
        <v>1804</v>
      </c>
      <c r="AP632" t="s">
        <v>1805</v>
      </c>
      <c r="AQ632" s="32">
        <v>3</v>
      </c>
      <c r="AR632" t="s">
        <v>1799</v>
      </c>
      <c r="AS632" t="s">
        <v>1111</v>
      </c>
      <c r="AT632" t="s">
        <v>1102</v>
      </c>
      <c r="AU632" t="s">
        <v>1111</v>
      </c>
      <c r="AW632" s="39" t="str">
        <f>IFERROR(_xlfn.XLOOKUP(Q632,wtd!$B:$B,wtd!$C:$C),"")</f>
        <v/>
      </c>
      <c r="AX632" s="144" t="b">
        <f>IFERROR(Q632=_xlfn.XLOOKUP(Q632,wtd!$B:$B,wtd!$B:$B),FALSE)</f>
        <v>0</v>
      </c>
      <c r="AY632" t="s">
        <v>1103</v>
      </c>
      <c r="AZ632">
        <v>2</v>
      </c>
      <c r="BA632">
        <v>0</v>
      </c>
      <c r="BC632" t="b">
        <v>0</v>
      </c>
      <c r="BD632" t="b">
        <v>0</v>
      </c>
      <c r="BE632" t="b">
        <v>0</v>
      </c>
      <c r="BF632" s="42" t="s">
        <v>2106</v>
      </c>
      <c r="BG632" s="40" t="s">
        <v>2107</v>
      </c>
      <c r="BH632" s="40" t="s">
        <v>2107</v>
      </c>
      <c r="BI632" s="40" t="s">
        <v>2108</v>
      </c>
      <c r="BJ632" s="42"/>
      <c r="BK632" t="s">
        <v>5491</v>
      </c>
      <c r="BL632" t="s">
        <v>1487</v>
      </c>
      <c r="BM632" t="s">
        <v>2109</v>
      </c>
      <c r="BN632" s="229">
        <v>53</v>
      </c>
      <c r="BP632" t="s">
        <v>103</v>
      </c>
      <c r="BQ632" t="s">
        <v>1375</v>
      </c>
      <c r="BR632" t="s">
        <v>2105</v>
      </c>
      <c r="BS632" t="s">
        <v>411</v>
      </c>
    </row>
    <row r="633" spans="1:72">
      <c r="A633">
        <v>632</v>
      </c>
      <c r="B633" s="161" t="str">
        <f>IFERROR(TEXT(AM633,"00"),"99")&amp;IFERROR(TEXT(X633,"00"),"99")&amp;IFERROR(TEXT(T633,"00"),"99")&amp;IFERROR(TEXT(BN633,"000"),"999")</f>
        <v>054610054</v>
      </c>
      <c r="C633" s="161" t="str">
        <f>IFERROR(TEXT(AM633,"00"),"99")&amp;IFERROR(TEXT(W633,"00"),"99")&amp;IFERROR(TEXT(S633,"000"),"999")</f>
        <v>0546106</v>
      </c>
      <c r="D633" s="29">
        <v>1</v>
      </c>
      <c r="E633" s="29">
        <v>1</v>
      </c>
      <c r="F633" s="29">
        <v>0</v>
      </c>
      <c r="G633" s="29"/>
      <c r="H633" t="s">
        <v>2124</v>
      </c>
      <c r="I633" s="379" t="str">
        <f>IF(ISBLANK(H633), IF(OR(NOT(ISBLANK(M633)),NOT(ISBLANK(J633)), NOT(ISBLANK(O633))),"no oldname but should be",""),IF(H633=J633,"api",IF(H633=O633,"csv","no match or acsbgname")))</f>
        <v>api</v>
      </c>
      <c r="J633" t="s">
        <v>2124</v>
      </c>
      <c r="K633" t="s">
        <v>2124</v>
      </c>
      <c r="N633" s="128" t="s">
        <v>2125</v>
      </c>
      <c r="O633" s="128" t="s">
        <v>2125</v>
      </c>
      <c r="P633" s="128" t="s">
        <v>2125</v>
      </c>
      <c r="Q633" s="64" t="s">
        <v>2123</v>
      </c>
      <c r="R633" t="s">
        <v>2123</v>
      </c>
      <c r="S633" s="150">
        <f>IFERROR(_xlfn.XLOOKUP(U633,sortorder!$E$62:$E$134,sortorder!$F$62:$F$134),999)</f>
        <v>106</v>
      </c>
      <c r="T633" s="150">
        <f>IFERROR(_xlfn.XLOOKUP(U633,sortorder!$E$62:$E$134,sortorder!$D$62:$D$134),99)</f>
        <v>10</v>
      </c>
      <c r="U633" s="129" t="s">
        <v>95</v>
      </c>
      <c r="V633" s="59" t="s">
        <v>354</v>
      </c>
      <c r="W633" s="155">
        <f>IFERROR(_xlfn.XLOOKUP(Y633,sortorder!$E$4:$E$55,sortorder!$D$4:$D$55),99)</f>
        <v>46</v>
      </c>
      <c r="X633" s="155">
        <f>IFERROR(_xlfn.XLOOKUP(Y633,sortorder!$E$4:$E$55,sortorder!$D$4:$D$55),99)</f>
        <v>46</v>
      </c>
      <c r="Y633" s="22" t="s">
        <v>2047</v>
      </c>
      <c r="Z633" s="144">
        <f>IF(ISERROR(SEARCH(Z$1,$Q633)),0,1)</f>
        <v>0</v>
      </c>
      <c r="AA633" s="144">
        <f>IF(ISERROR(SEARCH(AA$1,$Q633)),0,1)</f>
        <v>1</v>
      </c>
      <c r="AB633" s="144">
        <f>IF(ISERROR(SEARCH(AB$1,$Q633)),0,1)</f>
        <v>1</v>
      </c>
      <c r="AC633" s="144">
        <f>IF(ISERROR(SEARCH(AC$1,$Q633)),0,1)</f>
        <v>0</v>
      </c>
      <c r="AD633" s="144">
        <f>IF(ISERROR(SEARCH(AD$1,$Q633)),0,1)</f>
        <v>0</v>
      </c>
      <c r="AE633" s="144">
        <f>IF(ISERROR(SEARCH(AE$1,$Q633)),0,1)</f>
        <v>0</v>
      </c>
      <c r="AF633" s="144">
        <f>IF(ISERROR(SEARCH(AF$1,$Q633)),0,1)</f>
        <v>1</v>
      </c>
      <c r="AG633" s="144">
        <f>IF(ISERROR(SEARCH(AG$1,$Q633)),0,1)</f>
        <v>1</v>
      </c>
      <c r="AH633" s="144">
        <f>IF(ISERROR(SEARCH(AH$1,$Q633)),0,1)</f>
        <v>0</v>
      </c>
      <c r="AI633" t="s">
        <v>1075</v>
      </c>
      <c r="AJ633" t="s">
        <v>93</v>
      </c>
      <c r="AK633" t="s">
        <v>84</v>
      </c>
      <c r="AL633" s="41" t="s">
        <v>84</v>
      </c>
      <c r="AM633" s="216">
        <f>_xlfn.XLOOKUP(AL633,sortorder!$I$15:$I$20,sortorder!$J$15:$J$20)</f>
        <v>5</v>
      </c>
      <c r="AN633" t="s">
        <v>1804</v>
      </c>
      <c r="AO633" t="s">
        <v>1804</v>
      </c>
      <c r="AP633" t="s">
        <v>1805</v>
      </c>
      <c r="AQ633" s="32">
        <v>3</v>
      </c>
      <c r="AR633" t="s">
        <v>1799</v>
      </c>
      <c r="AS633" t="s">
        <v>1111</v>
      </c>
      <c r="AT633" t="s">
        <v>1102</v>
      </c>
      <c r="AU633" t="s">
        <v>1111</v>
      </c>
      <c r="AW633" s="39" t="str">
        <f>IFERROR(_xlfn.XLOOKUP(Q633,wtd!$B:$B,wtd!$C:$C),"")</f>
        <v/>
      </c>
      <c r="AX633" s="144" t="b">
        <f>IFERROR(Q633=_xlfn.XLOOKUP(Q633,wtd!$B:$B,wtd!$B:$B),FALSE)</f>
        <v>0</v>
      </c>
      <c r="AY633" t="s">
        <v>1103</v>
      </c>
      <c r="AZ633">
        <v>2</v>
      </c>
      <c r="BA633">
        <v>0</v>
      </c>
      <c r="BC633" t="b">
        <v>0</v>
      </c>
      <c r="BD633" t="b">
        <v>0</v>
      </c>
      <c r="BE633" t="b">
        <v>0</v>
      </c>
      <c r="BF633" s="42" t="s">
        <v>2126</v>
      </c>
      <c r="BG633" s="40" t="s">
        <v>2127</v>
      </c>
      <c r="BH633" s="40" t="s">
        <v>2127</v>
      </c>
      <c r="BI633" s="40" t="s">
        <v>2128</v>
      </c>
      <c r="BJ633" s="42"/>
      <c r="BK633" t="s">
        <v>2129</v>
      </c>
      <c r="BL633" t="s">
        <v>1516</v>
      </c>
      <c r="BM633" t="s">
        <v>2130</v>
      </c>
      <c r="BN633" s="229">
        <v>54</v>
      </c>
      <c r="BP633" t="s">
        <v>55</v>
      </c>
      <c r="BQ633" t="s">
        <v>1131</v>
      </c>
      <c r="BR633" t="s">
        <v>2125</v>
      </c>
      <c r="BS633" t="s">
        <v>411</v>
      </c>
    </row>
    <row r="634" spans="1:72">
      <c r="A634">
        <v>633</v>
      </c>
      <c r="B634" s="161" t="str">
        <f>IFERROR(TEXT(AM634,"00"),"99")&amp;IFERROR(TEXT(X634,"00"),"99")&amp;IFERROR(TEXT(T634,"00"),"99")&amp;IFERROR(TEXT(BN634,"000"),"999")</f>
        <v>054611055</v>
      </c>
      <c r="C634" s="161" t="str">
        <f>IFERROR(TEXT(AM634,"00"),"99")&amp;IFERROR(TEXT(W634,"00"),"99")&amp;IFERROR(TEXT(S634,"000"),"999")</f>
        <v>0546107</v>
      </c>
      <c r="D634" s="29">
        <v>1</v>
      </c>
      <c r="E634" s="29">
        <v>1</v>
      </c>
      <c r="F634" s="29">
        <v>0</v>
      </c>
      <c r="G634" s="29"/>
      <c r="H634" t="s">
        <v>2132</v>
      </c>
      <c r="I634" s="379" t="str">
        <f>IF(ISBLANK(H634), IF(OR(NOT(ISBLANK(M634)),NOT(ISBLANK(J634)), NOT(ISBLANK(O634))),"no oldname but should be",""),IF(H634=J634,"api",IF(H634=O634,"csv","no match or acsbgname")))</f>
        <v>api</v>
      </c>
      <c r="J634" t="s">
        <v>2132</v>
      </c>
      <c r="K634" t="s">
        <v>2132</v>
      </c>
      <c r="N634" s="128" t="s">
        <v>2133</v>
      </c>
      <c r="O634" s="128" t="s">
        <v>2133</v>
      </c>
      <c r="P634" s="128" t="s">
        <v>2133</v>
      </c>
      <c r="Q634" s="64" t="s">
        <v>2131</v>
      </c>
      <c r="R634" t="s">
        <v>2131</v>
      </c>
      <c r="S634" s="150">
        <f>IFERROR(_xlfn.XLOOKUP(U634,sortorder!$E$62:$E$134,sortorder!$F$62:$F$134),999)</f>
        <v>107</v>
      </c>
      <c r="T634" s="150">
        <f>IFERROR(_xlfn.XLOOKUP(U634,sortorder!$E$62:$E$134,sortorder!$D$62:$D$134),99)</f>
        <v>11</v>
      </c>
      <c r="U634" s="129" t="s">
        <v>134</v>
      </c>
      <c r="V634" s="59" t="s">
        <v>548</v>
      </c>
      <c r="W634" s="155">
        <f>IFERROR(_xlfn.XLOOKUP(Y634,sortorder!$E$4:$E$55,sortorder!$D$4:$D$55),99)</f>
        <v>46</v>
      </c>
      <c r="X634" s="155">
        <f>IFERROR(_xlfn.XLOOKUP(Y634,sortorder!$E$4:$E$55,sortorder!$D$4:$D$55),99)</f>
        <v>46</v>
      </c>
      <c r="Y634" s="22" t="s">
        <v>2047</v>
      </c>
      <c r="Z634" s="144">
        <f>IF(ISERROR(SEARCH(Z$1,$Q634)),0,1)</f>
        <v>0</v>
      </c>
      <c r="AA634" s="144">
        <f>IF(ISERROR(SEARCH(AA$1,$Q634)),0,1)</f>
        <v>1</v>
      </c>
      <c r="AB634" s="144">
        <f>IF(ISERROR(SEARCH(AB$1,$Q634)),0,1)</f>
        <v>1</v>
      </c>
      <c r="AC634" s="144">
        <f>IF(ISERROR(SEARCH(AC$1,$Q634)),0,1)</f>
        <v>0</v>
      </c>
      <c r="AD634" s="144">
        <f>IF(ISERROR(SEARCH(AD$1,$Q634)),0,1)</f>
        <v>0</v>
      </c>
      <c r="AE634" s="144">
        <f>IF(ISERROR(SEARCH(AE$1,$Q634)),0,1)</f>
        <v>0</v>
      </c>
      <c r="AF634" s="144">
        <f>IF(ISERROR(SEARCH(AF$1,$Q634)),0,1)</f>
        <v>1</v>
      </c>
      <c r="AG634" s="144">
        <f>IF(ISERROR(SEARCH(AG$1,$Q634)),0,1)</f>
        <v>1</v>
      </c>
      <c r="AH634" s="144">
        <f>IF(ISERROR(SEARCH(AH$1,$Q634)),0,1)</f>
        <v>0</v>
      </c>
      <c r="AI634" t="s">
        <v>1075</v>
      </c>
      <c r="AJ634" t="s">
        <v>93</v>
      </c>
      <c r="AK634" t="s">
        <v>84</v>
      </c>
      <c r="AL634" s="41" t="s">
        <v>84</v>
      </c>
      <c r="AM634" s="216">
        <f>_xlfn.XLOOKUP(AL634,sortorder!$I$15:$I$20,sortorder!$J$15:$J$20)</f>
        <v>5</v>
      </c>
      <c r="AN634" t="s">
        <v>1804</v>
      </c>
      <c r="AO634" t="s">
        <v>1804</v>
      </c>
      <c r="AP634" t="s">
        <v>1805</v>
      </c>
      <c r="AQ634" s="32">
        <v>3</v>
      </c>
      <c r="AR634" t="s">
        <v>1799</v>
      </c>
      <c r="AS634" t="s">
        <v>1111</v>
      </c>
      <c r="AT634" t="s">
        <v>1102</v>
      </c>
      <c r="AU634" t="s">
        <v>1111</v>
      </c>
      <c r="AW634" s="39" t="str">
        <f>IFERROR(_xlfn.XLOOKUP(Q634,wtd!$B:$B,wtd!$C:$C),"")</f>
        <v/>
      </c>
      <c r="AX634" s="144" t="b">
        <f>IFERROR(Q634=_xlfn.XLOOKUP(Q634,wtd!$B:$B,wtd!$B:$B),FALSE)</f>
        <v>0</v>
      </c>
      <c r="AY634" t="s">
        <v>1103</v>
      </c>
      <c r="AZ634">
        <v>2</v>
      </c>
      <c r="BA634">
        <v>0</v>
      </c>
      <c r="BC634" t="b">
        <v>0</v>
      </c>
      <c r="BD634" t="b">
        <v>0</v>
      </c>
      <c r="BE634" t="b">
        <v>0</v>
      </c>
      <c r="BF634" s="42" t="s">
        <v>2134</v>
      </c>
      <c r="BG634" s="40" t="s">
        <v>2135</v>
      </c>
      <c r="BH634" s="40" t="s">
        <v>2135</v>
      </c>
      <c r="BI634" s="40" t="s">
        <v>2136</v>
      </c>
      <c r="BJ634" s="42"/>
      <c r="BK634" t="s">
        <v>2137</v>
      </c>
      <c r="BL634" t="s">
        <v>1526</v>
      </c>
      <c r="BM634" t="s">
        <v>2138</v>
      </c>
      <c r="BN634" s="229">
        <v>55</v>
      </c>
      <c r="BP634" t="s">
        <v>55</v>
      </c>
      <c r="BQ634" t="s">
        <v>1527</v>
      </c>
      <c r="BR634" t="s">
        <v>2133</v>
      </c>
      <c r="BS634" t="s">
        <v>411</v>
      </c>
    </row>
    <row r="635" spans="1:72">
      <c r="A635">
        <v>634</v>
      </c>
      <c r="B635" s="161" t="str">
        <f>IFERROR(TEXT(AM635,"00"),"99")&amp;IFERROR(TEXT(X635,"00"),"99")&amp;IFERROR(TEXT(T635,"00"),"99")&amp;IFERROR(TEXT(BN635,"000"),"999")</f>
        <v>054612056</v>
      </c>
      <c r="C635" s="161" t="str">
        <f>IFERROR(TEXT(AM635,"00"),"99")&amp;IFERROR(TEXT(W635,"00"),"99")&amp;IFERROR(TEXT(S635,"000"),"999")</f>
        <v>0546108</v>
      </c>
      <c r="D635" s="29">
        <v>1</v>
      </c>
      <c r="E635" s="29">
        <v>1</v>
      </c>
      <c r="F635" s="29">
        <v>0</v>
      </c>
      <c r="G635" s="29"/>
      <c r="H635" t="s">
        <v>2065</v>
      </c>
      <c r="I635" s="379" t="str">
        <f>IF(ISBLANK(H635), IF(OR(NOT(ISBLANK(M635)),NOT(ISBLANK(J635)), NOT(ISBLANK(O635))),"no oldname but should be",""),IF(H635=J635,"api",IF(H635=O635,"csv","no match or acsbgname")))</f>
        <v>api</v>
      </c>
      <c r="J635" t="s">
        <v>2065</v>
      </c>
      <c r="K635" t="s">
        <v>2065</v>
      </c>
      <c r="N635" s="128" t="s">
        <v>2066</v>
      </c>
      <c r="O635" s="128" t="s">
        <v>2066</v>
      </c>
      <c r="P635" s="128" t="s">
        <v>2066</v>
      </c>
      <c r="Q635" s="64" t="s">
        <v>2064</v>
      </c>
      <c r="R635" t="s">
        <v>2064</v>
      </c>
      <c r="S635" s="150">
        <f>IFERROR(_xlfn.XLOOKUP(U635,sortorder!$E$62:$E$134,sortorder!$F$62:$F$134),999)</f>
        <v>108</v>
      </c>
      <c r="T635" s="150">
        <f>IFERROR(_xlfn.XLOOKUP(U635,sortorder!$E$62:$E$134,sortorder!$D$62:$D$134),99)</f>
        <v>12</v>
      </c>
      <c r="U635" s="129" t="s">
        <v>244</v>
      </c>
      <c r="V635" s="59" t="s">
        <v>326</v>
      </c>
      <c r="W635" s="155">
        <f>IFERROR(_xlfn.XLOOKUP(Y635,sortorder!$E$4:$E$55,sortorder!$D$4:$D$55),99)</f>
        <v>46</v>
      </c>
      <c r="X635" s="155">
        <f>IFERROR(_xlfn.XLOOKUP(Y635,sortorder!$E$4:$E$55,sortorder!$D$4:$D$55),99)</f>
        <v>46</v>
      </c>
      <c r="Y635" s="22" t="s">
        <v>2047</v>
      </c>
      <c r="Z635" s="144">
        <f>IF(ISERROR(SEARCH(Z$1,$Q635)),0,1)</f>
        <v>0</v>
      </c>
      <c r="AA635" s="144">
        <f>IF(ISERROR(SEARCH(AA$1,$Q635)),0,1)</f>
        <v>1</v>
      </c>
      <c r="AB635" s="144">
        <f>IF(ISERROR(SEARCH(AB$1,$Q635)),0,1)</f>
        <v>1</v>
      </c>
      <c r="AC635" s="144">
        <f>IF(ISERROR(SEARCH(AC$1,$Q635)),0,1)</f>
        <v>0</v>
      </c>
      <c r="AD635" s="144">
        <f>IF(ISERROR(SEARCH(AD$1,$Q635)),0,1)</f>
        <v>0</v>
      </c>
      <c r="AE635" s="144">
        <f>IF(ISERROR(SEARCH(AE$1,$Q635)),0,1)</f>
        <v>0</v>
      </c>
      <c r="AF635" s="144">
        <f>IF(ISERROR(SEARCH(AF$1,$Q635)),0,1)</f>
        <v>1</v>
      </c>
      <c r="AG635" s="144">
        <f>IF(ISERROR(SEARCH(AG$1,$Q635)),0,1)</f>
        <v>1</v>
      </c>
      <c r="AH635" s="144">
        <f>IF(ISERROR(SEARCH(AH$1,$Q635)),0,1)</f>
        <v>0</v>
      </c>
      <c r="AI635" t="s">
        <v>1075</v>
      </c>
      <c r="AJ635" t="s">
        <v>93</v>
      </c>
      <c r="AK635" t="s">
        <v>84</v>
      </c>
      <c r="AL635" s="41" t="s">
        <v>84</v>
      </c>
      <c r="AM635" s="216">
        <f>_xlfn.XLOOKUP(AL635,sortorder!$I$15:$I$20,sortorder!$J$15:$J$20)</f>
        <v>5</v>
      </c>
      <c r="AN635" t="s">
        <v>1804</v>
      </c>
      <c r="AO635" t="s">
        <v>1804</v>
      </c>
      <c r="AP635" t="s">
        <v>1805</v>
      </c>
      <c r="AQ635" s="32">
        <v>3</v>
      </c>
      <c r="AR635" t="s">
        <v>1799</v>
      </c>
      <c r="AS635" t="s">
        <v>1111</v>
      </c>
      <c r="AT635" t="s">
        <v>1102</v>
      </c>
      <c r="AU635" t="s">
        <v>1111</v>
      </c>
      <c r="AW635" s="39" t="str">
        <f>IFERROR(_xlfn.XLOOKUP(Q635,wtd!$B:$B,wtd!$C:$C),"")</f>
        <v/>
      </c>
      <c r="AX635" s="144" t="b">
        <f>IFERROR(Q635=_xlfn.XLOOKUP(Q635,wtd!$B:$B,wtd!$B:$B),FALSE)</f>
        <v>0</v>
      </c>
      <c r="AY635" t="s">
        <v>1103</v>
      </c>
      <c r="AZ635">
        <v>2</v>
      </c>
      <c r="BA635">
        <v>0</v>
      </c>
      <c r="BC635" t="b">
        <v>0</v>
      </c>
      <c r="BD635" t="b">
        <v>0</v>
      </c>
      <c r="BE635" t="b">
        <v>0</v>
      </c>
      <c r="BF635" s="42" t="s">
        <v>2067</v>
      </c>
      <c r="BG635" s="40" t="s">
        <v>2068</v>
      </c>
      <c r="BH635" s="40" t="s">
        <v>2068</v>
      </c>
      <c r="BI635" s="40" t="s">
        <v>2069</v>
      </c>
      <c r="BJ635" s="42"/>
      <c r="BK635" t="s">
        <v>2070</v>
      </c>
      <c r="BL635" t="s">
        <v>1438</v>
      </c>
      <c r="BM635" t="s">
        <v>2071</v>
      </c>
      <c r="BN635" s="229">
        <v>56</v>
      </c>
      <c r="BP635" t="s">
        <v>1311</v>
      </c>
      <c r="BQ635" t="s">
        <v>79</v>
      </c>
      <c r="BR635" t="s">
        <v>2066</v>
      </c>
      <c r="BS635" t="s">
        <v>411</v>
      </c>
    </row>
    <row r="636" spans="1:72">
      <c r="A636">
        <v>635</v>
      </c>
      <c r="B636" s="161" t="str">
        <f>IFERROR(TEXT(AM636,"00"),"99")&amp;IFERROR(TEXT(X636,"00"),"99")&amp;IFERROR(TEXT(T636,"00"),"99")&amp;IFERROR(TEXT(BN636,"000"),"999")</f>
        <v>054613000</v>
      </c>
      <c r="C636" s="161" t="str">
        <f>IFERROR(TEXT(AM636,"00"),"99")&amp;IFERROR(TEXT(W636,"00"),"99")&amp;IFERROR(TEXT(S636,"000"),"999")</f>
        <v>0546109</v>
      </c>
      <c r="D636" s="260">
        <v>1</v>
      </c>
      <c r="E636" s="260">
        <v>1</v>
      </c>
      <c r="F636" s="260">
        <v>0</v>
      </c>
      <c r="G636" s="261"/>
      <c r="H636" s="124" t="s">
        <v>5764</v>
      </c>
      <c r="I636" s="379" t="str">
        <f>IF(ISBLANK(H636), IF(OR(NOT(ISBLANK(M636)),NOT(ISBLANK(J636)), NOT(ISBLANK(O636))),"no oldname but should be",""),IF(H636=J636,"api",IF(H636=O636,"csv","no match or acsbgname")))</f>
        <v>csv</v>
      </c>
      <c r="J636" s="124" t="s">
        <v>5763</v>
      </c>
      <c r="K636" s="124"/>
      <c r="L636" s="124"/>
      <c r="M636" s="124"/>
      <c r="N636" s="124"/>
      <c r="O636" s="124" t="s">
        <v>5764</v>
      </c>
      <c r="P636" s="124"/>
      <c r="Q636" s="125" t="s">
        <v>5765</v>
      </c>
      <c r="R636" s="124"/>
      <c r="S636" s="150">
        <f>IFERROR(_xlfn.XLOOKUP(U636,sortorder!$E$62:$E$134,sortorder!$F$62:$F$134),999)</f>
        <v>109</v>
      </c>
      <c r="T636" s="150">
        <f>IFERROR(_xlfn.XLOOKUP(U636,sortorder!$E$62:$E$134,sortorder!$D$62:$D$134),99)</f>
        <v>13</v>
      </c>
      <c r="U636" s="201" t="s">
        <v>5689</v>
      </c>
      <c r="V636" s="202"/>
      <c r="W636" s="155">
        <f>IFERROR(_xlfn.XLOOKUP(Y636,sortorder!$E$4:$E$55,sortorder!$D$4:$D$55),99)</f>
        <v>46</v>
      </c>
      <c r="X636" s="155">
        <f>IFERROR(_xlfn.XLOOKUP(Y636,sortorder!$E$4:$E$55,sortorder!$D$4:$D$55),99)</f>
        <v>46</v>
      </c>
      <c r="Y636" s="203" t="s">
        <v>2047</v>
      </c>
      <c r="Z636" s="144">
        <f>IF(ISERROR(SEARCH(Z$1,$Q636)),0,1)</f>
        <v>0</v>
      </c>
      <c r="AA636" s="144">
        <f>IF(ISERROR(SEARCH(AA$1,$Q636)),0,1)</f>
        <v>1</v>
      </c>
      <c r="AB636" s="144">
        <f>IF(ISERROR(SEARCH(AB$1,$Q636)),0,1)</f>
        <v>1</v>
      </c>
      <c r="AC636" s="144">
        <f>IF(ISERROR(SEARCH(AC$1,$Q636)),0,1)</f>
        <v>0</v>
      </c>
      <c r="AD636" s="144">
        <f>IF(ISERROR(SEARCH(AD$1,$Q636)),0,1)</f>
        <v>0</v>
      </c>
      <c r="AE636" s="144">
        <f>IF(ISERROR(SEARCH(AE$1,$Q636)),0,1)</f>
        <v>0</v>
      </c>
      <c r="AF636" s="144">
        <f>IF(ISERROR(SEARCH(AF$1,$Q636)),0,1)</f>
        <v>1</v>
      </c>
      <c r="AG636" s="144">
        <f>IF(ISERROR(SEARCH(AG$1,$Q636)),0,1)</f>
        <v>1</v>
      </c>
      <c r="AH636" s="144">
        <f>IF(ISERROR(SEARCH(AH$1,$Q636)),0,1)</f>
        <v>0</v>
      </c>
      <c r="AI636" s="124" t="s">
        <v>1075</v>
      </c>
      <c r="AJ636" s="124" t="s">
        <v>93</v>
      </c>
      <c r="AK636" s="124" t="s">
        <v>84</v>
      </c>
      <c r="AL636" s="218" t="s">
        <v>84</v>
      </c>
      <c r="AM636" s="216">
        <f>_xlfn.XLOOKUP(AL636,sortorder!$I$15:$I$20,sortorder!$J$15:$J$20)</f>
        <v>5</v>
      </c>
      <c r="AN636" s="124" t="s">
        <v>1804</v>
      </c>
      <c r="AO636" s="124" t="s">
        <v>1804</v>
      </c>
      <c r="AP636" s="124" t="s">
        <v>1805</v>
      </c>
      <c r="AQ636" s="113">
        <v>3</v>
      </c>
      <c r="AR636" s="124" t="s">
        <v>1799</v>
      </c>
      <c r="AS636" s="124" t="s">
        <v>1111</v>
      </c>
      <c r="AT636" s="124" t="s">
        <v>1102</v>
      </c>
      <c r="AU636" s="124" t="s">
        <v>1111</v>
      </c>
      <c r="AV636" s="124"/>
      <c r="AW636" s="259" t="s">
        <v>2921</v>
      </c>
      <c r="AX636" s="266" t="b">
        <v>0</v>
      </c>
      <c r="AY636" s="245" t="s">
        <v>1103</v>
      </c>
      <c r="AZ636" s="124">
        <v>2</v>
      </c>
      <c r="BA636" s="124">
        <v>0</v>
      </c>
      <c r="BB636" s="124"/>
      <c r="BC636" s="124" t="b">
        <v>0</v>
      </c>
      <c r="BD636" s="124" t="b">
        <v>0</v>
      </c>
      <c r="BE636" s="124" t="b">
        <v>0</v>
      </c>
      <c r="BF636" s="199" t="s">
        <v>5766</v>
      </c>
      <c r="BG636" s="124" t="s">
        <v>5767</v>
      </c>
      <c r="BH636" s="124" t="s">
        <v>5767</v>
      </c>
      <c r="BI636" s="124"/>
      <c r="BJ636" s="124"/>
      <c r="BK636" s="124"/>
      <c r="BL636" s="124"/>
      <c r="BM636" s="124"/>
      <c r="BN636" s="269"/>
      <c r="BO636" s="124"/>
      <c r="BP636" s="124"/>
      <c r="BQ636" s="124"/>
      <c r="BR636" s="124"/>
      <c r="BS636" s="124"/>
      <c r="BT636" s="124"/>
    </row>
    <row r="637" spans="1:72">
      <c r="A637">
        <v>636</v>
      </c>
      <c r="B637" s="161" t="str">
        <f>IFERROR(TEXT(AM637,"00"),"99")&amp;IFERROR(TEXT(X637,"00"),"99")&amp;IFERROR(TEXT(T637,"00"),"99")&amp;IFERROR(TEXT(BN637,"000"),"999")</f>
        <v>054701083</v>
      </c>
      <c r="C637" s="161" t="str">
        <f>IFERROR(TEXT(AM637,"00"),"99")&amp;IFERROR(TEXT(W637,"00"),"99")&amp;IFERROR(TEXT(S637,"000"),"999")</f>
        <v>0547096</v>
      </c>
      <c r="D637" s="29">
        <v>1</v>
      </c>
      <c r="E637" s="29">
        <v>1</v>
      </c>
      <c r="F637" s="29">
        <v>0</v>
      </c>
      <c r="G637" s="29"/>
      <c r="H637" t="s">
        <v>1572</v>
      </c>
      <c r="I637" s="379" t="str">
        <f>IF(ISBLANK(H637), IF(OR(NOT(ISBLANK(M637)),NOT(ISBLANK(J637)), NOT(ISBLANK(O637))),"no oldname but should be",""),IF(H637=J637,"api",IF(H637=O637,"csv","no match or acsbgname")))</f>
        <v>api</v>
      </c>
      <c r="J637" t="s">
        <v>1572</v>
      </c>
      <c r="K637" t="s">
        <v>1572</v>
      </c>
      <c r="N637" t="s">
        <v>1573</v>
      </c>
      <c r="O637" t="s">
        <v>1573</v>
      </c>
      <c r="P637" t="s">
        <v>1573</v>
      </c>
      <c r="Q637" s="64" t="s">
        <v>1571</v>
      </c>
      <c r="R637" t="s">
        <v>1571</v>
      </c>
      <c r="S637" s="150">
        <f>IFERROR(_xlfn.XLOOKUP(U637,sortorder!$E$62:$E$134,sortorder!$F$62:$F$134),999)</f>
        <v>96</v>
      </c>
      <c r="T637" s="150">
        <f>IFERROR(_xlfn.XLOOKUP(U637,sortorder!$E$62:$E$134,sortorder!$D$62:$D$134),99)</f>
        <v>1</v>
      </c>
      <c r="U637" s="129" t="s">
        <v>181</v>
      </c>
      <c r="W637" s="155">
        <f>IFERROR(_xlfn.XLOOKUP(Y637,sortorder!$E$4:$E$55,sortorder!$D$4:$D$55),99)</f>
        <v>47</v>
      </c>
      <c r="X637" s="155">
        <f>IFERROR(_xlfn.XLOOKUP(Y637,sortorder!$E$4:$E$55,sortorder!$D$4:$D$55),99)</f>
        <v>47</v>
      </c>
      <c r="Y637" s="22" t="s">
        <v>1532</v>
      </c>
      <c r="Z637" s="144">
        <f>IF(ISERROR(SEARCH(Z$1,$Q637)),0,1)</f>
        <v>0</v>
      </c>
      <c r="AA637" s="144">
        <f>IF(ISERROR(SEARCH(AA$1,$Q637)),0,1)</f>
        <v>0</v>
      </c>
      <c r="AB637" s="144">
        <f>IF(ISERROR(SEARCH(AB$1,$Q637)),0,1)</f>
        <v>1</v>
      </c>
      <c r="AC637" s="144">
        <f>IF(ISERROR(SEARCH(AC$1,$Q637)),0,1)</f>
        <v>0</v>
      </c>
      <c r="AD637" s="144">
        <f>IF(ISERROR(SEARCH(AD$1,$Q637)),0,1)</f>
        <v>0</v>
      </c>
      <c r="AE637" s="144">
        <f>IF(ISERROR(SEARCH(AE$1,$Q637)),0,1)</f>
        <v>0</v>
      </c>
      <c r="AF637" s="144">
        <f>IF(ISERROR(SEARCH(AF$1,$Q637)),0,1)</f>
        <v>1</v>
      </c>
      <c r="AG637" s="144">
        <f>IF(ISERROR(SEARCH(AG$1,$Q637)),0,1)</f>
        <v>0</v>
      </c>
      <c r="AH637" s="144">
        <f>IF(ISERROR(SEARCH(AH$1,$Q637)),0,1)</f>
        <v>1</v>
      </c>
      <c r="AI637" t="s">
        <v>1075</v>
      </c>
      <c r="AJ637" t="s">
        <v>1533</v>
      </c>
      <c r="AK637" t="s">
        <v>84</v>
      </c>
      <c r="AL637" s="41" t="s">
        <v>84</v>
      </c>
      <c r="AM637" s="216">
        <f>_xlfn.XLOOKUP(AL637,sortorder!$I$15:$I$20,sortorder!$J$15:$J$20)</f>
        <v>5</v>
      </c>
      <c r="AN637" t="s">
        <v>423</v>
      </c>
      <c r="AO637" t="s">
        <v>423</v>
      </c>
      <c r="AP637" t="s">
        <v>424</v>
      </c>
      <c r="AQ637" s="32">
        <v>1</v>
      </c>
      <c r="AR637" t="s">
        <v>1101</v>
      </c>
      <c r="AS637" t="s">
        <v>1111</v>
      </c>
      <c r="AT637" t="s">
        <v>1102</v>
      </c>
      <c r="AU637" t="s">
        <v>1111</v>
      </c>
      <c r="AW637" s="39" t="str">
        <f>IFERROR(_xlfn.XLOOKUP(Q637,wtd!$B:$B,wtd!$C:$C),"")</f>
        <v/>
      </c>
      <c r="AX637" s="144" t="b">
        <f>IFERROR(Q637=_xlfn.XLOOKUP(Q637,wtd!$B:$B,wtd!$B:$B),FALSE)</f>
        <v>0</v>
      </c>
      <c r="AY637" t="s">
        <v>1103</v>
      </c>
      <c r="AZ637">
        <v>2</v>
      </c>
      <c r="BA637">
        <v>0</v>
      </c>
      <c r="BC637" t="b">
        <v>0</v>
      </c>
      <c r="BD637" t="b">
        <v>0</v>
      </c>
      <c r="BE637" t="b">
        <v>0</v>
      </c>
      <c r="BF637" t="s">
        <v>1574</v>
      </c>
      <c r="BG637" s="22" t="s">
        <v>1575</v>
      </c>
      <c r="BH637" s="22" t="s">
        <v>1575</v>
      </c>
      <c r="BI637" t="s">
        <v>1576</v>
      </c>
      <c r="BJ637" s="22" t="s">
        <v>1575</v>
      </c>
      <c r="BK637" t="s">
        <v>1577</v>
      </c>
      <c r="BL637" t="s">
        <v>1468</v>
      </c>
      <c r="BM637" t="s">
        <v>323</v>
      </c>
      <c r="BN637" s="229">
        <v>83</v>
      </c>
      <c r="BP637" t="s">
        <v>1389</v>
      </c>
      <c r="BQ637" t="s">
        <v>1205</v>
      </c>
      <c r="BR637" t="s">
        <v>1573</v>
      </c>
      <c r="BS637" t="s">
        <v>56</v>
      </c>
    </row>
    <row r="638" spans="1:72">
      <c r="A638">
        <v>637</v>
      </c>
      <c r="B638" s="161" t="str">
        <f>IFERROR(TEXT(AM638,"00"),"99")&amp;IFERROR(TEXT(X638,"00"),"99")&amp;IFERROR(TEXT(T638,"00"),"99")&amp;IFERROR(TEXT(BN638,"000"),"999")</f>
        <v>054702084</v>
      </c>
      <c r="C638" s="161" t="str">
        <f>IFERROR(TEXT(AM638,"00"),"99")&amp;IFERROR(TEXT(W638,"00"),"99")&amp;IFERROR(TEXT(S638,"000"),"999")</f>
        <v>0547097</v>
      </c>
      <c r="D638" s="29">
        <v>1</v>
      </c>
      <c r="E638" s="29">
        <v>1</v>
      </c>
      <c r="F638" s="29">
        <v>0</v>
      </c>
      <c r="G638" s="29"/>
      <c r="H638" t="s">
        <v>1565</v>
      </c>
      <c r="I638" s="379" t="str">
        <f>IF(ISBLANK(H638), IF(OR(NOT(ISBLANK(M638)),NOT(ISBLANK(J638)), NOT(ISBLANK(O638))),"no oldname but should be",""),IF(H638=J638,"api",IF(H638=O638,"csv","no match or acsbgname")))</f>
        <v>api</v>
      </c>
      <c r="J638" t="s">
        <v>1565</v>
      </c>
      <c r="K638" t="s">
        <v>1565</v>
      </c>
      <c r="N638" t="s">
        <v>1566</v>
      </c>
      <c r="O638" t="s">
        <v>1566</v>
      </c>
      <c r="P638" t="s">
        <v>1566</v>
      </c>
      <c r="Q638" s="64" t="s">
        <v>1564</v>
      </c>
      <c r="R638" t="s">
        <v>1564</v>
      </c>
      <c r="S638" s="150">
        <f>IFERROR(_xlfn.XLOOKUP(U638,sortorder!$E$62:$E$134,sortorder!$F$62:$F$134),999)</f>
        <v>97</v>
      </c>
      <c r="T638" s="150">
        <f>IFERROR(_xlfn.XLOOKUP(U638,sortorder!$E$62:$E$134,sortorder!$D$62:$D$134),99)</f>
        <v>2</v>
      </c>
      <c r="U638" s="129" t="s">
        <v>144</v>
      </c>
      <c r="W638" s="155">
        <f>IFERROR(_xlfn.XLOOKUP(Y638,sortorder!$E$4:$E$55,sortorder!$D$4:$D$55),99)</f>
        <v>47</v>
      </c>
      <c r="X638" s="155">
        <f>IFERROR(_xlfn.XLOOKUP(Y638,sortorder!$E$4:$E$55,sortorder!$D$4:$D$55),99)</f>
        <v>47</v>
      </c>
      <c r="Y638" s="22" t="s">
        <v>1532</v>
      </c>
      <c r="Z638" s="144">
        <f>IF(ISERROR(SEARCH(Z$1,$Q638)),0,1)</f>
        <v>0</v>
      </c>
      <c r="AA638" s="144">
        <f>IF(ISERROR(SEARCH(AA$1,$Q638)),0,1)</f>
        <v>0</v>
      </c>
      <c r="AB638" s="144">
        <f>IF(ISERROR(SEARCH(AB$1,$Q638)),0,1)</f>
        <v>1</v>
      </c>
      <c r="AC638" s="144">
        <f>IF(ISERROR(SEARCH(AC$1,$Q638)),0,1)</f>
        <v>0</v>
      </c>
      <c r="AD638" s="144">
        <f>IF(ISERROR(SEARCH(AD$1,$Q638)),0,1)</f>
        <v>0</v>
      </c>
      <c r="AE638" s="144">
        <f>IF(ISERROR(SEARCH(AE$1,$Q638)),0,1)</f>
        <v>0</v>
      </c>
      <c r="AF638" s="144">
        <f>IF(ISERROR(SEARCH(AF$1,$Q638)),0,1)</f>
        <v>1</v>
      </c>
      <c r="AG638" s="144">
        <f>IF(ISERROR(SEARCH(AG$1,$Q638)),0,1)</f>
        <v>0</v>
      </c>
      <c r="AH638" s="144">
        <f>IF(ISERROR(SEARCH(AH$1,$Q638)),0,1)</f>
        <v>1</v>
      </c>
      <c r="AI638" t="s">
        <v>1075</v>
      </c>
      <c r="AJ638" t="s">
        <v>1533</v>
      </c>
      <c r="AK638" t="s">
        <v>84</v>
      </c>
      <c r="AL638" s="41" t="s">
        <v>84</v>
      </c>
      <c r="AM638" s="216">
        <f>_xlfn.XLOOKUP(AL638,sortorder!$I$15:$I$20,sortorder!$J$15:$J$20)</f>
        <v>5</v>
      </c>
      <c r="AN638" t="s">
        <v>423</v>
      </c>
      <c r="AO638" t="s">
        <v>423</v>
      </c>
      <c r="AP638" t="s">
        <v>424</v>
      </c>
      <c r="AQ638" s="32">
        <v>1</v>
      </c>
      <c r="AR638" t="s">
        <v>1101</v>
      </c>
      <c r="AS638" t="s">
        <v>1111</v>
      </c>
      <c r="AT638" t="s">
        <v>1102</v>
      </c>
      <c r="AU638" t="s">
        <v>1111</v>
      </c>
      <c r="AW638" s="39" t="str">
        <f>IFERROR(_xlfn.XLOOKUP(Q638,wtd!$B:$B,wtd!$C:$C),"")</f>
        <v/>
      </c>
      <c r="AX638" s="144" t="b">
        <f>IFERROR(Q638=_xlfn.XLOOKUP(Q638,wtd!$B:$B,wtd!$B:$B),FALSE)</f>
        <v>0</v>
      </c>
      <c r="AY638" t="s">
        <v>1103</v>
      </c>
      <c r="AZ638">
        <v>2</v>
      </c>
      <c r="BA638">
        <v>0</v>
      </c>
      <c r="BC638" t="b">
        <v>0</v>
      </c>
      <c r="BD638" t="b">
        <v>0</v>
      </c>
      <c r="BE638" t="b">
        <v>0</v>
      </c>
      <c r="BF638" t="s">
        <v>1567</v>
      </c>
      <c r="BG638" s="22" t="s">
        <v>1570</v>
      </c>
      <c r="BH638" s="22" t="s">
        <v>1570</v>
      </c>
      <c r="BI638" t="s">
        <v>1568</v>
      </c>
      <c r="BJ638" s="22" t="s">
        <v>1570</v>
      </c>
      <c r="BK638" t="s">
        <v>1569</v>
      </c>
      <c r="BL638" t="s">
        <v>1458</v>
      </c>
      <c r="BM638" t="s">
        <v>478</v>
      </c>
      <c r="BN638" s="229">
        <v>84</v>
      </c>
      <c r="BP638" t="s">
        <v>1375</v>
      </c>
      <c r="BQ638" t="s">
        <v>1477</v>
      </c>
      <c r="BR638" t="s">
        <v>1566</v>
      </c>
      <c r="BS638" t="s">
        <v>56</v>
      </c>
    </row>
    <row r="639" spans="1:72">
      <c r="A639">
        <v>638</v>
      </c>
      <c r="B639" s="161" t="str">
        <f>IFERROR(TEXT(AM639,"00"),"99")&amp;IFERROR(TEXT(X639,"00"),"99")&amp;IFERROR(TEXT(T639,"00"),"99")&amp;IFERROR(TEXT(BN639,"000"),"999")</f>
        <v>054703000</v>
      </c>
      <c r="C639" s="161" t="str">
        <f>IFERROR(TEXT(AM639,"00"),"99")&amp;IFERROR(TEXT(W639,"00"),"99")&amp;IFERROR(TEXT(S639,"000"),"999")</f>
        <v>0547098</v>
      </c>
      <c r="D639" s="260">
        <v>1</v>
      </c>
      <c r="E639" s="260">
        <v>1</v>
      </c>
      <c r="F639" s="260">
        <v>0</v>
      </c>
      <c r="G639" s="261"/>
      <c r="H639" s="124" t="s">
        <v>5833</v>
      </c>
      <c r="I639" s="379" t="str">
        <f>IF(ISBLANK(H639), IF(OR(NOT(ISBLANK(M639)),NOT(ISBLANK(J639)), NOT(ISBLANK(O639))),"no oldname but should be",""),IF(H639=J639,"api",IF(H639=O639,"csv","no match or acsbgname")))</f>
        <v>csv</v>
      </c>
      <c r="J639" s="124" t="s">
        <v>5832</v>
      </c>
      <c r="K639" s="124"/>
      <c r="L639" s="124"/>
      <c r="M639" s="124"/>
      <c r="N639" s="124"/>
      <c r="O639" s="124" t="s">
        <v>5833</v>
      </c>
      <c r="P639" s="124"/>
      <c r="Q639" s="125" t="s">
        <v>5834</v>
      </c>
      <c r="R639" s="124"/>
      <c r="S639" s="150">
        <f>IFERROR(_xlfn.XLOOKUP(U639,sortorder!$E$62:$E$134,sortorder!$F$62:$F$134),999)</f>
        <v>97.5</v>
      </c>
      <c r="T639" s="150">
        <f>IFERROR(_xlfn.XLOOKUP(U639,sortorder!$E$62:$E$134,sortorder!$D$62:$D$134),99)</f>
        <v>3</v>
      </c>
      <c r="U639" s="201" t="s">
        <v>5693</v>
      </c>
      <c r="V639" s="202"/>
      <c r="W639" s="155">
        <f>IFERROR(_xlfn.XLOOKUP(Y639,sortorder!$E$4:$E$55,sortorder!$D$4:$D$55),99)</f>
        <v>47</v>
      </c>
      <c r="X639" s="155">
        <f>IFERROR(_xlfn.XLOOKUP(Y639,sortorder!$E$4:$E$55,sortorder!$D$4:$D$55),99)</f>
        <v>47</v>
      </c>
      <c r="Y639" s="203" t="s">
        <v>1532</v>
      </c>
      <c r="Z639" s="144">
        <f>IF(ISERROR(SEARCH(Z$1,$Q639)),0,1)</f>
        <v>0</v>
      </c>
      <c r="AA639" s="144">
        <f>IF(ISERROR(SEARCH(AA$1,$Q639)),0,1)</f>
        <v>0</v>
      </c>
      <c r="AB639" s="144">
        <f>IF(ISERROR(SEARCH(AB$1,$Q639)),0,1)</f>
        <v>1</v>
      </c>
      <c r="AC639" s="144">
        <f>IF(ISERROR(SEARCH(AC$1,$Q639)),0,1)</f>
        <v>0</v>
      </c>
      <c r="AD639" s="144">
        <f>IF(ISERROR(SEARCH(AD$1,$Q639)),0,1)</f>
        <v>0</v>
      </c>
      <c r="AE639" s="144">
        <f>IF(ISERROR(SEARCH(AE$1,$Q639)),0,1)</f>
        <v>0</v>
      </c>
      <c r="AF639" s="144">
        <f>IF(ISERROR(SEARCH(AF$1,$Q639)),0,1)</f>
        <v>1</v>
      </c>
      <c r="AG639" s="144">
        <f>IF(ISERROR(SEARCH(AG$1,$Q639)),0,1)</f>
        <v>0</v>
      </c>
      <c r="AH639" s="144">
        <f>IF(ISERROR(SEARCH(AH$1,$Q639)),0,1)</f>
        <v>1</v>
      </c>
      <c r="AI639" s="124" t="s">
        <v>1075</v>
      </c>
      <c r="AJ639" s="124" t="s">
        <v>1533</v>
      </c>
      <c r="AK639" s="124" t="s">
        <v>84</v>
      </c>
      <c r="AL639" s="218" t="s">
        <v>84</v>
      </c>
      <c r="AM639" s="216">
        <f>_xlfn.XLOOKUP(AL639,sortorder!$I$15:$I$20,sortorder!$J$15:$J$20)</f>
        <v>5</v>
      </c>
      <c r="AN639" s="124" t="s">
        <v>423</v>
      </c>
      <c r="AO639" s="124" t="s">
        <v>423</v>
      </c>
      <c r="AP639" s="124" t="s">
        <v>424</v>
      </c>
      <c r="AQ639" s="113">
        <v>1</v>
      </c>
      <c r="AR639" s="124" t="s">
        <v>1101</v>
      </c>
      <c r="AS639" s="124" t="s">
        <v>1111</v>
      </c>
      <c r="AT639" s="124" t="s">
        <v>1102</v>
      </c>
      <c r="AU639" s="124" t="s">
        <v>1111</v>
      </c>
      <c r="AV639" s="124"/>
      <c r="AW639" s="259" t="s">
        <v>2921</v>
      </c>
      <c r="AX639" s="266" t="b">
        <v>0</v>
      </c>
      <c r="AY639" s="245" t="s">
        <v>1103</v>
      </c>
      <c r="AZ639" s="124">
        <v>2</v>
      </c>
      <c r="BA639" s="124">
        <v>0</v>
      </c>
      <c r="BB639" s="124"/>
      <c r="BC639" s="124" t="b">
        <v>0</v>
      </c>
      <c r="BD639" s="124" t="b">
        <v>0</v>
      </c>
      <c r="BE639" s="124" t="b">
        <v>0</v>
      </c>
      <c r="BF639" s="124" t="s">
        <v>5835</v>
      </c>
      <c r="BG639" s="124" t="s">
        <v>5836</v>
      </c>
      <c r="BH639" s="124" t="s">
        <v>5836</v>
      </c>
      <c r="BI639" s="124"/>
      <c r="BJ639" s="124"/>
      <c r="BK639" s="124"/>
      <c r="BL639" s="124"/>
      <c r="BM639" s="124"/>
      <c r="BN639" s="269"/>
      <c r="BO639" s="124"/>
      <c r="BP639" s="124"/>
      <c r="BQ639" s="124"/>
      <c r="BR639" s="124"/>
      <c r="BS639" s="124"/>
      <c r="BT639" s="124"/>
    </row>
    <row r="640" spans="1:72">
      <c r="A640">
        <v>639</v>
      </c>
      <c r="B640" s="161" t="str">
        <f>IFERROR(TEXT(AM640,"00"),"99")&amp;IFERROR(TEXT(X640,"00"),"99")&amp;IFERROR(TEXT(T640,"00"),"99")&amp;IFERROR(TEXT(BN640,"000"),"999")</f>
        <v>054704085</v>
      </c>
      <c r="C640" s="161" t="str">
        <f>IFERROR(TEXT(AM640,"00"),"99")&amp;IFERROR(TEXT(W640,"00"),"99")&amp;IFERROR(TEXT(S640,"000"),"999")</f>
        <v>0547098</v>
      </c>
      <c r="D640" s="29">
        <v>1</v>
      </c>
      <c r="E640" s="29">
        <v>1</v>
      </c>
      <c r="F640" s="29">
        <v>0</v>
      </c>
      <c r="G640" s="29"/>
      <c r="H640" t="s">
        <v>1538</v>
      </c>
      <c r="I640" s="379" t="str">
        <f>IF(ISBLANK(H640), IF(OR(NOT(ISBLANK(M640)),NOT(ISBLANK(J640)), NOT(ISBLANK(O640))),"no oldname but should be",""),IF(H640=J640,"api",IF(H640=O640,"csv","no match or acsbgname")))</f>
        <v>api</v>
      </c>
      <c r="J640" t="s">
        <v>1538</v>
      </c>
      <c r="K640" t="s">
        <v>1538</v>
      </c>
      <c r="N640" t="s">
        <v>1539</v>
      </c>
      <c r="O640" t="s">
        <v>1539</v>
      </c>
      <c r="P640" t="s">
        <v>1539</v>
      </c>
      <c r="Q640" s="64" t="s">
        <v>1537</v>
      </c>
      <c r="R640" t="s">
        <v>1537</v>
      </c>
      <c r="S640" s="150">
        <f>IFERROR(_xlfn.XLOOKUP(U640,sortorder!$E$62:$E$134,sortorder!$F$62:$F$134),999)</f>
        <v>98</v>
      </c>
      <c r="T640" s="150">
        <f>IFERROR(_xlfn.XLOOKUP(U640,sortorder!$E$62:$E$134,sortorder!$D$62:$D$134),99)</f>
        <v>4</v>
      </c>
      <c r="U640" s="129" t="s">
        <v>196</v>
      </c>
      <c r="W640" s="155">
        <f>IFERROR(_xlfn.XLOOKUP(Y640,sortorder!$E$4:$E$55,sortorder!$D$4:$D$55),99)</f>
        <v>47</v>
      </c>
      <c r="X640" s="155">
        <f>IFERROR(_xlfn.XLOOKUP(Y640,sortorder!$E$4:$E$55,sortorder!$D$4:$D$55),99)</f>
        <v>47</v>
      </c>
      <c r="Y640" s="22" t="s">
        <v>1532</v>
      </c>
      <c r="Z640" s="144">
        <f>IF(ISERROR(SEARCH(Z$1,$Q640)),0,1)</f>
        <v>0</v>
      </c>
      <c r="AA640" s="144">
        <f>IF(ISERROR(SEARCH(AA$1,$Q640)),0,1)</f>
        <v>0</v>
      </c>
      <c r="AB640" s="144">
        <f>IF(ISERROR(SEARCH(AB$1,$Q640)),0,1)</f>
        <v>1</v>
      </c>
      <c r="AC640" s="144">
        <f>IF(ISERROR(SEARCH(AC$1,$Q640)),0,1)</f>
        <v>0</v>
      </c>
      <c r="AD640" s="144">
        <f>IF(ISERROR(SEARCH(AD$1,$Q640)),0,1)</f>
        <v>0</v>
      </c>
      <c r="AE640" s="144">
        <f>IF(ISERROR(SEARCH(AE$1,$Q640)),0,1)</f>
        <v>0</v>
      </c>
      <c r="AF640" s="144">
        <f>IF(ISERROR(SEARCH(AF$1,$Q640)),0,1)</f>
        <v>1</v>
      </c>
      <c r="AG640" s="144">
        <f>IF(ISERROR(SEARCH(AG$1,$Q640)),0,1)</f>
        <v>0</v>
      </c>
      <c r="AH640" s="144">
        <f>IF(ISERROR(SEARCH(AH$1,$Q640)),0,1)</f>
        <v>1</v>
      </c>
      <c r="AI640" t="s">
        <v>1075</v>
      </c>
      <c r="AJ640" t="s">
        <v>1533</v>
      </c>
      <c r="AK640" t="s">
        <v>84</v>
      </c>
      <c r="AL640" s="41" t="s">
        <v>84</v>
      </c>
      <c r="AM640" s="216">
        <f>_xlfn.XLOOKUP(AL640,sortorder!$I$15:$I$20,sortorder!$J$15:$J$20)</f>
        <v>5</v>
      </c>
      <c r="AN640" t="s">
        <v>423</v>
      </c>
      <c r="AO640" t="s">
        <v>423</v>
      </c>
      <c r="AP640" t="s">
        <v>424</v>
      </c>
      <c r="AQ640" s="32">
        <v>1</v>
      </c>
      <c r="AR640" t="s">
        <v>1101</v>
      </c>
      <c r="AS640" t="s">
        <v>1111</v>
      </c>
      <c r="AT640" t="s">
        <v>1102</v>
      </c>
      <c r="AU640" t="s">
        <v>1111</v>
      </c>
      <c r="AW640" s="39" t="str">
        <f>IFERROR(_xlfn.XLOOKUP(Q640,wtd!$B:$B,wtd!$C:$C),"")</f>
        <v/>
      </c>
      <c r="AX640" s="144" t="b">
        <f>IFERROR(Q640=_xlfn.XLOOKUP(Q640,wtd!$B:$B,wtd!$B:$B),FALSE)</f>
        <v>0</v>
      </c>
      <c r="AY640" t="s">
        <v>1103</v>
      </c>
      <c r="AZ640">
        <v>2</v>
      </c>
      <c r="BA640">
        <v>0</v>
      </c>
      <c r="BC640" t="b">
        <v>0</v>
      </c>
      <c r="BD640" t="b">
        <v>0</v>
      </c>
      <c r="BE640" t="b">
        <v>0</v>
      </c>
      <c r="BF640" t="s">
        <v>1540</v>
      </c>
      <c r="BG640" s="22" t="s">
        <v>5003</v>
      </c>
      <c r="BH640" s="22" t="s">
        <v>5003</v>
      </c>
      <c r="BI640" t="s">
        <v>5493</v>
      </c>
      <c r="BJ640" s="22" t="s">
        <v>5003</v>
      </c>
      <c r="BK640" t="s">
        <v>1541</v>
      </c>
      <c r="BL640" t="s">
        <v>1418</v>
      </c>
      <c r="BM640" t="s">
        <v>293</v>
      </c>
      <c r="BN640" s="229">
        <v>85</v>
      </c>
      <c r="BP640" t="s">
        <v>109</v>
      </c>
      <c r="BQ640" t="s">
        <v>1297</v>
      </c>
      <c r="BR640" t="s">
        <v>1539</v>
      </c>
      <c r="BS640" t="s">
        <v>56</v>
      </c>
    </row>
    <row r="641" spans="1:72">
      <c r="A641">
        <v>640</v>
      </c>
      <c r="B641" s="161" t="str">
        <f>IFERROR(TEXT(AM641,"00"),"99")&amp;IFERROR(TEXT(X641,"00"),"99")&amp;IFERROR(TEXT(T641,"00"),"99")&amp;IFERROR(TEXT(BN641,"000"),"999")</f>
        <v>054705088</v>
      </c>
      <c r="C641" s="161" t="str">
        <f>IFERROR(TEXT(AM641,"00"),"99")&amp;IFERROR(TEXT(W641,"00"),"99")&amp;IFERROR(TEXT(S641,"000"),"999")</f>
        <v>0547101</v>
      </c>
      <c r="D641" s="29">
        <v>1</v>
      </c>
      <c r="E641" s="29">
        <v>1</v>
      </c>
      <c r="F641" s="29">
        <v>0</v>
      </c>
      <c r="G641" s="29"/>
      <c r="H641" s="23" t="s">
        <v>1592</v>
      </c>
      <c r="I641" s="379" t="str">
        <f>IF(ISBLANK(H641), IF(OR(NOT(ISBLANK(M641)),NOT(ISBLANK(J641)), NOT(ISBLANK(O641))),"no oldname but should be",""),IF(H641=J641,"api",IF(H641=O641,"csv","no match or acsbgname")))</f>
        <v>api</v>
      </c>
      <c r="J641" s="23" t="s">
        <v>1592</v>
      </c>
      <c r="K641" s="23" t="s">
        <v>1592</v>
      </c>
      <c r="L641" s="23"/>
      <c r="M641" s="23"/>
      <c r="N641" s="23" t="s">
        <v>1593</v>
      </c>
      <c r="O641" s="23" t="s">
        <v>1593</v>
      </c>
      <c r="P641" s="23" t="s">
        <v>1593</v>
      </c>
      <c r="Q641" s="64" t="s">
        <v>1591</v>
      </c>
      <c r="R641" s="23" t="s">
        <v>1591</v>
      </c>
      <c r="S641" s="150">
        <f>IFERROR(_xlfn.XLOOKUP(U641,sortorder!$E$62:$E$134,sortorder!$F$62:$F$134),999)</f>
        <v>101</v>
      </c>
      <c r="T641" s="150">
        <f>IFERROR(_xlfn.XLOOKUP(U641,sortorder!$E$62:$E$134,sortorder!$D$62:$D$134),99)</f>
        <v>5</v>
      </c>
      <c r="U641" s="129" t="s">
        <v>1769</v>
      </c>
      <c r="W641" s="155">
        <f>IFERROR(_xlfn.XLOOKUP(Y641,sortorder!$E$4:$E$55,sortorder!$D$4:$D$55),99)</f>
        <v>47</v>
      </c>
      <c r="X641" s="155">
        <f>IFERROR(_xlfn.XLOOKUP(Y641,sortorder!$E$4:$E$55,sortorder!$D$4:$D$55),99)</f>
        <v>47</v>
      </c>
      <c r="Y641" s="22" t="s">
        <v>1532</v>
      </c>
      <c r="Z641" s="144">
        <f>IF(ISERROR(SEARCH(Z$1,$Q641)),0,1)</f>
        <v>0</v>
      </c>
      <c r="AA641" s="144">
        <f>IF(ISERROR(SEARCH(AA$1,$Q641)),0,1)</f>
        <v>0</v>
      </c>
      <c r="AB641" s="144">
        <f>IF(ISERROR(SEARCH(AB$1,$Q641)),0,1)</f>
        <v>1</v>
      </c>
      <c r="AC641" s="144">
        <f>IF(ISERROR(SEARCH(AC$1,$Q641)),0,1)</f>
        <v>0</v>
      </c>
      <c r="AD641" s="144">
        <f>IF(ISERROR(SEARCH(AD$1,$Q641)),0,1)</f>
        <v>0</v>
      </c>
      <c r="AE641" s="144">
        <f>IF(ISERROR(SEARCH(AE$1,$Q641)),0,1)</f>
        <v>0</v>
      </c>
      <c r="AF641" s="144">
        <f>IF(ISERROR(SEARCH(AF$1,$Q641)),0,1)</f>
        <v>1</v>
      </c>
      <c r="AG641" s="144">
        <f>IF(ISERROR(SEARCH(AG$1,$Q641)),0,1)</f>
        <v>0</v>
      </c>
      <c r="AH641" s="144">
        <f>IF(ISERROR(SEARCH(AH$1,$Q641)),0,1)</f>
        <v>1</v>
      </c>
      <c r="AI641" s="75" t="s">
        <v>1075</v>
      </c>
      <c r="AJ641" s="75" t="s">
        <v>1533</v>
      </c>
      <c r="AK641" s="75" t="s">
        <v>84</v>
      </c>
      <c r="AL641" s="41" t="s">
        <v>84</v>
      </c>
      <c r="AM641" s="216">
        <f>_xlfn.XLOOKUP(AL641,sortorder!$I$15:$I$20,sortorder!$J$15:$J$20)</f>
        <v>5</v>
      </c>
      <c r="AN641" s="75" t="s">
        <v>423</v>
      </c>
      <c r="AO641" s="75" t="s">
        <v>423</v>
      </c>
      <c r="AP641" s="75" t="s">
        <v>424</v>
      </c>
      <c r="AQ641" s="130">
        <v>1</v>
      </c>
      <c r="AR641" s="75" t="s">
        <v>1101</v>
      </c>
      <c r="AS641" s="75" t="s">
        <v>1111</v>
      </c>
      <c r="AT641" s="75" t="s">
        <v>1102</v>
      </c>
      <c r="AU641" s="75" t="s">
        <v>1111</v>
      </c>
      <c r="AV641" s="75"/>
      <c r="AW641" s="39" t="str">
        <f>IFERROR(_xlfn.XLOOKUP(Q641,wtd!$B:$B,wtd!$C:$C),"")</f>
        <v/>
      </c>
      <c r="AX641" s="144" t="b">
        <f>IFERROR(Q641=_xlfn.XLOOKUP(Q641,wtd!$B:$B,wtd!$B:$B),FALSE)</f>
        <v>0</v>
      </c>
      <c r="AY641" s="75" t="s">
        <v>1103</v>
      </c>
      <c r="AZ641" s="75">
        <v>2</v>
      </c>
      <c r="BA641" s="75">
        <v>0</v>
      </c>
      <c r="BB641" s="75"/>
      <c r="BC641" t="b">
        <v>0</v>
      </c>
      <c r="BD641" t="b">
        <v>0</v>
      </c>
      <c r="BE641" t="b">
        <v>0</v>
      </c>
      <c r="BF641" t="s">
        <v>5442</v>
      </c>
      <c r="BG641" s="22" t="s">
        <v>5441</v>
      </c>
      <c r="BH641" s="22" t="s">
        <v>5441</v>
      </c>
      <c r="BI641" s="24" t="s">
        <v>1594</v>
      </c>
      <c r="BJ641" s="22" t="s">
        <v>2855</v>
      </c>
      <c r="BK641" s="23" t="s">
        <v>1595</v>
      </c>
      <c r="BL641" s="23" t="s">
        <v>1495</v>
      </c>
      <c r="BM641" s="75" t="s">
        <v>5448</v>
      </c>
      <c r="BN641" s="231">
        <v>88</v>
      </c>
      <c r="BO641" s="23"/>
      <c r="BP641" s="23" t="s">
        <v>143</v>
      </c>
      <c r="BQ641" s="23" t="s">
        <v>1597</v>
      </c>
      <c r="BR641" s="23" t="s">
        <v>1593</v>
      </c>
      <c r="BS641" t="s">
        <v>56</v>
      </c>
      <c r="BT641" s="23"/>
    </row>
    <row r="642" spans="1:72">
      <c r="A642">
        <v>641</v>
      </c>
      <c r="B642" s="161" t="str">
        <f>IFERROR(TEXT(AM642,"00"),"99")&amp;IFERROR(TEXT(X642,"00"),"99")&amp;IFERROR(TEXT(T642,"00"),"99")&amp;IFERROR(TEXT(BN642,"000"),"999")</f>
        <v>054706089</v>
      </c>
      <c r="C642" s="161" t="str">
        <f>IFERROR(TEXT(AM642,"00"),"99")&amp;IFERROR(TEXT(W642,"00"),"99")&amp;IFERROR(TEXT(S642,"000"),"999")</f>
        <v>0547102</v>
      </c>
      <c r="D642" s="29">
        <v>1</v>
      </c>
      <c r="E642" s="29">
        <v>1</v>
      </c>
      <c r="F642" s="29">
        <v>0</v>
      </c>
      <c r="G642" s="29"/>
      <c r="H642" t="s">
        <v>1599</v>
      </c>
      <c r="I642" s="379" t="str">
        <f>IF(ISBLANK(H642), IF(OR(NOT(ISBLANK(M642)),NOT(ISBLANK(J642)), NOT(ISBLANK(O642))),"no oldname but should be",""),IF(H642=J642,"api",IF(H642=O642,"csv","no match or acsbgname")))</f>
        <v>api</v>
      </c>
      <c r="J642" t="s">
        <v>1599</v>
      </c>
      <c r="K642" t="s">
        <v>1599</v>
      </c>
      <c r="M642" s="124"/>
      <c r="N642" t="s">
        <v>1600</v>
      </c>
      <c r="O642" t="s">
        <v>1600</v>
      </c>
      <c r="P642" t="s">
        <v>1600</v>
      </c>
      <c r="Q642" s="64" t="s">
        <v>1598</v>
      </c>
      <c r="R642" t="s">
        <v>1598</v>
      </c>
      <c r="S642" s="150">
        <f>IFERROR(_xlfn.XLOOKUP(U642,sortorder!$E$62:$E$134,sortorder!$F$62:$F$134),999)</f>
        <v>102</v>
      </c>
      <c r="T642" s="150">
        <f>IFERROR(_xlfn.XLOOKUP(U642,sortorder!$E$62:$E$134,sortorder!$D$62:$D$134),99)</f>
        <v>6</v>
      </c>
      <c r="U642" s="129" t="s">
        <v>307</v>
      </c>
      <c r="W642" s="155">
        <f>IFERROR(_xlfn.XLOOKUP(Y642,sortorder!$E$4:$E$55,sortorder!$D$4:$D$55),99)</f>
        <v>47</v>
      </c>
      <c r="X642" s="155">
        <f>IFERROR(_xlfn.XLOOKUP(Y642,sortorder!$E$4:$E$55,sortorder!$D$4:$D$55),99)</f>
        <v>47</v>
      </c>
      <c r="Y642" s="22" t="s">
        <v>1532</v>
      </c>
      <c r="Z642" s="144">
        <f>IF(ISERROR(SEARCH(Z$1,$Q642)),0,1)</f>
        <v>0</v>
      </c>
      <c r="AA642" s="144">
        <f>IF(ISERROR(SEARCH(AA$1,$Q642)),0,1)</f>
        <v>0</v>
      </c>
      <c r="AB642" s="144">
        <f>IF(ISERROR(SEARCH(AB$1,$Q642)),0,1)</f>
        <v>1</v>
      </c>
      <c r="AC642" s="144">
        <f>IF(ISERROR(SEARCH(AC$1,$Q642)),0,1)</f>
        <v>0</v>
      </c>
      <c r="AD642" s="144">
        <f>IF(ISERROR(SEARCH(AD$1,$Q642)),0,1)</f>
        <v>0</v>
      </c>
      <c r="AE642" s="144">
        <f>IF(ISERROR(SEARCH(AE$1,$Q642)),0,1)</f>
        <v>0</v>
      </c>
      <c r="AF642" s="144">
        <f>IF(ISERROR(SEARCH(AF$1,$Q642)),0,1)</f>
        <v>1</v>
      </c>
      <c r="AG642" s="144">
        <f>IF(ISERROR(SEARCH(AG$1,$Q642)),0,1)</f>
        <v>0</v>
      </c>
      <c r="AH642" s="144">
        <f>IF(ISERROR(SEARCH(AH$1,$Q642)),0,1)</f>
        <v>1</v>
      </c>
      <c r="AI642" t="s">
        <v>1075</v>
      </c>
      <c r="AJ642" t="s">
        <v>1533</v>
      </c>
      <c r="AK642" t="s">
        <v>84</v>
      </c>
      <c r="AL642" s="41" t="s">
        <v>84</v>
      </c>
      <c r="AM642" s="216">
        <f>_xlfn.XLOOKUP(AL642,sortorder!$I$15:$I$20,sortorder!$J$15:$J$20)</f>
        <v>5</v>
      </c>
      <c r="AN642" t="s">
        <v>423</v>
      </c>
      <c r="AO642" t="s">
        <v>423</v>
      </c>
      <c r="AP642" t="s">
        <v>424</v>
      </c>
      <c r="AQ642" s="32">
        <v>1</v>
      </c>
      <c r="AR642" t="s">
        <v>1101</v>
      </c>
      <c r="AS642" t="s">
        <v>1111</v>
      </c>
      <c r="AT642" t="s">
        <v>1102</v>
      </c>
      <c r="AU642" t="s">
        <v>1111</v>
      </c>
      <c r="AW642" s="39" t="str">
        <f>IFERROR(_xlfn.XLOOKUP(Q642,wtd!$B:$B,wtd!$C:$C),"")</f>
        <v/>
      </c>
      <c r="AX642" s="144" t="b">
        <f>IFERROR(Q642=_xlfn.XLOOKUP(Q642,wtd!$B:$B,wtd!$B:$B),FALSE)</f>
        <v>0</v>
      </c>
      <c r="AY642" t="s">
        <v>1103</v>
      </c>
      <c r="AZ642">
        <v>2</v>
      </c>
      <c r="BA642">
        <v>0</v>
      </c>
      <c r="BC642" t="b">
        <v>0</v>
      </c>
      <c r="BD642" t="b">
        <v>0</v>
      </c>
      <c r="BE642" t="b">
        <v>0</v>
      </c>
      <c r="BF642" t="s">
        <v>1601</v>
      </c>
      <c r="BG642" s="22" t="s">
        <v>1602</v>
      </c>
      <c r="BH642" s="22" t="s">
        <v>1602</v>
      </c>
      <c r="BI642" t="s">
        <v>1603</v>
      </c>
      <c r="BJ642" s="22" t="s">
        <v>1602</v>
      </c>
      <c r="BK642" t="s">
        <v>1604</v>
      </c>
      <c r="BL642" t="s">
        <v>1505</v>
      </c>
      <c r="BM642" t="s">
        <v>544</v>
      </c>
      <c r="BN642" s="229">
        <v>89</v>
      </c>
      <c r="BP642" t="s">
        <v>86</v>
      </c>
      <c r="BQ642" t="s">
        <v>1156</v>
      </c>
      <c r="BR642" t="s">
        <v>1600</v>
      </c>
      <c r="BS642" t="s">
        <v>56</v>
      </c>
    </row>
    <row r="643" spans="1:72">
      <c r="A643">
        <v>642</v>
      </c>
      <c r="B643" s="161" t="str">
        <f>IFERROR(TEXT(AM643,"00"),"99")&amp;IFERROR(TEXT(X643,"00"),"99")&amp;IFERROR(TEXT(T643,"00"),"99")&amp;IFERROR(TEXT(BN643,"000"),"999")</f>
        <v>054707090</v>
      </c>
      <c r="C643" s="161" t="str">
        <f>IFERROR(TEXT(AM643,"00"),"99")&amp;IFERROR(TEXT(W643,"00"),"99")&amp;IFERROR(TEXT(S643,"000"),"999")</f>
        <v>0547103</v>
      </c>
      <c r="D643" s="29">
        <v>1</v>
      </c>
      <c r="E643" s="29">
        <v>1</v>
      </c>
      <c r="F643" s="29">
        <v>0</v>
      </c>
      <c r="G643" s="29"/>
      <c r="H643" t="s">
        <v>1543</v>
      </c>
      <c r="I643" s="379" t="str">
        <f>IF(ISBLANK(H643), IF(OR(NOT(ISBLANK(M643)),NOT(ISBLANK(J643)), NOT(ISBLANK(O643))),"no oldname but should be",""),IF(H643=J643,"api",IF(H643=O643,"csv","no match or acsbgname")))</f>
        <v>api</v>
      </c>
      <c r="J643" t="s">
        <v>1543</v>
      </c>
      <c r="K643" t="s">
        <v>1543</v>
      </c>
      <c r="N643" t="s">
        <v>1544</v>
      </c>
      <c r="O643" t="s">
        <v>1544</v>
      </c>
      <c r="P643" t="s">
        <v>1544</v>
      </c>
      <c r="Q643" s="64" t="s">
        <v>1542</v>
      </c>
      <c r="R643" t="s">
        <v>1542</v>
      </c>
      <c r="S643" s="150">
        <f>IFERROR(_xlfn.XLOOKUP(U643,sortorder!$E$62:$E$134,sortorder!$F$62:$F$134),999)</f>
        <v>103</v>
      </c>
      <c r="T643" s="150">
        <f>IFERROR(_xlfn.XLOOKUP(U643,sortorder!$E$62:$E$134,sortorder!$D$62:$D$134),99)</f>
        <v>7</v>
      </c>
      <c r="U643" s="129" t="s">
        <v>80</v>
      </c>
      <c r="W643" s="155">
        <f>IFERROR(_xlfn.XLOOKUP(Y643,sortorder!$E$4:$E$55,sortorder!$D$4:$D$55),99)</f>
        <v>47</v>
      </c>
      <c r="X643" s="155">
        <f>IFERROR(_xlfn.XLOOKUP(Y643,sortorder!$E$4:$E$55,sortorder!$D$4:$D$55),99)</f>
        <v>47</v>
      </c>
      <c r="Y643" s="22" t="s">
        <v>1532</v>
      </c>
      <c r="Z643" s="144">
        <f>IF(ISERROR(SEARCH(Z$1,$Q643)),0,1)</f>
        <v>0</v>
      </c>
      <c r="AA643" s="144">
        <f>IF(ISERROR(SEARCH(AA$1,$Q643)),0,1)</f>
        <v>0</v>
      </c>
      <c r="AB643" s="144">
        <f>IF(ISERROR(SEARCH(AB$1,$Q643)),0,1)</f>
        <v>1</v>
      </c>
      <c r="AC643" s="144">
        <f>IF(ISERROR(SEARCH(AC$1,$Q643)),0,1)</f>
        <v>0</v>
      </c>
      <c r="AD643" s="144">
        <f>IF(ISERROR(SEARCH(AD$1,$Q643)),0,1)</f>
        <v>0</v>
      </c>
      <c r="AE643" s="144">
        <f>IF(ISERROR(SEARCH(AE$1,$Q643)),0,1)</f>
        <v>0</v>
      </c>
      <c r="AF643" s="144">
        <f>IF(ISERROR(SEARCH(AF$1,$Q643)),0,1)</f>
        <v>1</v>
      </c>
      <c r="AG643" s="144">
        <f>IF(ISERROR(SEARCH(AG$1,$Q643)),0,1)</f>
        <v>0</v>
      </c>
      <c r="AH643" s="144">
        <f>IF(ISERROR(SEARCH(AH$1,$Q643)),0,1)</f>
        <v>1</v>
      </c>
      <c r="AI643" t="s">
        <v>1075</v>
      </c>
      <c r="AJ643" t="s">
        <v>1533</v>
      </c>
      <c r="AK643" t="s">
        <v>84</v>
      </c>
      <c r="AL643" s="41" t="s">
        <v>84</v>
      </c>
      <c r="AM643" s="216">
        <f>_xlfn.XLOOKUP(AL643,sortorder!$I$15:$I$20,sortorder!$J$15:$J$20)</f>
        <v>5</v>
      </c>
      <c r="AN643" t="s">
        <v>423</v>
      </c>
      <c r="AO643" t="s">
        <v>423</v>
      </c>
      <c r="AP643" t="s">
        <v>424</v>
      </c>
      <c r="AQ643" s="32">
        <v>1</v>
      </c>
      <c r="AR643" t="s">
        <v>1101</v>
      </c>
      <c r="AS643" t="s">
        <v>1111</v>
      </c>
      <c r="AT643" t="s">
        <v>1102</v>
      </c>
      <c r="AU643" t="s">
        <v>1111</v>
      </c>
      <c r="AW643" s="39" t="str">
        <f>IFERROR(_xlfn.XLOOKUP(Q643,wtd!$B:$B,wtd!$C:$C),"")</f>
        <v/>
      </c>
      <c r="AX643" s="144" t="b">
        <f>IFERROR(Q643=_xlfn.XLOOKUP(Q643,wtd!$B:$B,wtd!$B:$B),FALSE)</f>
        <v>0</v>
      </c>
      <c r="AY643" t="s">
        <v>1103</v>
      </c>
      <c r="AZ643">
        <v>2</v>
      </c>
      <c r="BA643">
        <v>0</v>
      </c>
      <c r="BC643" t="b">
        <v>0</v>
      </c>
      <c r="BD643" t="b">
        <v>0</v>
      </c>
      <c r="BE643" t="b">
        <v>0</v>
      </c>
      <c r="BF643" t="s">
        <v>5201</v>
      </c>
      <c r="BG643" s="22" t="s">
        <v>1547</v>
      </c>
      <c r="BH643" s="22" t="s">
        <v>1547</v>
      </c>
      <c r="BI643" t="s">
        <v>1545</v>
      </c>
      <c r="BJ643" s="22" t="s">
        <v>1547</v>
      </c>
      <c r="BK643" t="s">
        <v>1546</v>
      </c>
      <c r="BL643" t="s">
        <v>1427</v>
      </c>
      <c r="BM643" t="s">
        <v>313</v>
      </c>
      <c r="BN643" s="229">
        <v>90</v>
      </c>
      <c r="BP643" t="s">
        <v>1068</v>
      </c>
      <c r="BQ643" t="s">
        <v>79</v>
      </c>
      <c r="BR643" t="s">
        <v>1544</v>
      </c>
      <c r="BS643" t="s">
        <v>56</v>
      </c>
    </row>
    <row r="644" spans="1:72">
      <c r="A644">
        <v>643</v>
      </c>
      <c r="B644" s="161" t="str">
        <f>IFERROR(TEXT(AM644,"00"),"99")&amp;IFERROR(TEXT(X644,"00"),"99")&amp;IFERROR(TEXT(T644,"00"),"99")&amp;IFERROR(TEXT(BN644,"000"),"999")</f>
        <v>054708091</v>
      </c>
      <c r="C644" s="161" t="str">
        <f>IFERROR(TEXT(AM644,"00"),"99")&amp;IFERROR(TEXT(W644,"00"),"99")&amp;IFERROR(TEXT(S644,"000"),"999")</f>
        <v>0547104</v>
      </c>
      <c r="D644" s="29">
        <v>1</v>
      </c>
      <c r="E644" s="29">
        <v>1</v>
      </c>
      <c r="F644" s="29">
        <v>0</v>
      </c>
      <c r="G644" s="29"/>
      <c r="H644" t="s">
        <v>1556</v>
      </c>
      <c r="I644" s="379" t="str">
        <f>IF(ISBLANK(H644), IF(OR(NOT(ISBLANK(M644)),NOT(ISBLANK(J644)), NOT(ISBLANK(O644))),"no oldname but should be",""),IF(H644=J644,"api",IF(H644=O644,"csv","no match or acsbgname")))</f>
        <v>api</v>
      </c>
      <c r="J644" t="s">
        <v>1556</v>
      </c>
      <c r="K644" t="s">
        <v>1556</v>
      </c>
      <c r="N644" t="s">
        <v>1557</v>
      </c>
      <c r="O644" t="s">
        <v>1557</v>
      </c>
      <c r="P644" t="s">
        <v>1557</v>
      </c>
      <c r="Q644" s="64" t="s">
        <v>1555</v>
      </c>
      <c r="R644" t="s">
        <v>1555</v>
      </c>
      <c r="S644" s="150">
        <f>IFERROR(_xlfn.XLOOKUP(U644,sortorder!$E$62:$E$134,sortorder!$F$62:$F$134),999)</f>
        <v>104</v>
      </c>
      <c r="T644" s="150">
        <f>IFERROR(_xlfn.XLOOKUP(U644,sortorder!$E$62:$E$134,sortorder!$D$62:$D$134),99)</f>
        <v>8</v>
      </c>
      <c r="U644" s="129" t="s">
        <v>255</v>
      </c>
      <c r="W644" s="155">
        <f>IFERROR(_xlfn.XLOOKUP(Y644,sortorder!$E$4:$E$55,sortorder!$D$4:$D$55),99)</f>
        <v>47</v>
      </c>
      <c r="X644" s="155">
        <f>IFERROR(_xlfn.XLOOKUP(Y644,sortorder!$E$4:$E$55,sortorder!$D$4:$D$55),99)</f>
        <v>47</v>
      </c>
      <c r="Y644" s="22" t="s">
        <v>1532</v>
      </c>
      <c r="Z644" s="144">
        <f>IF(ISERROR(SEARCH(Z$1,$Q644)),0,1)</f>
        <v>0</v>
      </c>
      <c r="AA644" s="144">
        <f>IF(ISERROR(SEARCH(AA$1,$Q644)),0,1)</f>
        <v>0</v>
      </c>
      <c r="AB644" s="144">
        <f>IF(ISERROR(SEARCH(AB$1,$Q644)),0,1)</f>
        <v>1</v>
      </c>
      <c r="AC644" s="144">
        <f>IF(ISERROR(SEARCH(AC$1,$Q644)),0,1)</f>
        <v>0</v>
      </c>
      <c r="AD644" s="144">
        <f>IF(ISERROR(SEARCH(AD$1,$Q644)),0,1)</f>
        <v>0</v>
      </c>
      <c r="AE644" s="144">
        <f>IF(ISERROR(SEARCH(AE$1,$Q644)),0,1)</f>
        <v>0</v>
      </c>
      <c r="AF644" s="144">
        <f>IF(ISERROR(SEARCH(AF$1,$Q644)),0,1)</f>
        <v>1</v>
      </c>
      <c r="AG644" s="144">
        <f>IF(ISERROR(SEARCH(AG$1,$Q644)),0,1)</f>
        <v>0</v>
      </c>
      <c r="AH644" s="144">
        <f>IF(ISERROR(SEARCH(AH$1,$Q644)),0,1)</f>
        <v>1</v>
      </c>
      <c r="AI644" t="s">
        <v>1075</v>
      </c>
      <c r="AJ644" t="s">
        <v>1533</v>
      </c>
      <c r="AK644" t="s">
        <v>84</v>
      </c>
      <c r="AL644" s="41" t="s">
        <v>84</v>
      </c>
      <c r="AM644" s="216">
        <f>_xlfn.XLOOKUP(AL644,sortorder!$I$15:$I$20,sortorder!$J$15:$J$20)</f>
        <v>5</v>
      </c>
      <c r="AN644" t="s">
        <v>423</v>
      </c>
      <c r="AO644" t="s">
        <v>423</v>
      </c>
      <c r="AP644" t="s">
        <v>424</v>
      </c>
      <c r="AQ644" s="32">
        <v>1</v>
      </c>
      <c r="AR644" t="s">
        <v>1101</v>
      </c>
      <c r="AS644" t="s">
        <v>1111</v>
      </c>
      <c r="AT644" t="s">
        <v>1102</v>
      </c>
      <c r="AU644" t="s">
        <v>1111</v>
      </c>
      <c r="AW644" s="39" t="str">
        <f>IFERROR(_xlfn.XLOOKUP(Q644,wtd!$B:$B,wtd!$C:$C),"")</f>
        <v/>
      </c>
      <c r="AX644" s="144" t="b">
        <f>IFERROR(Q644=_xlfn.XLOOKUP(Q644,wtd!$B:$B,wtd!$B:$B),FALSE)</f>
        <v>0</v>
      </c>
      <c r="AY644" t="s">
        <v>1103</v>
      </c>
      <c r="AZ644">
        <v>2</v>
      </c>
      <c r="BA644">
        <v>0</v>
      </c>
      <c r="BC644" t="b">
        <v>0</v>
      </c>
      <c r="BD644" t="b">
        <v>0</v>
      </c>
      <c r="BE644" t="b">
        <v>0</v>
      </c>
      <c r="BF644" t="s">
        <v>1558</v>
      </c>
      <c r="BG644" s="22" t="s">
        <v>1563</v>
      </c>
      <c r="BH644" s="22" t="s">
        <v>1563</v>
      </c>
      <c r="BI644" t="s">
        <v>1559</v>
      </c>
      <c r="BJ644" s="22" t="s">
        <v>1563</v>
      </c>
      <c r="BK644" t="s">
        <v>1560</v>
      </c>
      <c r="BL644" t="s">
        <v>1448</v>
      </c>
      <c r="BM644" t="s">
        <v>342</v>
      </c>
      <c r="BN644" s="229">
        <v>91</v>
      </c>
      <c r="BP644" t="s">
        <v>1561</v>
      </c>
      <c r="BQ644" t="s">
        <v>1562</v>
      </c>
      <c r="BR644" t="s">
        <v>1557</v>
      </c>
      <c r="BS644" t="s">
        <v>56</v>
      </c>
    </row>
    <row r="645" spans="1:72">
      <c r="A645">
        <v>644</v>
      </c>
      <c r="B645" s="161" t="str">
        <f>IFERROR(TEXT(AM645,"00"),"99")&amp;IFERROR(TEXT(X645,"00"),"99")&amp;IFERROR(TEXT(T645,"00"),"99")&amp;IFERROR(TEXT(BN645,"000"),"999")</f>
        <v>054709092</v>
      </c>
      <c r="C645" s="161" t="str">
        <f>IFERROR(TEXT(AM645,"00"),"99")&amp;IFERROR(TEXT(W645,"00"),"99")&amp;IFERROR(TEXT(S645,"000"),"999")</f>
        <v>0547105</v>
      </c>
      <c r="D645" s="29">
        <v>1</v>
      </c>
      <c r="E645" s="29">
        <v>1</v>
      </c>
      <c r="F645" s="29">
        <v>0</v>
      </c>
      <c r="G645" s="29"/>
      <c r="H645" t="s">
        <v>1585</v>
      </c>
      <c r="I645" s="379" t="str">
        <f>IF(ISBLANK(H645), IF(OR(NOT(ISBLANK(M645)),NOT(ISBLANK(J645)), NOT(ISBLANK(O645))),"no oldname but should be",""),IF(H645=J645,"api",IF(H645=O645,"csv","no match or acsbgname")))</f>
        <v>api</v>
      </c>
      <c r="J645" t="s">
        <v>1585</v>
      </c>
      <c r="K645" t="s">
        <v>1585</v>
      </c>
      <c r="N645" t="s">
        <v>1586</v>
      </c>
      <c r="O645" t="s">
        <v>1586</v>
      </c>
      <c r="P645" t="s">
        <v>1586</v>
      </c>
      <c r="Q645" s="64" t="s">
        <v>1584</v>
      </c>
      <c r="R645" t="s">
        <v>1584</v>
      </c>
      <c r="S645" s="150">
        <f>IFERROR(_xlfn.XLOOKUP(U645,sortorder!$E$62:$E$134,sortorder!$F$62:$F$134),999)</f>
        <v>105</v>
      </c>
      <c r="T645" s="150">
        <f>IFERROR(_xlfn.XLOOKUP(U645,sortorder!$E$62:$E$134,sortorder!$D$62:$D$134),99)</f>
        <v>9</v>
      </c>
      <c r="U645" s="129" t="s">
        <v>265</v>
      </c>
      <c r="W645" s="155">
        <f>IFERROR(_xlfn.XLOOKUP(Y645,sortorder!$E$4:$E$55,sortorder!$D$4:$D$55),99)</f>
        <v>47</v>
      </c>
      <c r="X645" s="155">
        <f>IFERROR(_xlfn.XLOOKUP(Y645,sortorder!$E$4:$E$55,sortorder!$D$4:$D$55),99)</f>
        <v>47</v>
      </c>
      <c r="Y645" s="22" t="s">
        <v>1532</v>
      </c>
      <c r="Z645" s="144">
        <f>IF(ISERROR(SEARCH(Z$1,$Q645)),0,1)</f>
        <v>0</v>
      </c>
      <c r="AA645" s="144">
        <f>IF(ISERROR(SEARCH(AA$1,$Q645)),0,1)</f>
        <v>0</v>
      </c>
      <c r="AB645" s="144">
        <f>IF(ISERROR(SEARCH(AB$1,$Q645)),0,1)</f>
        <v>1</v>
      </c>
      <c r="AC645" s="144">
        <f>IF(ISERROR(SEARCH(AC$1,$Q645)),0,1)</f>
        <v>0</v>
      </c>
      <c r="AD645" s="144">
        <f>IF(ISERROR(SEARCH(AD$1,$Q645)),0,1)</f>
        <v>0</v>
      </c>
      <c r="AE645" s="144">
        <f>IF(ISERROR(SEARCH(AE$1,$Q645)),0,1)</f>
        <v>0</v>
      </c>
      <c r="AF645" s="144">
        <f>IF(ISERROR(SEARCH(AF$1,$Q645)),0,1)</f>
        <v>1</v>
      </c>
      <c r="AG645" s="144">
        <f>IF(ISERROR(SEARCH(AG$1,$Q645)),0,1)</f>
        <v>0</v>
      </c>
      <c r="AH645" s="144">
        <f>IF(ISERROR(SEARCH(AH$1,$Q645)),0,1)</f>
        <v>1</v>
      </c>
      <c r="AI645" t="s">
        <v>1075</v>
      </c>
      <c r="AJ645" t="s">
        <v>1533</v>
      </c>
      <c r="AK645" t="s">
        <v>84</v>
      </c>
      <c r="AL645" s="41" t="s">
        <v>84</v>
      </c>
      <c r="AM645" s="216">
        <f>_xlfn.XLOOKUP(AL645,sortorder!$I$15:$I$20,sortorder!$J$15:$J$20)</f>
        <v>5</v>
      </c>
      <c r="AN645" t="s">
        <v>423</v>
      </c>
      <c r="AO645" t="s">
        <v>423</v>
      </c>
      <c r="AP645" t="s">
        <v>424</v>
      </c>
      <c r="AQ645" s="32">
        <v>1</v>
      </c>
      <c r="AR645" t="s">
        <v>1101</v>
      </c>
      <c r="AS645" t="s">
        <v>1111</v>
      </c>
      <c r="AT645" t="s">
        <v>1102</v>
      </c>
      <c r="AU645" t="s">
        <v>1111</v>
      </c>
      <c r="AW645" s="39" t="str">
        <f>IFERROR(_xlfn.XLOOKUP(Q645,wtd!$B:$B,wtd!$C:$C),"")</f>
        <v/>
      </c>
      <c r="AX645" s="144" t="b">
        <f>IFERROR(Q645=_xlfn.XLOOKUP(Q645,wtd!$B:$B,wtd!$B:$B),FALSE)</f>
        <v>0</v>
      </c>
      <c r="AY645" t="s">
        <v>1103</v>
      </c>
      <c r="AZ645">
        <v>2</v>
      </c>
      <c r="BA645">
        <v>0</v>
      </c>
      <c r="BC645" t="b">
        <v>0</v>
      </c>
      <c r="BD645" t="b">
        <v>0</v>
      </c>
      <c r="BE645" t="b">
        <v>0</v>
      </c>
      <c r="BF645" t="s">
        <v>1587</v>
      </c>
      <c r="BG645" s="22" t="s">
        <v>1590</v>
      </c>
      <c r="BH645" s="22" t="s">
        <v>1590</v>
      </c>
      <c r="BI645" t="s">
        <v>1588</v>
      </c>
      <c r="BJ645" s="22" t="s">
        <v>1590</v>
      </c>
      <c r="BK645" t="s">
        <v>5494</v>
      </c>
      <c r="BL645" t="s">
        <v>1487</v>
      </c>
      <c r="BM645" t="s">
        <v>351</v>
      </c>
      <c r="BN645" s="229">
        <v>92</v>
      </c>
      <c r="BP645" t="s">
        <v>1204</v>
      </c>
      <c r="BQ645" t="s">
        <v>1589</v>
      </c>
      <c r="BR645" t="s">
        <v>1586</v>
      </c>
      <c r="BS645" t="s">
        <v>56</v>
      </c>
    </row>
    <row r="646" spans="1:72">
      <c r="A646">
        <v>645</v>
      </c>
      <c r="B646" s="161" t="str">
        <f>IFERROR(TEXT(AM646,"00"),"99")&amp;IFERROR(TEXT(X646,"00"),"99")&amp;IFERROR(TEXT(T646,"00"),"99")&amp;IFERROR(TEXT(BN646,"000"),"999")</f>
        <v>054710093</v>
      </c>
      <c r="C646" s="161" t="str">
        <f>IFERROR(TEXT(AM646,"00"),"99")&amp;IFERROR(TEXT(W646,"00"),"99")&amp;IFERROR(TEXT(S646,"000"),"999")</f>
        <v>0547106</v>
      </c>
      <c r="D646" s="29">
        <v>1</v>
      </c>
      <c r="E646" s="29">
        <v>1</v>
      </c>
      <c r="F646" s="29">
        <v>0</v>
      </c>
      <c r="G646" s="29"/>
      <c r="H646" t="s">
        <v>1607</v>
      </c>
      <c r="I646" s="379" t="str">
        <f>IF(ISBLANK(H646), IF(OR(NOT(ISBLANK(M646)),NOT(ISBLANK(J646)), NOT(ISBLANK(O646))),"no oldname but should be",""),IF(H646=J646,"api",IF(H646=O646,"csv","no match or acsbgname")))</f>
        <v>api</v>
      </c>
      <c r="J646" t="s">
        <v>1607</v>
      </c>
      <c r="K646" t="s">
        <v>1607</v>
      </c>
      <c r="N646" t="s">
        <v>1608</v>
      </c>
      <c r="O646" t="s">
        <v>1608</v>
      </c>
      <c r="P646" t="s">
        <v>1608</v>
      </c>
      <c r="Q646" s="64" t="s">
        <v>1606</v>
      </c>
      <c r="R646" t="s">
        <v>1606</v>
      </c>
      <c r="S646" s="150">
        <f>IFERROR(_xlfn.XLOOKUP(U646,sortorder!$E$62:$E$134,sortorder!$F$62:$F$134),999)</f>
        <v>106</v>
      </c>
      <c r="T646" s="150">
        <f>IFERROR(_xlfn.XLOOKUP(U646,sortorder!$E$62:$E$134,sortorder!$D$62:$D$134),99)</f>
        <v>10</v>
      </c>
      <c r="U646" s="129" t="s">
        <v>95</v>
      </c>
      <c r="W646" s="155">
        <f>IFERROR(_xlfn.XLOOKUP(Y646,sortorder!$E$4:$E$55,sortorder!$D$4:$D$55),99)</f>
        <v>47</v>
      </c>
      <c r="X646" s="155">
        <f>IFERROR(_xlfn.XLOOKUP(Y646,sortorder!$E$4:$E$55,sortorder!$D$4:$D$55),99)</f>
        <v>47</v>
      </c>
      <c r="Y646" s="22" t="s">
        <v>1532</v>
      </c>
      <c r="Z646" s="144">
        <f>IF(ISERROR(SEARCH(Z$1,$Q646)),0,1)</f>
        <v>0</v>
      </c>
      <c r="AA646" s="144">
        <f>IF(ISERROR(SEARCH(AA$1,$Q646)),0,1)</f>
        <v>0</v>
      </c>
      <c r="AB646" s="144">
        <f>IF(ISERROR(SEARCH(AB$1,$Q646)),0,1)</f>
        <v>1</v>
      </c>
      <c r="AC646" s="144">
        <f>IF(ISERROR(SEARCH(AC$1,$Q646)),0,1)</f>
        <v>0</v>
      </c>
      <c r="AD646" s="144">
        <f>IF(ISERROR(SEARCH(AD$1,$Q646)),0,1)</f>
        <v>0</v>
      </c>
      <c r="AE646" s="144">
        <f>IF(ISERROR(SEARCH(AE$1,$Q646)),0,1)</f>
        <v>0</v>
      </c>
      <c r="AF646" s="144">
        <f>IF(ISERROR(SEARCH(AF$1,$Q646)),0,1)</f>
        <v>1</v>
      </c>
      <c r="AG646" s="144">
        <f>IF(ISERROR(SEARCH(AG$1,$Q646)),0,1)</f>
        <v>0</v>
      </c>
      <c r="AH646" s="144">
        <f>IF(ISERROR(SEARCH(AH$1,$Q646)),0,1)</f>
        <v>1</v>
      </c>
      <c r="AI646" t="s">
        <v>1075</v>
      </c>
      <c r="AJ646" t="s">
        <v>1533</v>
      </c>
      <c r="AK646" t="s">
        <v>84</v>
      </c>
      <c r="AL646" s="41" t="s">
        <v>84</v>
      </c>
      <c r="AM646" s="216">
        <f>_xlfn.XLOOKUP(AL646,sortorder!$I$15:$I$20,sortorder!$J$15:$J$20)</f>
        <v>5</v>
      </c>
      <c r="AN646" t="s">
        <v>423</v>
      </c>
      <c r="AO646" t="s">
        <v>423</v>
      </c>
      <c r="AP646" t="s">
        <v>424</v>
      </c>
      <c r="AQ646" s="32">
        <v>1</v>
      </c>
      <c r="AR646" t="s">
        <v>1101</v>
      </c>
      <c r="AS646" t="s">
        <v>1111</v>
      </c>
      <c r="AT646" t="s">
        <v>1102</v>
      </c>
      <c r="AU646" t="s">
        <v>1111</v>
      </c>
      <c r="AW646" s="39" t="str">
        <f>IFERROR(_xlfn.XLOOKUP(Q646,wtd!$B:$B,wtd!$C:$C),"")</f>
        <v/>
      </c>
      <c r="AX646" s="144" t="b">
        <f>IFERROR(Q646=_xlfn.XLOOKUP(Q646,wtd!$B:$B,wtd!$B:$B),FALSE)</f>
        <v>0</v>
      </c>
      <c r="AY646" t="s">
        <v>1103</v>
      </c>
      <c r="AZ646">
        <v>2</v>
      </c>
      <c r="BA646">
        <v>0</v>
      </c>
      <c r="BC646" t="b">
        <v>0</v>
      </c>
      <c r="BD646" t="b">
        <v>0</v>
      </c>
      <c r="BE646" t="b">
        <v>0</v>
      </c>
      <c r="BF646" t="s">
        <v>1609</v>
      </c>
      <c r="BG646" s="22" t="s">
        <v>1612</v>
      </c>
      <c r="BH646" s="22" t="s">
        <v>1612</v>
      </c>
      <c r="BI646" t="s">
        <v>1610</v>
      </c>
      <c r="BJ646" s="22" t="s">
        <v>1612</v>
      </c>
      <c r="BK646" t="s">
        <v>1611</v>
      </c>
      <c r="BL646" t="s">
        <v>1516</v>
      </c>
      <c r="BM646" t="s">
        <v>360</v>
      </c>
      <c r="BN646" s="229">
        <v>93</v>
      </c>
      <c r="BP646" t="s">
        <v>55</v>
      </c>
      <c r="BQ646" t="s">
        <v>1204</v>
      </c>
      <c r="BR646" t="s">
        <v>1608</v>
      </c>
      <c r="BS646" t="s">
        <v>56</v>
      </c>
    </row>
    <row r="647" spans="1:72">
      <c r="A647">
        <v>646</v>
      </c>
      <c r="B647" s="161" t="str">
        <f>IFERROR(TEXT(AM647,"00"),"99")&amp;IFERROR(TEXT(X647,"00"),"99")&amp;IFERROR(TEXT(T647,"00"),"99")&amp;IFERROR(TEXT(BN647,"000"),"999")</f>
        <v>054711094</v>
      </c>
      <c r="C647" s="161" t="str">
        <f>IFERROR(TEXT(AM647,"00"),"99")&amp;IFERROR(TEXT(W647,"00"),"99")&amp;IFERROR(TEXT(S647,"000"),"999")</f>
        <v>0547107</v>
      </c>
      <c r="D647" s="29">
        <v>1</v>
      </c>
      <c r="E647" s="29">
        <v>1</v>
      </c>
      <c r="F647" s="29">
        <v>0</v>
      </c>
      <c r="G647" s="29"/>
      <c r="H647" t="s">
        <v>1614</v>
      </c>
      <c r="I647" s="379" t="str">
        <f>IF(ISBLANK(H647), IF(OR(NOT(ISBLANK(M647)),NOT(ISBLANK(J647)), NOT(ISBLANK(O647))),"no oldname but should be",""),IF(H647=J647,"api",IF(H647=O647,"csv","no match or acsbgname")))</f>
        <v>api</v>
      </c>
      <c r="J647" t="s">
        <v>1614</v>
      </c>
      <c r="K647" t="s">
        <v>1614</v>
      </c>
      <c r="N647" t="s">
        <v>1615</v>
      </c>
      <c r="O647" t="s">
        <v>1615</v>
      </c>
      <c r="P647" t="s">
        <v>1615</v>
      </c>
      <c r="Q647" s="64" t="s">
        <v>1613</v>
      </c>
      <c r="R647" t="s">
        <v>1613</v>
      </c>
      <c r="S647" s="150">
        <f>IFERROR(_xlfn.XLOOKUP(U647,sortorder!$E$62:$E$134,sortorder!$F$62:$F$134),999)</f>
        <v>107</v>
      </c>
      <c r="T647" s="150">
        <f>IFERROR(_xlfn.XLOOKUP(U647,sortorder!$E$62:$E$134,sortorder!$D$62:$D$134),99)</f>
        <v>11</v>
      </c>
      <c r="U647" s="129" t="s">
        <v>134</v>
      </c>
      <c r="W647" s="155">
        <f>IFERROR(_xlfn.XLOOKUP(Y647,sortorder!$E$4:$E$55,sortorder!$D$4:$D$55),99)</f>
        <v>47</v>
      </c>
      <c r="X647" s="155">
        <f>IFERROR(_xlfn.XLOOKUP(Y647,sortorder!$E$4:$E$55,sortorder!$D$4:$D$55),99)</f>
        <v>47</v>
      </c>
      <c r="Y647" s="22" t="s">
        <v>1532</v>
      </c>
      <c r="Z647" s="144">
        <f>IF(ISERROR(SEARCH(Z$1,$Q647)),0,1)</f>
        <v>0</v>
      </c>
      <c r="AA647" s="144">
        <f>IF(ISERROR(SEARCH(AA$1,$Q647)),0,1)</f>
        <v>0</v>
      </c>
      <c r="AB647" s="144">
        <f>IF(ISERROR(SEARCH(AB$1,$Q647)),0,1)</f>
        <v>1</v>
      </c>
      <c r="AC647" s="144">
        <f>IF(ISERROR(SEARCH(AC$1,$Q647)),0,1)</f>
        <v>0</v>
      </c>
      <c r="AD647" s="144">
        <f>IF(ISERROR(SEARCH(AD$1,$Q647)),0,1)</f>
        <v>0</v>
      </c>
      <c r="AE647" s="144">
        <f>IF(ISERROR(SEARCH(AE$1,$Q647)),0,1)</f>
        <v>0</v>
      </c>
      <c r="AF647" s="144">
        <f>IF(ISERROR(SEARCH(AF$1,$Q647)),0,1)</f>
        <v>1</v>
      </c>
      <c r="AG647" s="144">
        <f>IF(ISERROR(SEARCH(AG$1,$Q647)),0,1)</f>
        <v>0</v>
      </c>
      <c r="AH647" s="144">
        <f>IF(ISERROR(SEARCH(AH$1,$Q647)),0,1)</f>
        <v>1</v>
      </c>
      <c r="AI647" t="s">
        <v>1075</v>
      </c>
      <c r="AJ647" t="s">
        <v>1533</v>
      </c>
      <c r="AK647" t="s">
        <v>84</v>
      </c>
      <c r="AL647" s="41" t="s">
        <v>84</v>
      </c>
      <c r="AM647" s="216">
        <f>_xlfn.XLOOKUP(AL647,sortorder!$I$15:$I$20,sortorder!$J$15:$J$20)</f>
        <v>5</v>
      </c>
      <c r="AN647" t="s">
        <v>423</v>
      </c>
      <c r="AO647" t="s">
        <v>423</v>
      </c>
      <c r="AP647" t="s">
        <v>424</v>
      </c>
      <c r="AQ647" s="32">
        <v>1</v>
      </c>
      <c r="AR647" t="s">
        <v>1101</v>
      </c>
      <c r="AS647" t="s">
        <v>1111</v>
      </c>
      <c r="AT647" t="s">
        <v>1102</v>
      </c>
      <c r="AU647" t="s">
        <v>1111</v>
      </c>
      <c r="AW647" s="39" t="str">
        <f>IFERROR(_xlfn.XLOOKUP(Q647,wtd!$B:$B,wtd!$C:$C),"")</f>
        <v/>
      </c>
      <c r="AX647" s="144" t="b">
        <f>IFERROR(Q647=_xlfn.XLOOKUP(Q647,wtd!$B:$B,wtd!$B:$B),FALSE)</f>
        <v>0</v>
      </c>
      <c r="AY647" t="s">
        <v>1103</v>
      </c>
      <c r="AZ647">
        <v>2</v>
      </c>
      <c r="BA647">
        <v>0</v>
      </c>
      <c r="BC647" t="b">
        <v>0</v>
      </c>
      <c r="BD647" t="b">
        <v>0</v>
      </c>
      <c r="BE647" t="b">
        <v>0</v>
      </c>
      <c r="BF647" t="s">
        <v>1616</v>
      </c>
      <c r="BG647" s="22" t="s">
        <v>1620</v>
      </c>
      <c r="BH647" s="22" t="s">
        <v>1620</v>
      </c>
      <c r="BI647" t="s">
        <v>1617</v>
      </c>
      <c r="BJ647" s="22" t="s">
        <v>1620</v>
      </c>
      <c r="BK647" t="s">
        <v>1618</v>
      </c>
      <c r="BL647" t="s">
        <v>1526</v>
      </c>
      <c r="BM647" s="24" t="s">
        <v>1619</v>
      </c>
      <c r="BN647" s="229">
        <v>94</v>
      </c>
      <c r="BP647" t="s">
        <v>55</v>
      </c>
      <c r="BQ647" t="s">
        <v>1486</v>
      </c>
      <c r="BR647" t="s">
        <v>1615</v>
      </c>
      <c r="BS647" t="s">
        <v>56</v>
      </c>
    </row>
    <row r="648" spans="1:72">
      <c r="A648">
        <v>647</v>
      </c>
      <c r="B648" s="161" t="str">
        <f>IFERROR(TEXT(AM648,"00"),"99")&amp;IFERROR(TEXT(X648,"00"),"99")&amp;IFERROR(TEXT(T648,"00"),"99")&amp;IFERROR(TEXT(BN648,"000"),"999")</f>
        <v>054712095</v>
      </c>
      <c r="C648" s="161" t="str">
        <f>IFERROR(TEXT(AM648,"00"),"99")&amp;IFERROR(TEXT(W648,"00"),"99")&amp;IFERROR(TEXT(S648,"000"),"999")</f>
        <v>0547108</v>
      </c>
      <c r="D648" s="29">
        <v>1</v>
      </c>
      <c r="E648" s="29">
        <v>1</v>
      </c>
      <c r="F648" s="29">
        <v>0</v>
      </c>
      <c r="G648" s="29"/>
      <c r="H648" t="s">
        <v>1549</v>
      </c>
      <c r="I648" s="379" t="str">
        <f>IF(ISBLANK(H648), IF(OR(NOT(ISBLANK(M648)),NOT(ISBLANK(J648)), NOT(ISBLANK(O648))),"no oldname but should be",""),IF(H648=J648,"api",IF(H648=O648,"csv","no match or acsbgname")))</f>
        <v>api</v>
      </c>
      <c r="J648" t="s">
        <v>1549</v>
      </c>
      <c r="K648" t="s">
        <v>1549</v>
      </c>
      <c r="N648" t="s">
        <v>1550</v>
      </c>
      <c r="O648" t="s">
        <v>1550</v>
      </c>
      <c r="P648" t="s">
        <v>1550</v>
      </c>
      <c r="Q648" s="64" t="s">
        <v>1548</v>
      </c>
      <c r="R648" t="s">
        <v>1548</v>
      </c>
      <c r="S648" s="150">
        <f>IFERROR(_xlfn.XLOOKUP(U648,sortorder!$E$62:$E$134,sortorder!$F$62:$F$134),999)</f>
        <v>108</v>
      </c>
      <c r="T648" s="150">
        <f>IFERROR(_xlfn.XLOOKUP(U648,sortorder!$E$62:$E$134,sortorder!$D$62:$D$134),99)</f>
        <v>12</v>
      </c>
      <c r="U648" s="129" t="s">
        <v>244</v>
      </c>
      <c r="W648" s="155">
        <f>IFERROR(_xlfn.XLOOKUP(Y648,sortorder!$E$4:$E$55,sortorder!$D$4:$D$55),99)</f>
        <v>47</v>
      </c>
      <c r="X648" s="155">
        <f>IFERROR(_xlfn.XLOOKUP(Y648,sortorder!$E$4:$E$55,sortorder!$D$4:$D$55),99)</f>
        <v>47</v>
      </c>
      <c r="Y648" s="22" t="s">
        <v>1532</v>
      </c>
      <c r="Z648" s="144">
        <f>IF(ISERROR(SEARCH(Z$1,$Q648)),0,1)</f>
        <v>0</v>
      </c>
      <c r="AA648" s="144">
        <f>IF(ISERROR(SEARCH(AA$1,$Q648)),0,1)</f>
        <v>0</v>
      </c>
      <c r="AB648" s="144">
        <f>IF(ISERROR(SEARCH(AB$1,$Q648)),0,1)</f>
        <v>1</v>
      </c>
      <c r="AC648" s="144">
        <f>IF(ISERROR(SEARCH(AC$1,$Q648)),0,1)</f>
        <v>0</v>
      </c>
      <c r="AD648" s="144">
        <f>IF(ISERROR(SEARCH(AD$1,$Q648)),0,1)</f>
        <v>0</v>
      </c>
      <c r="AE648" s="144">
        <f>IF(ISERROR(SEARCH(AE$1,$Q648)),0,1)</f>
        <v>0</v>
      </c>
      <c r="AF648" s="144">
        <f>IF(ISERROR(SEARCH(AF$1,$Q648)),0,1)</f>
        <v>1</v>
      </c>
      <c r="AG648" s="144">
        <f>IF(ISERROR(SEARCH(AG$1,$Q648)),0,1)</f>
        <v>0</v>
      </c>
      <c r="AH648" s="144">
        <f>IF(ISERROR(SEARCH(AH$1,$Q648)),0,1)</f>
        <v>1</v>
      </c>
      <c r="AI648" t="s">
        <v>1075</v>
      </c>
      <c r="AJ648" t="s">
        <v>1533</v>
      </c>
      <c r="AK648" t="s">
        <v>84</v>
      </c>
      <c r="AL648" s="41" t="s">
        <v>84</v>
      </c>
      <c r="AM648" s="216">
        <f>_xlfn.XLOOKUP(AL648,sortorder!$I$15:$I$20,sortorder!$J$15:$J$20)</f>
        <v>5</v>
      </c>
      <c r="AN648" t="s">
        <v>423</v>
      </c>
      <c r="AO648" t="s">
        <v>423</v>
      </c>
      <c r="AP648" t="s">
        <v>424</v>
      </c>
      <c r="AQ648" s="32">
        <v>1</v>
      </c>
      <c r="AR648" t="s">
        <v>1101</v>
      </c>
      <c r="AS648" t="s">
        <v>1111</v>
      </c>
      <c r="AT648" t="s">
        <v>1102</v>
      </c>
      <c r="AU648" t="s">
        <v>1111</v>
      </c>
      <c r="AW648" s="39" t="str">
        <f>IFERROR(_xlfn.XLOOKUP(Q648,wtd!$B:$B,wtd!$C:$C),"")</f>
        <v/>
      </c>
      <c r="AX648" s="144" t="b">
        <f>IFERROR(Q648=_xlfn.XLOOKUP(Q648,wtd!$B:$B,wtd!$B:$B),FALSE)</f>
        <v>0</v>
      </c>
      <c r="AY648" t="s">
        <v>1103</v>
      </c>
      <c r="AZ648">
        <v>2</v>
      </c>
      <c r="BA648">
        <v>0</v>
      </c>
      <c r="BC648" t="b">
        <v>0</v>
      </c>
      <c r="BD648" t="b">
        <v>0</v>
      </c>
      <c r="BE648" t="b">
        <v>0</v>
      </c>
      <c r="BF648" t="s">
        <v>1551</v>
      </c>
      <c r="BG648" s="22" t="s">
        <v>1552</v>
      </c>
      <c r="BH648" s="22" t="s">
        <v>1552</v>
      </c>
      <c r="BI648" t="s">
        <v>1553</v>
      </c>
      <c r="BJ648" s="22" t="s">
        <v>1552</v>
      </c>
      <c r="BK648" t="s">
        <v>1554</v>
      </c>
      <c r="BL648" t="s">
        <v>1438</v>
      </c>
      <c r="BM648" t="s">
        <v>332</v>
      </c>
      <c r="BN648" s="229">
        <v>95</v>
      </c>
      <c r="BP648" t="s">
        <v>844</v>
      </c>
      <c r="BQ648" t="s">
        <v>606</v>
      </c>
      <c r="BR648" t="s">
        <v>1550</v>
      </c>
      <c r="BS648" t="s">
        <v>56</v>
      </c>
    </row>
    <row r="649" spans="1:72">
      <c r="A649">
        <v>648</v>
      </c>
      <c r="B649" s="161" t="str">
        <f>IFERROR(TEXT(AM649,"00"),"99")&amp;IFERROR(TEXT(X649,"00"),"99")&amp;IFERROR(TEXT(T649,"00"),"99")&amp;IFERROR(TEXT(BN649,"000"),"999")</f>
        <v>054713000</v>
      </c>
      <c r="C649" s="161" t="str">
        <f>IFERROR(TEXT(AM649,"00"),"99")&amp;IFERROR(TEXT(W649,"00"),"99")&amp;IFERROR(TEXT(S649,"000"),"999")</f>
        <v>0547109</v>
      </c>
      <c r="D649" s="260">
        <v>1</v>
      </c>
      <c r="E649" s="260">
        <v>1</v>
      </c>
      <c r="F649" s="260">
        <v>0</v>
      </c>
      <c r="G649" s="261"/>
      <c r="H649" s="124" t="s">
        <v>5688</v>
      </c>
      <c r="I649" s="379" t="str">
        <f>IF(ISBLANK(H649), IF(OR(NOT(ISBLANK(M649)),NOT(ISBLANK(J649)), NOT(ISBLANK(O649))),"no oldname but should be",""),IF(H649=J649,"api",IF(H649=O649,"csv","no match or acsbgname")))</f>
        <v>csv</v>
      </c>
      <c r="J649" s="124" t="s">
        <v>5770</v>
      </c>
      <c r="K649" s="124"/>
      <c r="L649" s="124"/>
      <c r="M649" s="124"/>
      <c r="N649" s="124"/>
      <c r="O649" s="124" t="s">
        <v>5688</v>
      </c>
      <c r="P649" s="124"/>
      <c r="Q649" s="125" t="s">
        <v>5771</v>
      </c>
      <c r="R649" s="124"/>
      <c r="S649" s="150">
        <f>IFERROR(_xlfn.XLOOKUP(U649,sortorder!$E$62:$E$134,sortorder!$F$62:$F$134),999)</f>
        <v>109</v>
      </c>
      <c r="T649" s="150">
        <f>IFERROR(_xlfn.XLOOKUP(U649,sortorder!$E$62:$E$134,sortorder!$D$62:$D$134),99)</f>
        <v>13</v>
      </c>
      <c r="U649" s="201" t="s">
        <v>5689</v>
      </c>
      <c r="V649" s="202"/>
      <c r="W649" s="155">
        <f>IFERROR(_xlfn.XLOOKUP(Y649,sortorder!$E$4:$E$55,sortorder!$D$4:$D$55),99)</f>
        <v>47</v>
      </c>
      <c r="X649" s="155">
        <f>IFERROR(_xlfn.XLOOKUP(Y649,sortorder!$E$4:$E$55,sortorder!$D$4:$D$55),99)</f>
        <v>47</v>
      </c>
      <c r="Y649" s="203" t="s">
        <v>1532</v>
      </c>
      <c r="Z649" s="144">
        <f>IF(ISERROR(SEARCH(Z$1,$Q649)),0,1)</f>
        <v>0</v>
      </c>
      <c r="AA649" s="144">
        <f>IF(ISERROR(SEARCH(AA$1,$Q649)),0,1)</f>
        <v>0</v>
      </c>
      <c r="AB649" s="144">
        <f>IF(ISERROR(SEARCH(AB$1,$Q649)),0,1)</f>
        <v>1</v>
      </c>
      <c r="AC649" s="144">
        <f>IF(ISERROR(SEARCH(AC$1,$Q649)),0,1)</f>
        <v>0</v>
      </c>
      <c r="AD649" s="144">
        <f>IF(ISERROR(SEARCH(AD$1,$Q649)),0,1)</f>
        <v>0</v>
      </c>
      <c r="AE649" s="144">
        <f>IF(ISERROR(SEARCH(AE$1,$Q649)),0,1)</f>
        <v>0</v>
      </c>
      <c r="AF649" s="144">
        <f>IF(ISERROR(SEARCH(AF$1,$Q649)),0,1)</f>
        <v>1</v>
      </c>
      <c r="AG649" s="144">
        <f>IF(ISERROR(SEARCH(AG$1,$Q649)),0,1)</f>
        <v>0</v>
      </c>
      <c r="AH649" s="144">
        <f>IF(ISERROR(SEARCH(AH$1,$Q649)),0,1)</f>
        <v>1</v>
      </c>
      <c r="AI649" s="124" t="s">
        <v>1075</v>
      </c>
      <c r="AJ649" s="124" t="s">
        <v>1533</v>
      </c>
      <c r="AK649" s="124" t="s">
        <v>84</v>
      </c>
      <c r="AL649" s="218" t="s">
        <v>84</v>
      </c>
      <c r="AM649" s="216">
        <f>_xlfn.XLOOKUP(AL649,sortorder!$I$15:$I$20,sortorder!$J$15:$J$20)</f>
        <v>5</v>
      </c>
      <c r="AN649" s="124" t="s">
        <v>423</v>
      </c>
      <c r="AO649" s="124" t="s">
        <v>423</v>
      </c>
      <c r="AP649" s="124" t="s">
        <v>424</v>
      </c>
      <c r="AQ649" s="113">
        <v>1</v>
      </c>
      <c r="AR649" s="124" t="s">
        <v>1101</v>
      </c>
      <c r="AS649" s="124" t="s">
        <v>1111</v>
      </c>
      <c r="AT649" s="124" t="s">
        <v>1102</v>
      </c>
      <c r="AU649" s="124" t="s">
        <v>1111</v>
      </c>
      <c r="AV649" s="124"/>
      <c r="AW649" s="259" t="s">
        <v>2921</v>
      </c>
      <c r="AX649" s="266" t="b">
        <v>0</v>
      </c>
      <c r="AY649" s="245" t="s">
        <v>1103</v>
      </c>
      <c r="AZ649" s="124">
        <v>2</v>
      </c>
      <c r="BA649" s="124">
        <v>0</v>
      </c>
      <c r="BB649" s="124"/>
      <c r="BC649" s="124" t="b">
        <v>0</v>
      </c>
      <c r="BD649" s="124" t="b">
        <v>0</v>
      </c>
      <c r="BE649" s="124" t="b">
        <v>0</v>
      </c>
      <c r="BF649" s="124" t="s">
        <v>5772</v>
      </c>
      <c r="BG649" s="124" t="s">
        <v>5773</v>
      </c>
      <c r="BH649" s="124" t="s">
        <v>5773</v>
      </c>
      <c r="BI649" s="124"/>
      <c r="BJ649" s="124"/>
      <c r="BK649" s="124"/>
      <c r="BL649" s="124"/>
      <c r="BM649" s="124"/>
      <c r="BN649" s="269"/>
      <c r="BO649" s="124"/>
      <c r="BP649" s="124"/>
      <c r="BQ649" s="124"/>
      <c r="BR649" s="124"/>
      <c r="BS649" s="124"/>
      <c r="BT649" s="124"/>
    </row>
    <row r="650" spans="1:72">
      <c r="A650">
        <v>649</v>
      </c>
      <c r="B650" s="161" t="str">
        <f>IFERROR(TEXT(AM650,"00"),"99")&amp;IFERROR(TEXT(X650,"00"),"99")&amp;IFERROR(TEXT(T650,"00"),"99")&amp;IFERROR(TEXT(BN650,"000"),"999")</f>
        <v>054801070</v>
      </c>
      <c r="C650" s="161" t="str">
        <f>IFERROR(TEXT(AM650,"00"),"99")&amp;IFERROR(TEXT(W650,"00"),"99")&amp;IFERROR(TEXT(S650,"000"),"999")</f>
        <v>0548096</v>
      </c>
      <c r="D650" s="29">
        <v>1</v>
      </c>
      <c r="E650" s="29">
        <v>1</v>
      </c>
      <c r="F650" s="29">
        <v>0</v>
      </c>
      <c r="G650" s="29"/>
      <c r="H650" t="s">
        <v>2178</v>
      </c>
      <c r="I650" s="379" t="str">
        <f>IF(ISBLANK(H650), IF(OR(NOT(ISBLANK(M650)),NOT(ISBLANK(J650)), NOT(ISBLANK(O650))),"no oldname but should be",""),IF(H650=J650,"api",IF(H650=O650,"csv","no match or acsbgname")))</f>
        <v>api</v>
      </c>
      <c r="J650" t="s">
        <v>2178</v>
      </c>
      <c r="K650" t="s">
        <v>2178</v>
      </c>
      <c r="N650" t="s">
        <v>2179</v>
      </c>
      <c r="O650" t="s">
        <v>2179</v>
      </c>
      <c r="P650" t="s">
        <v>2179</v>
      </c>
      <c r="Q650" s="64" t="s">
        <v>2177</v>
      </c>
      <c r="R650" t="s">
        <v>2177</v>
      </c>
      <c r="S650" s="150">
        <f>IFERROR(_xlfn.XLOOKUP(U650,sortorder!$E$62:$E$134,sortorder!$F$62:$F$134),999)</f>
        <v>96</v>
      </c>
      <c r="T650" s="150">
        <f>IFERROR(_xlfn.XLOOKUP(U650,sortorder!$E$62:$E$134,sortorder!$D$62:$D$134),99)</f>
        <v>1</v>
      </c>
      <c r="U650" s="129" t="s">
        <v>181</v>
      </c>
      <c r="V650" s="59" t="s">
        <v>234</v>
      </c>
      <c r="W650" s="155">
        <f>IFERROR(_xlfn.XLOOKUP(Y650,sortorder!$E$4:$E$55,sortorder!$D$4:$D$55),99)</f>
        <v>48</v>
      </c>
      <c r="X650" s="155">
        <f>IFERROR(_xlfn.XLOOKUP(Y650,sortorder!$E$4:$E$55,sortorder!$D$4:$D$55),99)</f>
        <v>48</v>
      </c>
      <c r="Y650" s="22" t="s">
        <v>2142</v>
      </c>
      <c r="Z650" s="144">
        <f>IF(ISERROR(SEARCH(Z$1,$Q650)),0,1)</f>
        <v>0</v>
      </c>
      <c r="AA650" s="144">
        <f>IF(ISERROR(SEARCH(AA$1,$Q650)),0,1)</f>
        <v>1</v>
      </c>
      <c r="AB650" s="144">
        <f>IF(ISERROR(SEARCH(AB$1,$Q650)),0,1)</f>
        <v>1</v>
      </c>
      <c r="AC650" s="144">
        <f>IF(ISERROR(SEARCH(AC$1,$Q650)),0,1)</f>
        <v>0</v>
      </c>
      <c r="AD650" s="144">
        <f>IF(ISERROR(SEARCH(AD$1,$Q650)),0,1)</f>
        <v>0</v>
      </c>
      <c r="AE650" s="144">
        <f>IF(ISERROR(SEARCH(AE$1,$Q650)),0,1)</f>
        <v>0</v>
      </c>
      <c r="AF650" s="144">
        <f>IF(ISERROR(SEARCH(AF$1,$Q650)),0,1)</f>
        <v>1</v>
      </c>
      <c r="AG650" s="144">
        <f>IF(ISERROR(SEARCH(AG$1,$Q650)),0,1)</f>
        <v>0</v>
      </c>
      <c r="AH650" s="144">
        <f>IF(ISERROR(SEARCH(AH$1,$Q650)),0,1)</f>
        <v>1</v>
      </c>
      <c r="AI650" s="75" t="s">
        <v>1075</v>
      </c>
      <c r="AJ650" s="75" t="s">
        <v>1533</v>
      </c>
      <c r="AK650" s="75" t="s">
        <v>84</v>
      </c>
      <c r="AL650" s="41" t="s">
        <v>84</v>
      </c>
      <c r="AM650" s="216">
        <f>_xlfn.XLOOKUP(AL650,sortorder!$I$15:$I$20,sortorder!$J$15:$J$20)</f>
        <v>5</v>
      </c>
      <c r="AN650" s="75" t="s">
        <v>1804</v>
      </c>
      <c r="AO650" s="75" t="s">
        <v>1804</v>
      </c>
      <c r="AP650" s="75" t="s">
        <v>1805</v>
      </c>
      <c r="AQ650" s="130">
        <v>3</v>
      </c>
      <c r="AR650" s="75" t="s">
        <v>1799</v>
      </c>
      <c r="AS650" s="75" t="s">
        <v>1111</v>
      </c>
      <c r="AT650" s="75" t="s">
        <v>1102</v>
      </c>
      <c r="AU650" s="75" t="s">
        <v>1111</v>
      </c>
      <c r="AV650" s="75"/>
      <c r="AW650" s="39" t="str">
        <f>IFERROR(_xlfn.XLOOKUP(Q650,wtd!$B:$B,wtd!$C:$C),"")</f>
        <v/>
      </c>
      <c r="AX650" s="144" t="b">
        <f>IFERROR(Q650=_xlfn.XLOOKUP(Q650,wtd!$B:$B,wtd!$B:$B),FALSE)</f>
        <v>0</v>
      </c>
      <c r="AY650" s="75" t="s">
        <v>1103</v>
      </c>
      <c r="AZ650" s="75">
        <v>2</v>
      </c>
      <c r="BA650" s="75">
        <v>0</v>
      </c>
      <c r="BB650" s="75"/>
      <c r="BC650" t="b">
        <v>0</v>
      </c>
      <c r="BD650" t="b">
        <v>0</v>
      </c>
      <c r="BE650" t="b">
        <v>0</v>
      </c>
      <c r="BF650" s="42" t="s">
        <v>2180</v>
      </c>
      <c r="BG650" s="75" t="s">
        <v>2181</v>
      </c>
      <c r="BH650" s="75" t="s">
        <v>2181</v>
      </c>
      <c r="BI650" s="75" t="s">
        <v>2182</v>
      </c>
      <c r="BK650" t="s">
        <v>2183</v>
      </c>
      <c r="BL650" t="s">
        <v>1468</v>
      </c>
      <c r="BM650" t="s">
        <v>323</v>
      </c>
      <c r="BN650" s="229">
        <v>70</v>
      </c>
      <c r="BP650" t="s">
        <v>55</v>
      </c>
      <c r="BQ650" t="s">
        <v>1205</v>
      </c>
      <c r="BR650" t="s">
        <v>2179</v>
      </c>
      <c r="BS650" t="s">
        <v>411</v>
      </c>
    </row>
    <row r="651" spans="1:72">
      <c r="A651">
        <v>650</v>
      </c>
      <c r="B651" s="161" t="str">
        <f>IFERROR(TEXT(AM651,"00"),"99")&amp;IFERROR(TEXT(X651,"00"),"99")&amp;IFERROR(TEXT(T651,"00"),"99")&amp;IFERROR(TEXT(BN651,"000"),"999")</f>
        <v>054802071</v>
      </c>
      <c r="C651" s="161" t="str">
        <f>IFERROR(TEXT(AM651,"00"),"99")&amp;IFERROR(TEXT(W651,"00"),"99")&amp;IFERROR(TEXT(S651,"000"),"999")</f>
        <v>0548097</v>
      </c>
      <c r="D651" s="29">
        <v>1</v>
      </c>
      <c r="E651" s="29">
        <v>1</v>
      </c>
      <c r="F651" s="29">
        <v>0</v>
      </c>
      <c r="G651" s="29"/>
      <c r="H651" t="s">
        <v>2171</v>
      </c>
      <c r="I651" s="379" t="str">
        <f>IF(ISBLANK(H651), IF(OR(NOT(ISBLANK(M651)),NOT(ISBLANK(J651)), NOT(ISBLANK(O651))),"no oldname but should be",""),IF(H651=J651,"api",IF(H651=O651,"csv","no match or acsbgname")))</f>
        <v>api</v>
      </c>
      <c r="J651" t="s">
        <v>2171</v>
      </c>
      <c r="K651" t="s">
        <v>2171</v>
      </c>
      <c r="N651" t="s">
        <v>2172</v>
      </c>
      <c r="O651" t="s">
        <v>2172</v>
      </c>
      <c r="P651" t="s">
        <v>2172</v>
      </c>
      <c r="Q651" s="64" t="s">
        <v>2170</v>
      </c>
      <c r="R651" t="s">
        <v>2170</v>
      </c>
      <c r="S651" s="150">
        <f>IFERROR(_xlfn.XLOOKUP(U651,sortorder!$E$62:$E$134,sortorder!$F$62:$F$134),999)</f>
        <v>97</v>
      </c>
      <c r="T651" s="150">
        <f>IFERROR(_xlfn.XLOOKUP(U651,sortorder!$E$62:$E$134,sortorder!$D$62:$D$134),99)</f>
        <v>2</v>
      </c>
      <c r="U651" s="129" t="s">
        <v>144</v>
      </c>
      <c r="V651" s="59" t="s">
        <v>216</v>
      </c>
      <c r="W651" s="155">
        <f>IFERROR(_xlfn.XLOOKUP(Y651,sortorder!$E$4:$E$55,sortorder!$D$4:$D$55),99)</f>
        <v>48</v>
      </c>
      <c r="X651" s="155">
        <f>IFERROR(_xlfn.XLOOKUP(Y651,sortorder!$E$4:$E$55,sortorder!$D$4:$D$55),99)</f>
        <v>48</v>
      </c>
      <c r="Y651" s="22" t="s">
        <v>2142</v>
      </c>
      <c r="Z651" s="144">
        <f>IF(ISERROR(SEARCH(Z$1,$Q651)),0,1)</f>
        <v>0</v>
      </c>
      <c r="AA651" s="144">
        <f>IF(ISERROR(SEARCH(AA$1,$Q651)),0,1)</f>
        <v>1</v>
      </c>
      <c r="AB651" s="144">
        <f>IF(ISERROR(SEARCH(AB$1,$Q651)),0,1)</f>
        <v>1</v>
      </c>
      <c r="AC651" s="144">
        <f>IF(ISERROR(SEARCH(AC$1,$Q651)),0,1)</f>
        <v>0</v>
      </c>
      <c r="AD651" s="144">
        <f>IF(ISERROR(SEARCH(AD$1,$Q651)),0,1)</f>
        <v>0</v>
      </c>
      <c r="AE651" s="144">
        <f>IF(ISERROR(SEARCH(AE$1,$Q651)),0,1)</f>
        <v>0</v>
      </c>
      <c r="AF651" s="144">
        <f>IF(ISERROR(SEARCH(AF$1,$Q651)),0,1)</f>
        <v>1</v>
      </c>
      <c r="AG651" s="144">
        <f>IF(ISERROR(SEARCH(AG$1,$Q651)),0,1)</f>
        <v>0</v>
      </c>
      <c r="AH651" s="144">
        <f>IF(ISERROR(SEARCH(AH$1,$Q651)),0,1)</f>
        <v>1</v>
      </c>
      <c r="AI651" s="75" t="s">
        <v>1075</v>
      </c>
      <c r="AJ651" s="75" t="s">
        <v>1533</v>
      </c>
      <c r="AK651" s="75" t="s">
        <v>84</v>
      </c>
      <c r="AL651" s="41" t="s">
        <v>84</v>
      </c>
      <c r="AM651" s="216">
        <f>_xlfn.XLOOKUP(AL651,sortorder!$I$15:$I$20,sortorder!$J$15:$J$20)</f>
        <v>5</v>
      </c>
      <c r="AN651" s="75" t="s">
        <v>1804</v>
      </c>
      <c r="AO651" s="75" t="s">
        <v>1804</v>
      </c>
      <c r="AP651" s="75" t="s">
        <v>1805</v>
      </c>
      <c r="AQ651" s="130">
        <v>3</v>
      </c>
      <c r="AR651" s="75" t="s">
        <v>1799</v>
      </c>
      <c r="AS651" s="75" t="s">
        <v>1111</v>
      </c>
      <c r="AT651" s="75" t="s">
        <v>1102</v>
      </c>
      <c r="AU651" s="75" t="s">
        <v>1111</v>
      </c>
      <c r="AV651" s="75"/>
      <c r="AW651" s="39" t="str">
        <f>IFERROR(_xlfn.XLOOKUP(Q651,wtd!$B:$B,wtd!$C:$C),"")</f>
        <v/>
      </c>
      <c r="AX651" s="144" t="b">
        <f>IFERROR(Q651=_xlfn.XLOOKUP(Q651,wtd!$B:$B,wtd!$B:$B),FALSE)</f>
        <v>0</v>
      </c>
      <c r="AY651" s="75" t="s">
        <v>1103</v>
      </c>
      <c r="AZ651" s="75">
        <v>2</v>
      </c>
      <c r="BA651" s="75">
        <v>0</v>
      </c>
      <c r="BB651" s="75"/>
      <c r="BC651" t="b">
        <v>0</v>
      </c>
      <c r="BD651" t="b">
        <v>0</v>
      </c>
      <c r="BE651" t="b">
        <v>0</v>
      </c>
      <c r="BF651" s="42" t="s">
        <v>2173</v>
      </c>
      <c r="BG651" s="75" t="s">
        <v>2174</v>
      </c>
      <c r="BH651" s="75" t="s">
        <v>2174</v>
      </c>
      <c r="BI651" s="75" t="s">
        <v>2175</v>
      </c>
      <c r="BK651" t="s">
        <v>2176</v>
      </c>
      <c r="BL651" t="s">
        <v>1458</v>
      </c>
      <c r="BM651" t="s">
        <v>478</v>
      </c>
      <c r="BN651" s="229">
        <v>71</v>
      </c>
      <c r="BP651" t="s">
        <v>86</v>
      </c>
      <c r="BQ651" t="s">
        <v>1477</v>
      </c>
      <c r="BR651" t="s">
        <v>2172</v>
      </c>
      <c r="BS651" t="s">
        <v>411</v>
      </c>
    </row>
    <row r="652" spans="1:72">
      <c r="A652">
        <v>651</v>
      </c>
      <c r="B652" s="161" t="str">
        <f>IFERROR(TEXT(AM652,"00"),"99")&amp;IFERROR(TEXT(X652,"00"),"99")&amp;IFERROR(TEXT(T652,"00"),"99")&amp;IFERROR(TEXT(BN652,"000"),"999")</f>
        <v>054803000</v>
      </c>
      <c r="C652" s="161" t="str">
        <f>IFERROR(TEXT(AM652,"00"),"99")&amp;IFERROR(TEXT(W652,"00"),"99")&amp;IFERROR(TEXT(S652,"000"),"999")</f>
        <v>0548098</v>
      </c>
      <c r="D652" s="260">
        <v>1</v>
      </c>
      <c r="E652" s="260">
        <v>1</v>
      </c>
      <c r="F652" s="260">
        <v>0</v>
      </c>
      <c r="G652" s="261"/>
      <c r="H652" s="124" t="s">
        <v>5838</v>
      </c>
      <c r="I652" s="379" t="str">
        <f>IF(ISBLANK(H652), IF(OR(NOT(ISBLANK(M652)),NOT(ISBLANK(J652)), NOT(ISBLANK(O652))),"no oldname but should be",""),IF(H652=J652,"api",IF(H652=O652,"csv","no match or acsbgname")))</f>
        <v>csv</v>
      </c>
      <c r="J652" s="124" t="s">
        <v>5837</v>
      </c>
      <c r="K652" s="124"/>
      <c r="L652" s="124"/>
      <c r="M652" s="124"/>
      <c r="N652" s="124"/>
      <c r="O652" s="124" t="s">
        <v>5838</v>
      </c>
      <c r="P652" s="124"/>
      <c r="Q652" s="125" t="s">
        <v>5839</v>
      </c>
      <c r="R652" s="124"/>
      <c r="S652" s="150">
        <f>IFERROR(_xlfn.XLOOKUP(U652,sortorder!$E$62:$E$134,sortorder!$F$62:$F$134),999)</f>
        <v>97.5</v>
      </c>
      <c r="T652" s="150">
        <f>IFERROR(_xlfn.XLOOKUP(U652,sortorder!$E$62:$E$134,sortorder!$D$62:$D$134),99)</f>
        <v>3</v>
      </c>
      <c r="U652" s="201" t="s">
        <v>5693</v>
      </c>
      <c r="V652" s="202"/>
      <c r="W652" s="155">
        <f>IFERROR(_xlfn.XLOOKUP(Y652,sortorder!$E$4:$E$55,sortorder!$D$4:$D$55),99)</f>
        <v>48</v>
      </c>
      <c r="X652" s="155">
        <f>IFERROR(_xlfn.XLOOKUP(Y652,sortorder!$E$4:$E$55,sortorder!$D$4:$D$55),99)</f>
        <v>48</v>
      </c>
      <c r="Y652" s="203" t="s">
        <v>2142</v>
      </c>
      <c r="Z652" s="144">
        <f>IF(ISERROR(SEARCH(Z$1,$Q652)),0,1)</f>
        <v>0</v>
      </c>
      <c r="AA652" s="144">
        <f>IF(ISERROR(SEARCH(AA$1,$Q652)),0,1)</f>
        <v>1</v>
      </c>
      <c r="AB652" s="144">
        <f>IF(ISERROR(SEARCH(AB$1,$Q652)),0,1)</f>
        <v>1</v>
      </c>
      <c r="AC652" s="144">
        <f>IF(ISERROR(SEARCH(AC$1,$Q652)),0,1)</f>
        <v>0</v>
      </c>
      <c r="AD652" s="144">
        <f>IF(ISERROR(SEARCH(AD$1,$Q652)),0,1)</f>
        <v>0</v>
      </c>
      <c r="AE652" s="144">
        <f>IF(ISERROR(SEARCH(AE$1,$Q652)),0,1)</f>
        <v>0</v>
      </c>
      <c r="AF652" s="144">
        <f>IF(ISERROR(SEARCH(AF$1,$Q652)),0,1)</f>
        <v>1</v>
      </c>
      <c r="AG652" s="144">
        <f>IF(ISERROR(SEARCH(AG$1,$Q652)),0,1)</f>
        <v>0</v>
      </c>
      <c r="AH652" s="144">
        <f>IF(ISERROR(SEARCH(AH$1,$Q652)),0,1)</f>
        <v>1</v>
      </c>
      <c r="AI652" s="124" t="s">
        <v>1075</v>
      </c>
      <c r="AJ652" s="124" t="s">
        <v>1533</v>
      </c>
      <c r="AK652" s="124" t="s">
        <v>84</v>
      </c>
      <c r="AL652" s="218" t="s">
        <v>84</v>
      </c>
      <c r="AM652" s="216">
        <f>_xlfn.XLOOKUP(AL652,sortorder!$I$15:$I$20,sortorder!$J$15:$J$20)</f>
        <v>5</v>
      </c>
      <c r="AN652" s="124" t="s">
        <v>1804</v>
      </c>
      <c r="AO652" s="124" t="s">
        <v>1804</v>
      </c>
      <c r="AP652" s="124" t="s">
        <v>1805</v>
      </c>
      <c r="AQ652" s="113">
        <v>3</v>
      </c>
      <c r="AR652" s="124" t="s">
        <v>1799</v>
      </c>
      <c r="AS652" s="124" t="s">
        <v>1111</v>
      </c>
      <c r="AT652" s="124" t="s">
        <v>1102</v>
      </c>
      <c r="AU652" s="124" t="s">
        <v>1111</v>
      </c>
      <c r="AV652" s="124"/>
      <c r="AW652" s="259" t="s">
        <v>2921</v>
      </c>
      <c r="AX652" s="266" t="b">
        <v>0</v>
      </c>
      <c r="AY652" s="245" t="s">
        <v>1103</v>
      </c>
      <c r="AZ652" s="124">
        <v>2</v>
      </c>
      <c r="BA652" s="124">
        <v>0</v>
      </c>
      <c r="BB652" s="124"/>
      <c r="BC652" s="124" t="b">
        <v>0</v>
      </c>
      <c r="BD652" s="124" t="b">
        <v>0</v>
      </c>
      <c r="BE652" s="124" t="b">
        <v>0</v>
      </c>
      <c r="BF652" s="199" t="s">
        <v>5840</v>
      </c>
      <c r="BG652" s="124" t="s">
        <v>5841</v>
      </c>
      <c r="BH652" s="124" t="s">
        <v>5841</v>
      </c>
      <c r="BI652" s="124"/>
      <c r="BJ652" s="124"/>
      <c r="BK652" s="124"/>
      <c r="BL652" s="124"/>
      <c r="BM652" s="124"/>
      <c r="BN652" s="269"/>
      <c r="BO652" s="124"/>
      <c r="BP652" s="124"/>
      <c r="BQ652" s="124"/>
      <c r="BR652" s="124"/>
      <c r="BS652" s="124"/>
      <c r="BT652" s="124"/>
    </row>
    <row r="653" spans="1:72">
      <c r="A653">
        <v>652</v>
      </c>
      <c r="B653" s="161" t="str">
        <f>IFERROR(TEXT(AM653,"00"),"99")&amp;IFERROR(TEXT(X653,"00"),"99")&amp;IFERROR(TEXT(T653,"00"),"99")&amp;IFERROR(TEXT(BN653,"000"),"999")</f>
        <v>054804072</v>
      </c>
      <c r="C653" s="161" t="str">
        <f>IFERROR(TEXT(AM653,"00"),"99")&amp;IFERROR(TEXT(W653,"00"),"99")&amp;IFERROR(TEXT(S653,"000"),"999")</f>
        <v>0548098</v>
      </c>
      <c r="D653" s="29">
        <v>1</v>
      </c>
      <c r="E653" s="29">
        <v>1</v>
      </c>
      <c r="F653" s="29">
        <v>0</v>
      </c>
      <c r="G653" s="29"/>
      <c r="H653" t="s">
        <v>2146</v>
      </c>
      <c r="I653" s="379" t="str">
        <f>IF(ISBLANK(H653), IF(OR(NOT(ISBLANK(M653)),NOT(ISBLANK(J653)), NOT(ISBLANK(O653))),"no oldname but should be",""),IF(H653=J653,"api",IF(H653=O653,"csv","no match or acsbgname")))</f>
        <v>api</v>
      </c>
      <c r="J653" t="s">
        <v>2146</v>
      </c>
      <c r="K653" t="s">
        <v>2146</v>
      </c>
      <c r="N653" t="s">
        <v>2147</v>
      </c>
      <c r="O653" t="s">
        <v>2147</v>
      </c>
      <c r="P653" t="s">
        <v>2147</v>
      </c>
      <c r="Q653" s="64" t="s">
        <v>2145</v>
      </c>
      <c r="R653" t="s">
        <v>2145</v>
      </c>
      <c r="S653" s="150">
        <f>IFERROR(_xlfn.XLOOKUP(U653,sortorder!$E$62:$E$134,sortorder!$F$62:$F$134),999)</f>
        <v>98</v>
      </c>
      <c r="T653" s="150">
        <f>IFERROR(_xlfn.XLOOKUP(U653,sortorder!$E$62:$E$134,sortorder!$D$62:$D$134),99)</f>
        <v>4</v>
      </c>
      <c r="U653" s="129" t="s">
        <v>196</v>
      </c>
      <c r="V653" s="59" t="s">
        <v>206</v>
      </c>
      <c r="W653" s="155">
        <f>IFERROR(_xlfn.XLOOKUP(Y653,sortorder!$E$4:$E$55,sortorder!$D$4:$D$55),99)</f>
        <v>48</v>
      </c>
      <c r="X653" s="155">
        <f>IFERROR(_xlfn.XLOOKUP(Y653,sortorder!$E$4:$E$55,sortorder!$D$4:$D$55),99)</f>
        <v>48</v>
      </c>
      <c r="Y653" s="22" t="s">
        <v>2142</v>
      </c>
      <c r="Z653" s="144">
        <f>IF(ISERROR(SEARCH(Z$1,$Q653)),0,1)</f>
        <v>0</v>
      </c>
      <c r="AA653" s="144">
        <f>IF(ISERROR(SEARCH(AA$1,$Q653)),0,1)</f>
        <v>1</v>
      </c>
      <c r="AB653" s="144">
        <f>IF(ISERROR(SEARCH(AB$1,$Q653)),0,1)</f>
        <v>1</v>
      </c>
      <c r="AC653" s="144">
        <f>IF(ISERROR(SEARCH(AC$1,$Q653)),0,1)</f>
        <v>0</v>
      </c>
      <c r="AD653" s="144">
        <f>IF(ISERROR(SEARCH(AD$1,$Q653)),0,1)</f>
        <v>0</v>
      </c>
      <c r="AE653" s="144">
        <f>IF(ISERROR(SEARCH(AE$1,$Q653)),0,1)</f>
        <v>0</v>
      </c>
      <c r="AF653" s="144">
        <f>IF(ISERROR(SEARCH(AF$1,$Q653)),0,1)</f>
        <v>1</v>
      </c>
      <c r="AG653" s="144">
        <f>IF(ISERROR(SEARCH(AG$1,$Q653)),0,1)</f>
        <v>0</v>
      </c>
      <c r="AH653" s="144">
        <f>IF(ISERROR(SEARCH(AH$1,$Q653)),0,1)</f>
        <v>1</v>
      </c>
      <c r="AI653" s="75" t="s">
        <v>1075</v>
      </c>
      <c r="AJ653" s="75" t="s">
        <v>1533</v>
      </c>
      <c r="AK653" s="75" t="s">
        <v>84</v>
      </c>
      <c r="AL653" s="41" t="s">
        <v>84</v>
      </c>
      <c r="AM653" s="216">
        <f>_xlfn.XLOOKUP(AL653,sortorder!$I$15:$I$20,sortorder!$J$15:$J$20)</f>
        <v>5</v>
      </c>
      <c r="AN653" s="75" t="s">
        <v>1804</v>
      </c>
      <c r="AO653" s="75" t="s">
        <v>1804</v>
      </c>
      <c r="AP653" s="75" t="s">
        <v>1805</v>
      </c>
      <c r="AQ653" s="130">
        <v>3</v>
      </c>
      <c r="AR653" s="75" t="s">
        <v>1799</v>
      </c>
      <c r="AS653" s="75" t="s">
        <v>1111</v>
      </c>
      <c r="AT653" s="75" t="s">
        <v>1102</v>
      </c>
      <c r="AU653" s="75" t="s">
        <v>1111</v>
      </c>
      <c r="AV653" s="75"/>
      <c r="AW653" s="39" t="str">
        <f>IFERROR(_xlfn.XLOOKUP(Q653,wtd!$B:$B,wtd!$C:$C),"")</f>
        <v/>
      </c>
      <c r="AX653" s="144" t="b">
        <f>IFERROR(Q653=_xlfn.XLOOKUP(Q653,wtd!$B:$B,wtd!$B:$B),FALSE)</f>
        <v>0</v>
      </c>
      <c r="AY653" s="75" t="s">
        <v>1103</v>
      </c>
      <c r="AZ653" s="75">
        <v>2</v>
      </c>
      <c r="BA653" s="75">
        <v>0</v>
      </c>
      <c r="BB653" s="75"/>
      <c r="BC653" t="b">
        <v>0</v>
      </c>
      <c r="BD653" t="b">
        <v>0</v>
      </c>
      <c r="BE653" t="b">
        <v>0</v>
      </c>
      <c r="BF653" s="42" t="s">
        <v>2148</v>
      </c>
      <c r="BG653" s="75" t="s">
        <v>5023</v>
      </c>
      <c r="BH653" s="75" t="s">
        <v>5023</v>
      </c>
      <c r="BI653" s="75" t="s">
        <v>5496</v>
      </c>
      <c r="BK653" t="s">
        <v>2149</v>
      </c>
      <c r="BL653" t="s">
        <v>1418</v>
      </c>
      <c r="BM653" t="s">
        <v>293</v>
      </c>
      <c r="BN653" s="229">
        <v>72</v>
      </c>
      <c r="BP653" t="s">
        <v>55</v>
      </c>
      <c r="BQ653" t="s">
        <v>1297</v>
      </c>
      <c r="BR653" t="s">
        <v>2147</v>
      </c>
      <c r="BS653" t="s">
        <v>411</v>
      </c>
    </row>
    <row r="654" spans="1:72">
      <c r="A654">
        <v>653</v>
      </c>
      <c r="B654" s="161" t="str">
        <f>IFERROR(TEXT(AM654,"00"),"99")&amp;IFERROR(TEXT(X654,"00"),"99")&amp;IFERROR(TEXT(T654,"00"),"99")&amp;IFERROR(TEXT(BN654,"000"),"999")</f>
        <v>054805075</v>
      </c>
      <c r="C654" s="161" t="str">
        <f>IFERROR(TEXT(AM654,"00"),"99")&amp;IFERROR(TEXT(W654,"00"),"99")&amp;IFERROR(TEXT(S654,"000"),"999")</f>
        <v>0548101</v>
      </c>
      <c r="D654" s="29">
        <v>1</v>
      </c>
      <c r="E654" s="29">
        <v>1</v>
      </c>
      <c r="F654" s="29">
        <v>0</v>
      </c>
      <c r="G654" s="29"/>
      <c r="H654" t="s">
        <v>2197</v>
      </c>
      <c r="I654" s="379" t="str">
        <f>IF(ISBLANK(H654), IF(OR(NOT(ISBLANK(M654)),NOT(ISBLANK(J654)), NOT(ISBLANK(O654))),"no oldname but should be",""),IF(H654=J654,"api",IF(H654=O654,"csv","no match or acsbgname")))</f>
        <v>api</v>
      </c>
      <c r="J654" t="s">
        <v>2197</v>
      </c>
      <c r="K654" t="s">
        <v>2197</v>
      </c>
      <c r="N654" t="s">
        <v>2198</v>
      </c>
      <c r="O654" t="s">
        <v>2198</v>
      </c>
      <c r="P654" t="s">
        <v>2198</v>
      </c>
      <c r="Q654" s="64" t="s">
        <v>2196</v>
      </c>
      <c r="R654" t="s">
        <v>2196</v>
      </c>
      <c r="S654" s="150">
        <f>IFERROR(_xlfn.XLOOKUP(U654,sortorder!$E$62:$E$134,sortorder!$F$62:$F$134),999)</f>
        <v>101</v>
      </c>
      <c r="T654" s="150">
        <f>IFERROR(_xlfn.XLOOKUP(U654,sortorder!$E$62:$E$134,sortorder!$D$62:$D$134),99)</f>
        <v>5</v>
      </c>
      <c r="U654" s="129" t="s">
        <v>1769</v>
      </c>
      <c r="V654" s="59" t="s">
        <v>1769</v>
      </c>
      <c r="W654" s="155">
        <f>IFERROR(_xlfn.XLOOKUP(Y654,sortorder!$E$4:$E$55,sortorder!$D$4:$D$55),99)</f>
        <v>48</v>
      </c>
      <c r="X654" s="155">
        <f>IFERROR(_xlfn.XLOOKUP(Y654,sortorder!$E$4:$E$55,sortorder!$D$4:$D$55),99)</f>
        <v>48</v>
      </c>
      <c r="Y654" s="22" t="s">
        <v>2142</v>
      </c>
      <c r="Z654" s="144">
        <f>IF(ISERROR(SEARCH(Z$1,$Q654)),0,1)</f>
        <v>0</v>
      </c>
      <c r="AA654" s="144">
        <f>IF(ISERROR(SEARCH(AA$1,$Q654)),0,1)</f>
        <v>1</v>
      </c>
      <c r="AB654" s="144">
        <f>IF(ISERROR(SEARCH(AB$1,$Q654)),0,1)</f>
        <v>1</v>
      </c>
      <c r="AC654" s="144">
        <f>IF(ISERROR(SEARCH(AC$1,$Q654)),0,1)</f>
        <v>0</v>
      </c>
      <c r="AD654" s="144">
        <f>IF(ISERROR(SEARCH(AD$1,$Q654)),0,1)</f>
        <v>0</v>
      </c>
      <c r="AE654" s="144">
        <f>IF(ISERROR(SEARCH(AE$1,$Q654)),0,1)</f>
        <v>0</v>
      </c>
      <c r="AF654" s="144">
        <f>IF(ISERROR(SEARCH(AF$1,$Q654)),0,1)</f>
        <v>1</v>
      </c>
      <c r="AG654" s="144">
        <f>IF(ISERROR(SEARCH(AG$1,$Q654)),0,1)</f>
        <v>0</v>
      </c>
      <c r="AH654" s="144">
        <f>IF(ISERROR(SEARCH(AH$1,$Q654)),0,1)</f>
        <v>1</v>
      </c>
      <c r="AI654" s="75" t="s">
        <v>1075</v>
      </c>
      <c r="AJ654" s="75" t="s">
        <v>1533</v>
      </c>
      <c r="AK654" s="75" t="s">
        <v>84</v>
      </c>
      <c r="AL654" s="41" t="s">
        <v>84</v>
      </c>
      <c r="AM654" s="216">
        <f>_xlfn.XLOOKUP(AL654,sortorder!$I$15:$I$20,sortorder!$J$15:$J$20)</f>
        <v>5</v>
      </c>
      <c r="AN654" s="75" t="s">
        <v>1804</v>
      </c>
      <c r="AO654" s="75" t="s">
        <v>1804</v>
      </c>
      <c r="AP654" s="75" t="s">
        <v>1805</v>
      </c>
      <c r="AQ654" s="130">
        <v>3</v>
      </c>
      <c r="AR654" s="75" t="s">
        <v>1799</v>
      </c>
      <c r="AS654" s="75" t="s">
        <v>1111</v>
      </c>
      <c r="AT654" s="75" t="s">
        <v>1102</v>
      </c>
      <c r="AU654" s="75" t="s">
        <v>1111</v>
      </c>
      <c r="AV654" s="75"/>
      <c r="AW654" s="39" t="str">
        <f>IFERROR(_xlfn.XLOOKUP(Q654,wtd!$B:$B,wtd!$C:$C),"")</f>
        <v/>
      </c>
      <c r="AX654" s="144" t="b">
        <f>IFERROR(Q654=_xlfn.XLOOKUP(Q654,wtd!$B:$B,wtd!$B:$B),FALSE)</f>
        <v>0</v>
      </c>
      <c r="AY654" s="75" t="s">
        <v>1103</v>
      </c>
      <c r="AZ654" s="75">
        <v>2</v>
      </c>
      <c r="BA654" s="75">
        <v>0</v>
      </c>
      <c r="BB654" s="75"/>
      <c r="BC654" t="b">
        <v>0</v>
      </c>
      <c r="BD654" t="b">
        <v>0</v>
      </c>
      <c r="BE654" t="b">
        <v>0</v>
      </c>
      <c r="BF654" s="42" t="s">
        <v>5443</v>
      </c>
      <c r="BG654" s="75" t="s">
        <v>2199</v>
      </c>
      <c r="BH654" s="75" t="s">
        <v>2199</v>
      </c>
      <c r="BI654" s="75" t="s">
        <v>2199</v>
      </c>
      <c r="BK654" t="s">
        <v>2200</v>
      </c>
      <c r="BL654" t="s">
        <v>1495</v>
      </c>
      <c r="BM654" s="75" t="s">
        <v>5449</v>
      </c>
      <c r="BN654" s="229">
        <v>75</v>
      </c>
      <c r="BP654" t="s">
        <v>109</v>
      </c>
      <c r="BQ654" t="s">
        <v>1597</v>
      </c>
      <c r="BR654" t="s">
        <v>2198</v>
      </c>
    </row>
    <row r="655" spans="1:72">
      <c r="A655">
        <v>654</v>
      </c>
      <c r="B655" s="161" t="str">
        <f>IFERROR(TEXT(AM655,"00"),"99")&amp;IFERROR(TEXT(X655,"00"),"99")&amp;IFERROR(TEXT(T655,"00"),"99")&amp;IFERROR(TEXT(BN655,"000"),"999")</f>
        <v>054806076</v>
      </c>
      <c r="C655" s="161" t="str">
        <f>IFERROR(TEXT(AM655,"00"),"99")&amp;IFERROR(TEXT(W655,"00"),"99")&amp;IFERROR(TEXT(S655,"000"),"999")</f>
        <v>0548102</v>
      </c>
      <c r="D655" s="29">
        <v>1</v>
      </c>
      <c r="E655" s="29">
        <v>1</v>
      </c>
      <c r="F655" s="29">
        <v>0</v>
      </c>
      <c r="G655" s="29"/>
      <c r="H655" t="s">
        <v>2202</v>
      </c>
      <c r="I655" s="379" t="str">
        <f>IF(ISBLANK(H655), IF(OR(NOT(ISBLANK(M655)),NOT(ISBLANK(J655)), NOT(ISBLANK(O655))),"no oldname but should be",""),IF(H655=J655,"api",IF(H655=O655,"csv","no match or acsbgname")))</f>
        <v>api</v>
      </c>
      <c r="J655" t="s">
        <v>2202</v>
      </c>
      <c r="K655" t="s">
        <v>2202</v>
      </c>
      <c r="M655" s="124"/>
      <c r="N655" t="s">
        <v>2203</v>
      </c>
      <c r="O655" t="s">
        <v>2203</v>
      </c>
      <c r="P655" t="s">
        <v>2203</v>
      </c>
      <c r="Q655" s="64" t="s">
        <v>2201</v>
      </c>
      <c r="R655" t="s">
        <v>2201</v>
      </c>
      <c r="S655" s="150">
        <f>IFERROR(_xlfn.XLOOKUP(U655,sortorder!$E$62:$E$134,sortorder!$F$62:$F$134),999)</f>
        <v>102</v>
      </c>
      <c r="T655" s="150">
        <f>IFERROR(_xlfn.XLOOKUP(U655,sortorder!$E$62:$E$134,sortorder!$D$62:$D$134),99)</f>
        <v>6</v>
      </c>
      <c r="U655" s="129" t="s">
        <v>307</v>
      </c>
      <c r="V655" s="59" t="s">
        <v>306</v>
      </c>
      <c r="W655" s="155">
        <f>IFERROR(_xlfn.XLOOKUP(Y655,sortorder!$E$4:$E$55,sortorder!$D$4:$D$55),99)</f>
        <v>48</v>
      </c>
      <c r="X655" s="155">
        <f>IFERROR(_xlfn.XLOOKUP(Y655,sortorder!$E$4:$E$55,sortorder!$D$4:$D$55),99)</f>
        <v>48</v>
      </c>
      <c r="Y655" s="22" t="s">
        <v>2142</v>
      </c>
      <c r="Z655" s="144">
        <f>IF(ISERROR(SEARCH(Z$1,$Q655)),0,1)</f>
        <v>0</v>
      </c>
      <c r="AA655" s="144">
        <f>IF(ISERROR(SEARCH(AA$1,$Q655)),0,1)</f>
        <v>1</v>
      </c>
      <c r="AB655" s="144">
        <f>IF(ISERROR(SEARCH(AB$1,$Q655)),0,1)</f>
        <v>1</v>
      </c>
      <c r="AC655" s="144">
        <f>IF(ISERROR(SEARCH(AC$1,$Q655)),0,1)</f>
        <v>0</v>
      </c>
      <c r="AD655" s="144">
        <f>IF(ISERROR(SEARCH(AD$1,$Q655)),0,1)</f>
        <v>0</v>
      </c>
      <c r="AE655" s="144">
        <f>IF(ISERROR(SEARCH(AE$1,$Q655)),0,1)</f>
        <v>0</v>
      </c>
      <c r="AF655" s="144">
        <f>IF(ISERROR(SEARCH(AF$1,$Q655)),0,1)</f>
        <v>1</v>
      </c>
      <c r="AG655" s="144">
        <f>IF(ISERROR(SEARCH(AG$1,$Q655)),0,1)</f>
        <v>0</v>
      </c>
      <c r="AH655" s="144">
        <f>IF(ISERROR(SEARCH(AH$1,$Q655)),0,1)</f>
        <v>1</v>
      </c>
      <c r="AI655" s="75" t="s">
        <v>1075</v>
      </c>
      <c r="AJ655" s="75" t="s">
        <v>1533</v>
      </c>
      <c r="AK655" s="75" t="s">
        <v>84</v>
      </c>
      <c r="AL655" s="41" t="s">
        <v>84</v>
      </c>
      <c r="AM655" s="216">
        <f>_xlfn.XLOOKUP(AL655,sortorder!$I$15:$I$20,sortorder!$J$15:$J$20)</f>
        <v>5</v>
      </c>
      <c r="AN655" s="75" t="s">
        <v>1804</v>
      </c>
      <c r="AO655" s="75" t="s">
        <v>1804</v>
      </c>
      <c r="AP655" s="75" t="s">
        <v>1805</v>
      </c>
      <c r="AQ655" s="130">
        <v>3</v>
      </c>
      <c r="AR655" s="75" t="s">
        <v>1799</v>
      </c>
      <c r="AS655" s="75" t="s">
        <v>1111</v>
      </c>
      <c r="AT655" s="75" t="s">
        <v>1102</v>
      </c>
      <c r="AU655" s="75" t="s">
        <v>1111</v>
      </c>
      <c r="AV655" s="75"/>
      <c r="AW655" s="39" t="str">
        <f>IFERROR(_xlfn.XLOOKUP(Q655,wtd!$B:$B,wtd!$C:$C),"")</f>
        <v/>
      </c>
      <c r="AX655" s="144" t="b">
        <f>IFERROR(Q655=_xlfn.XLOOKUP(Q655,wtd!$B:$B,wtd!$B:$B),FALSE)</f>
        <v>0</v>
      </c>
      <c r="AY655" s="75" t="s">
        <v>1103</v>
      </c>
      <c r="AZ655" s="75">
        <v>2</v>
      </c>
      <c r="BA655" s="75">
        <v>0</v>
      </c>
      <c r="BB655" s="75"/>
      <c r="BC655" t="b">
        <v>0</v>
      </c>
      <c r="BD655" t="b">
        <v>0</v>
      </c>
      <c r="BE655" t="b">
        <v>0</v>
      </c>
      <c r="BF655" s="42" t="s">
        <v>2204</v>
      </c>
      <c r="BG655" s="75" t="s">
        <v>2205</v>
      </c>
      <c r="BH655" s="75" t="s">
        <v>2205</v>
      </c>
      <c r="BI655" s="75" t="s">
        <v>2206</v>
      </c>
      <c r="BK655" t="s">
        <v>2207</v>
      </c>
      <c r="BL655" t="s">
        <v>1505</v>
      </c>
      <c r="BM655" t="s">
        <v>544</v>
      </c>
      <c r="BN655" s="229">
        <v>76</v>
      </c>
      <c r="BP655" t="s">
        <v>143</v>
      </c>
      <c r="BQ655" t="s">
        <v>1156</v>
      </c>
      <c r="BR655" t="s">
        <v>2203</v>
      </c>
      <c r="BS655" t="s">
        <v>411</v>
      </c>
    </row>
    <row r="656" spans="1:72">
      <c r="A656">
        <v>655</v>
      </c>
      <c r="B656" s="161" t="str">
        <f>IFERROR(TEXT(AM656,"00"),"99")&amp;IFERROR(TEXT(X656,"00"),"99")&amp;IFERROR(TEXT(T656,"00"),"99")&amp;IFERROR(TEXT(BN656,"000"),"999")</f>
        <v>054807077</v>
      </c>
      <c r="C656" s="161" t="str">
        <f>IFERROR(TEXT(AM656,"00"),"99")&amp;IFERROR(TEXT(W656,"00"),"99")&amp;IFERROR(TEXT(S656,"000"),"999")</f>
        <v>0548103</v>
      </c>
      <c r="D656" s="29">
        <v>1</v>
      </c>
      <c r="E656" s="29">
        <v>1</v>
      </c>
      <c r="F656" s="29">
        <v>0</v>
      </c>
      <c r="G656" s="29"/>
      <c r="H656" t="s">
        <v>2151</v>
      </c>
      <c r="I656" s="379" t="str">
        <f>IF(ISBLANK(H656), IF(OR(NOT(ISBLANK(M656)),NOT(ISBLANK(J656)), NOT(ISBLANK(O656))),"no oldname but should be",""),IF(H656=J656,"api",IF(H656=O656,"csv","no match or acsbgname")))</f>
        <v>api</v>
      </c>
      <c r="J656" t="s">
        <v>2151</v>
      </c>
      <c r="K656" t="s">
        <v>2151</v>
      </c>
      <c r="N656" t="s">
        <v>2152</v>
      </c>
      <c r="O656" t="s">
        <v>2152</v>
      </c>
      <c r="P656" t="s">
        <v>2152</v>
      </c>
      <c r="Q656" s="64" t="s">
        <v>2150</v>
      </c>
      <c r="R656" t="s">
        <v>2150</v>
      </c>
      <c r="S656" s="150">
        <f>IFERROR(_xlfn.XLOOKUP(U656,sortorder!$E$62:$E$134,sortorder!$F$62:$F$134),999)</f>
        <v>103</v>
      </c>
      <c r="T656" s="150">
        <f>IFERROR(_xlfn.XLOOKUP(U656,sortorder!$E$62:$E$134,sortorder!$D$62:$D$134),99)</f>
        <v>7</v>
      </c>
      <c r="U656" s="129" t="s">
        <v>80</v>
      </c>
      <c r="V656" s="59" t="s">
        <v>225</v>
      </c>
      <c r="W656" s="155">
        <f>IFERROR(_xlfn.XLOOKUP(Y656,sortorder!$E$4:$E$55,sortorder!$D$4:$D$55),99)</f>
        <v>48</v>
      </c>
      <c r="X656" s="155">
        <f>IFERROR(_xlfn.XLOOKUP(Y656,sortorder!$E$4:$E$55,sortorder!$D$4:$D$55),99)</f>
        <v>48</v>
      </c>
      <c r="Y656" s="22" t="s">
        <v>2142</v>
      </c>
      <c r="Z656" s="144">
        <f>IF(ISERROR(SEARCH(Z$1,$Q656)),0,1)</f>
        <v>0</v>
      </c>
      <c r="AA656" s="144">
        <f>IF(ISERROR(SEARCH(AA$1,$Q656)),0,1)</f>
        <v>1</v>
      </c>
      <c r="AB656" s="144">
        <f>IF(ISERROR(SEARCH(AB$1,$Q656)),0,1)</f>
        <v>1</v>
      </c>
      <c r="AC656" s="144">
        <f>IF(ISERROR(SEARCH(AC$1,$Q656)),0,1)</f>
        <v>0</v>
      </c>
      <c r="AD656" s="144">
        <f>IF(ISERROR(SEARCH(AD$1,$Q656)),0,1)</f>
        <v>0</v>
      </c>
      <c r="AE656" s="144">
        <f>IF(ISERROR(SEARCH(AE$1,$Q656)),0,1)</f>
        <v>0</v>
      </c>
      <c r="AF656" s="144">
        <f>IF(ISERROR(SEARCH(AF$1,$Q656)),0,1)</f>
        <v>1</v>
      </c>
      <c r="AG656" s="144">
        <f>IF(ISERROR(SEARCH(AG$1,$Q656)),0,1)</f>
        <v>0</v>
      </c>
      <c r="AH656" s="144">
        <f>IF(ISERROR(SEARCH(AH$1,$Q656)),0,1)</f>
        <v>1</v>
      </c>
      <c r="AI656" s="75" t="s">
        <v>1075</v>
      </c>
      <c r="AJ656" s="75" t="s">
        <v>1533</v>
      </c>
      <c r="AK656" s="75" t="s">
        <v>84</v>
      </c>
      <c r="AL656" s="41" t="s">
        <v>84</v>
      </c>
      <c r="AM656" s="216">
        <f>_xlfn.XLOOKUP(AL656,sortorder!$I$15:$I$20,sortorder!$J$15:$J$20)</f>
        <v>5</v>
      </c>
      <c r="AN656" s="75" t="s">
        <v>1804</v>
      </c>
      <c r="AO656" s="75" t="s">
        <v>1804</v>
      </c>
      <c r="AP656" s="75" t="s">
        <v>1805</v>
      </c>
      <c r="AQ656" s="130">
        <v>3</v>
      </c>
      <c r="AR656" s="75" t="s">
        <v>1799</v>
      </c>
      <c r="AS656" s="75" t="s">
        <v>1111</v>
      </c>
      <c r="AT656" s="75" t="s">
        <v>1102</v>
      </c>
      <c r="AU656" s="75" t="s">
        <v>1111</v>
      </c>
      <c r="AV656" s="75"/>
      <c r="AW656" s="39" t="str">
        <f>IFERROR(_xlfn.XLOOKUP(Q656,wtd!$B:$B,wtd!$C:$C),"")</f>
        <v/>
      </c>
      <c r="AX656" s="144" t="b">
        <f>IFERROR(Q656=_xlfn.XLOOKUP(Q656,wtd!$B:$B,wtd!$B:$B),FALSE)</f>
        <v>0</v>
      </c>
      <c r="AY656" s="75" t="s">
        <v>1103</v>
      </c>
      <c r="AZ656" s="75">
        <v>2</v>
      </c>
      <c r="BA656" s="75">
        <v>0</v>
      </c>
      <c r="BB656" s="75"/>
      <c r="BC656" t="b">
        <v>0</v>
      </c>
      <c r="BD656" t="b">
        <v>0</v>
      </c>
      <c r="BE656" t="b">
        <v>0</v>
      </c>
      <c r="BF656" s="42" t="s">
        <v>5202</v>
      </c>
      <c r="BG656" s="75" t="s">
        <v>2153</v>
      </c>
      <c r="BH656" s="75" t="s">
        <v>2153</v>
      </c>
      <c r="BI656" s="75" t="s">
        <v>2154</v>
      </c>
      <c r="BK656" t="s">
        <v>2155</v>
      </c>
      <c r="BL656" t="s">
        <v>1427</v>
      </c>
      <c r="BM656" t="s">
        <v>313</v>
      </c>
      <c r="BN656" s="229">
        <v>77</v>
      </c>
      <c r="BP656" t="s">
        <v>1212</v>
      </c>
      <c r="BQ656" t="s">
        <v>79</v>
      </c>
      <c r="BR656" t="s">
        <v>2152</v>
      </c>
      <c r="BS656" t="s">
        <v>411</v>
      </c>
    </row>
    <row r="657" spans="1:72">
      <c r="A657">
        <v>656</v>
      </c>
      <c r="B657" s="161" t="str">
        <f>IFERROR(TEXT(AM657,"00"),"99")&amp;IFERROR(TEXT(X657,"00"),"99")&amp;IFERROR(TEXT(T657,"00"),"99")&amp;IFERROR(TEXT(BN657,"000"),"999")</f>
        <v>054808078</v>
      </c>
      <c r="C657" s="161" t="str">
        <f>IFERROR(TEXT(AM657,"00"),"99")&amp;IFERROR(TEXT(W657,"00"),"99")&amp;IFERROR(TEXT(S657,"000"),"999")</f>
        <v>0548104</v>
      </c>
      <c r="D657" s="29">
        <v>1</v>
      </c>
      <c r="E657" s="29">
        <v>1</v>
      </c>
      <c r="F657" s="29">
        <v>0</v>
      </c>
      <c r="G657" s="29"/>
      <c r="H657" t="s">
        <v>2164</v>
      </c>
      <c r="I657" s="379" t="str">
        <f>IF(ISBLANK(H657), IF(OR(NOT(ISBLANK(M657)),NOT(ISBLANK(J657)), NOT(ISBLANK(O657))),"no oldname but should be",""),IF(H657=J657,"api",IF(H657=O657,"csv","no match or acsbgname")))</f>
        <v>api</v>
      </c>
      <c r="J657" t="s">
        <v>2164</v>
      </c>
      <c r="K657" t="s">
        <v>2164</v>
      </c>
      <c r="N657" t="s">
        <v>2165</v>
      </c>
      <c r="O657" t="s">
        <v>2165</v>
      </c>
      <c r="P657" t="s">
        <v>2165</v>
      </c>
      <c r="Q657" s="64" t="s">
        <v>2163</v>
      </c>
      <c r="R657" t="s">
        <v>2163</v>
      </c>
      <c r="S657" s="150">
        <f>IFERROR(_xlfn.XLOOKUP(U657,sortorder!$E$62:$E$134,sortorder!$F$62:$F$134),999)</f>
        <v>104</v>
      </c>
      <c r="T657" s="150">
        <f>IFERROR(_xlfn.XLOOKUP(U657,sortorder!$E$62:$E$134,sortorder!$D$62:$D$134),99)</f>
        <v>8</v>
      </c>
      <c r="U657" s="129" t="s">
        <v>255</v>
      </c>
      <c r="V657" s="59" t="s">
        <v>254</v>
      </c>
      <c r="W657" s="155">
        <f>IFERROR(_xlfn.XLOOKUP(Y657,sortorder!$E$4:$E$55,sortorder!$D$4:$D$55),99)</f>
        <v>48</v>
      </c>
      <c r="X657" s="155">
        <f>IFERROR(_xlfn.XLOOKUP(Y657,sortorder!$E$4:$E$55,sortorder!$D$4:$D$55),99)</f>
        <v>48</v>
      </c>
      <c r="Y657" s="22" t="s">
        <v>2142</v>
      </c>
      <c r="Z657" s="144">
        <f>IF(ISERROR(SEARCH(Z$1,$Q657)),0,1)</f>
        <v>0</v>
      </c>
      <c r="AA657" s="144">
        <f>IF(ISERROR(SEARCH(AA$1,$Q657)),0,1)</f>
        <v>1</v>
      </c>
      <c r="AB657" s="144">
        <f>IF(ISERROR(SEARCH(AB$1,$Q657)),0,1)</f>
        <v>1</v>
      </c>
      <c r="AC657" s="144">
        <f>IF(ISERROR(SEARCH(AC$1,$Q657)),0,1)</f>
        <v>0</v>
      </c>
      <c r="AD657" s="144">
        <f>IF(ISERROR(SEARCH(AD$1,$Q657)),0,1)</f>
        <v>0</v>
      </c>
      <c r="AE657" s="144">
        <f>IF(ISERROR(SEARCH(AE$1,$Q657)),0,1)</f>
        <v>0</v>
      </c>
      <c r="AF657" s="144">
        <f>IF(ISERROR(SEARCH(AF$1,$Q657)),0,1)</f>
        <v>1</v>
      </c>
      <c r="AG657" s="144">
        <f>IF(ISERROR(SEARCH(AG$1,$Q657)),0,1)</f>
        <v>0</v>
      </c>
      <c r="AH657" s="144">
        <f>IF(ISERROR(SEARCH(AH$1,$Q657)),0,1)</f>
        <v>1</v>
      </c>
      <c r="AI657" s="75" t="s">
        <v>1075</v>
      </c>
      <c r="AJ657" s="75" t="s">
        <v>1533</v>
      </c>
      <c r="AK657" s="75" t="s">
        <v>84</v>
      </c>
      <c r="AL657" s="41" t="s">
        <v>84</v>
      </c>
      <c r="AM657" s="216">
        <f>_xlfn.XLOOKUP(AL657,sortorder!$I$15:$I$20,sortorder!$J$15:$J$20)</f>
        <v>5</v>
      </c>
      <c r="AN657" s="75" t="s">
        <v>1804</v>
      </c>
      <c r="AO657" s="75" t="s">
        <v>1804</v>
      </c>
      <c r="AP657" s="75" t="s">
        <v>1805</v>
      </c>
      <c r="AQ657" s="130">
        <v>3</v>
      </c>
      <c r="AR657" s="75" t="s">
        <v>1799</v>
      </c>
      <c r="AS657" s="75" t="s">
        <v>1111</v>
      </c>
      <c r="AT657" s="75" t="s">
        <v>1102</v>
      </c>
      <c r="AU657" s="75" t="s">
        <v>1111</v>
      </c>
      <c r="AV657" s="75"/>
      <c r="AW657" s="39" t="str">
        <f>IFERROR(_xlfn.XLOOKUP(Q657,wtd!$B:$B,wtd!$C:$C),"")</f>
        <v/>
      </c>
      <c r="AX657" s="144" t="b">
        <f>IFERROR(Q657=_xlfn.XLOOKUP(Q657,wtd!$B:$B,wtd!$B:$B),FALSE)</f>
        <v>0</v>
      </c>
      <c r="AY657" s="75" t="s">
        <v>1103</v>
      </c>
      <c r="AZ657" s="75">
        <v>2</v>
      </c>
      <c r="BA657" s="75">
        <v>0</v>
      </c>
      <c r="BB657" s="75"/>
      <c r="BC657" t="b">
        <v>0</v>
      </c>
      <c r="BD657" t="b">
        <v>0</v>
      </c>
      <c r="BE657" t="b">
        <v>0</v>
      </c>
      <c r="BF657" s="42" t="s">
        <v>2166</v>
      </c>
      <c r="BG657" s="75" t="s">
        <v>2167</v>
      </c>
      <c r="BH657" s="75" t="s">
        <v>2167</v>
      </c>
      <c r="BI657" s="75" t="s">
        <v>2168</v>
      </c>
      <c r="BK657" t="s">
        <v>2169</v>
      </c>
      <c r="BL657" t="s">
        <v>1448</v>
      </c>
      <c r="BM657" t="s">
        <v>342</v>
      </c>
      <c r="BN657" s="229">
        <v>78</v>
      </c>
      <c r="BP657" t="s">
        <v>1232</v>
      </c>
      <c r="BQ657" t="s">
        <v>1562</v>
      </c>
      <c r="BR657" t="s">
        <v>2165</v>
      </c>
      <c r="BS657" t="s">
        <v>411</v>
      </c>
    </row>
    <row r="658" spans="1:72">
      <c r="A658">
        <v>657</v>
      </c>
      <c r="B658" s="161" t="str">
        <f>IFERROR(TEXT(AM658,"00"),"99")&amp;IFERROR(TEXT(X658,"00"),"99")&amp;IFERROR(TEXT(T658,"00"),"99")&amp;IFERROR(TEXT(BN658,"000"),"999")</f>
        <v>054809079</v>
      </c>
      <c r="C658" s="161" t="str">
        <f>IFERROR(TEXT(AM658,"00"),"99")&amp;IFERROR(TEXT(W658,"00"),"99")&amp;IFERROR(TEXT(S658,"000"),"999")</f>
        <v>0548105</v>
      </c>
      <c r="D658" s="29">
        <v>1</v>
      </c>
      <c r="E658" s="29">
        <v>1</v>
      </c>
      <c r="F658" s="29">
        <v>0</v>
      </c>
      <c r="G658" s="29"/>
      <c r="H658" t="s">
        <v>2191</v>
      </c>
      <c r="I658" s="379" t="str">
        <f>IF(ISBLANK(H658), IF(OR(NOT(ISBLANK(M658)),NOT(ISBLANK(J658)), NOT(ISBLANK(O658))),"no oldname but should be",""),IF(H658=J658,"api",IF(H658=O658,"csv","no match or acsbgname")))</f>
        <v>api</v>
      </c>
      <c r="J658" t="s">
        <v>2191</v>
      </c>
      <c r="K658" t="s">
        <v>2191</v>
      </c>
      <c r="N658" t="s">
        <v>2192</v>
      </c>
      <c r="O658" t="s">
        <v>2192</v>
      </c>
      <c r="P658" t="s">
        <v>2192</v>
      </c>
      <c r="Q658" s="64" t="s">
        <v>2190</v>
      </c>
      <c r="R658" t="s">
        <v>2190</v>
      </c>
      <c r="S658" s="150">
        <f>IFERROR(_xlfn.XLOOKUP(U658,sortorder!$E$62:$E$134,sortorder!$F$62:$F$134),999)</f>
        <v>105</v>
      </c>
      <c r="T658" s="150">
        <f>IFERROR(_xlfn.XLOOKUP(U658,sortorder!$E$62:$E$134,sortorder!$D$62:$D$134),99)</f>
        <v>9</v>
      </c>
      <c r="U658" s="129" t="s">
        <v>265</v>
      </c>
      <c r="V658" s="59" t="s">
        <v>264</v>
      </c>
      <c r="W658" s="155">
        <f>IFERROR(_xlfn.XLOOKUP(Y658,sortorder!$E$4:$E$55,sortorder!$D$4:$D$55),99)</f>
        <v>48</v>
      </c>
      <c r="X658" s="155">
        <f>IFERROR(_xlfn.XLOOKUP(Y658,sortorder!$E$4:$E$55,sortorder!$D$4:$D$55),99)</f>
        <v>48</v>
      </c>
      <c r="Y658" s="22" t="s">
        <v>2142</v>
      </c>
      <c r="Z658" s="144">
        <f>IF(ISERROR(SEARCH(Z$1,$Q658)),0,1)</f>
        <v>0</v>
      </c>
      <c r="AA658" s="144">
        <f>IF(ISERROR(SEARCH(AA$1,$Q658)),0,1)</f>
        <v>1</v>
      </c>
      <c r="AB658" s="144">
        <f>IF(ISERROR(SEARCH(AB$1,$Q658)),0,1)</f>
        <v>1</v>
      </c>
      <c r="AC658" s="144">
        <f>IF(ISERROR(SEARCH(AC$1,$Q658)),0,1)</f>
        <v>0</v>
      </c>
      <c r="AD658" s="144">
        <f>IF(ISERROR(SEARCH(AD$1,$Q658)),0,1)</f>
        <v>0</v>
      </c>
      <c r="AE658" s="144">
        <f>IF(ISERROR(SEARCH(AE$1,$Q658)),0,1)</f>
        <v>0</v>
      </c>
      <c r="AF658" s="144">
        <f>IF(ISERROR(SEARCH(AF$1,$Q658)),0,1)</f>
        <v>1</v>
      </c>
      <c r="AG658" s="144">
        <f>IF(ISERROR(SEARCH(AG$1,$Q658)),0,1)</f>
        <v>0</v>
      </c>
      <c r="AH658" s="144">
        <f>IF(ISERROR(SEARCH(AH$1,$Q658)),0,1)</f>
        <v>1</v>
      </c>
      <c r="AI658" s="75" t="s">
        <v>1075</v>
      </c>
      <c r="AJ658" s="75" t="s">
        <v>1533</v>
      </c>
      <c r="AK658" s="75" t="s">
        <v>84</v>
      </c>
      <c r="AL658" s="41" t="s">
        <v>84</v>
      </c>
      <c r="AM658" s="216">
        <f>_xlfn.XLOOKUP(AL658,sortorder!$I$15:$I$20,sortorder!$J$15:$J$20)</f>
        <v>5</v>
      </c>
      <c r="AN658" s="75" t="s">
        <v>1804</v>
      </c>
      <c r="AO658" s="75" t="s">
        <v>1804</v>
      </c>
      <c r="AP658" s="75" t="s">
        <v>1805</v>
      </c>
      <c r="AQ658" s="130">
        <v>3</v>
      </c>
      <c r="AR658" s="75" t="s">
        <v>1799</v>
      </c>
      <c r="AS658" s="75" t="s">
        <v>1111</v>
      </c>
      <c r="AT658" s="75" t="s">
        <v>1102</v>
      </c>
      <c r="AU658" s="75" t="s">
        <v>1111</v>
      </c>
      <c r="AV658" s="75"/>
      <c r="AW658" s="39" t="str">
        <f>IFERROR(_xlfn.XLOOKUP(Q658,wtd!$B:$B,wtd!$C:$C),"")</f>
        <v/>
      </c>
      <c r="AX658" s="144" t="b">
        <f>IFERROR(Q658=_xlfn.XLOOKUP(Q658,wtd!$B:$B,wtd!$B:$B),FALSE)</f>
        <v>0</v>
      </c>
      <c r="AY658" s="75" t="s">
        <v>1103</v>
      </c>
      <c r="AZ658" s="75">
        <v>2</v>
      </c>
      <c r="BA658" s="75">
        <v>0</v>
      </c>
      <c r="BB658" s="75"/>
      <c r="BC658" t="b">
        <v>0</v>
      </c>
      <c r="BD658" t="b">
        <v>0</v>
      </c>
      <c r="BE658" t="b">
        <v>0</v>
      </c>
      <c r="BF658" s="42" t="s">
        <v>2193</v>
      </c>
      <c r="BG658" s="75" t="s">
        <v>2194</v>
      </c>
      <c r="BH658" s="75" t="s">
        <v>2194</v>
      </c>
      <c r="BI658" s="75" t="s">
        <v>2195</v>
      </c>
      <c r="BK658" t="s">
        <v>5497</v>
      </c>
      <c r="BL658" t="s">
        <v>1487</v>
      </c>
      <c r="BM658" t="s">
        <v>351</v>
      </c>
      <c r="BN658" s="229">
        <v>79</v>
      </c>
      <c r="BP658" t="s">
        <v>1131</v>
      </c>
      <c r="BQ658" t="s">
        <v>1589</v>
      </c>
      <c r="BR658" t="s">
        <v>2192</v>
      </c>
      <c r="BS658" t="s">
        <v>411</v>
      </c>
    </row>
    <row r="659" spans="1:72">
      <c r="A659">
        <v>658</v>
      </c>
      <c r="B659" s="161" t="str">
        <f>IFERROR(TEXT(AM659,"00"),"99")&amp;IFERROR(TEXT(X659,"00"),"99")&amp;IFERROR(TEXT(T659,"00"),"99")&amp;IFERROR(TEXT(BN659,"000"),"999")</f>
        <v>054810080</v>
      </c>
      <c r="C659" s="161" t="str">
        <f>IFERROR(TEXT(AM659,"00"),"99")&amp;IFERROR(TEXT(W659,"00"),"99")&amp;IFERROR(TEXT(S659,"000"),"999")</f>
        <v>0548106</v>
      </c>
      <c r="D659" s="29">
        <v>1</v>
      </c>
      <c r="E659" s="29">
        <v>1</v>
      </c>
      <c r="F659" s="29">
        <v>0</v>
      </c>
      <c r="G659" s="29"/>
      <c r="H659" t="s">
        <v>2209</v>
      </c>
      <c r="I659" s="379" t="str">
        <f>IF(ISBLANK(H659), IF(OR(NOT(ISBLANK(M659)),NOT(ISBLANK(J659)), NOT(ISBLANK(O659))),"no oldname but should be",""),IF(H659=J659,"api",IF(H659=O659,"csv","no match or acsbgname")))</f>
        <v>api</v>
      </c>
      <c r="J659" t="s">
        <v>2209</v>
      </c>
      <c r="K659" t="s">
        <v>2209</v>
      </c>
      <c r="N659" t="s">
        <v>2210</v>
      </c>
      <c r="O659" t="s">
        <v>2210</v>
      </c>
      <c r="P659" t="s">
        <v>2210</v>
      </c>
      <c r="Q659" s="64" t="s">
        <v>2208</v>
      </c>
      <c r="R659" t="s">
        <v>2208</v>
      </c>
      <c r="S659" s="150">
        <f>IFERROR(_xlfn.XLOOKUP(U659,sortorder!$E$62:$E$134,sortorder!$F$62:$F$134),999)</f>
        <v>106</v>
      </c>
      <c r="T659" s="150">
        <f>IFERROR(_xlfn.XLOOKUP(U659,sortorder!$E$62:$E$134,sortorder!$D$62:$D$134),99)</f>
        <v>10</v>
      </c>
      <c r="U659" s="129" t="s">
        <v>95</v>
      </c>
      <c r="V659" s="59" t="s">
        <v>94</v>
      </c>
      <c r="W659" s="155">
        <f>IFERROR(_xlfn.XLOOKUP(Y659,sortorder!$E$4:$E$55,sortorder!$D$4:$D$55),99)</f>
        <v>48</v>
      </c>
      <c r="X659" s="155">
        <f>IFERROR(_xlfn.XLOOKUP(Y659,sortorder!$E$4:$E$55,sortorder!$D$4:$D$55),99)</f>
        <v>48</v>
      </c>
      <c r="Y659" s="22" t="s">
        <v>2142</v>
      </c>
      <c r="Z659" s="144">
        <f>IF(ISERROR(SEARCH(Z$1,$Q659)),0,1)</f>
        <v>0</v>
      </c>
      <c r="AA659" s="144">
        <f>IF(ISERROR(SEARCH(AA$1,$Q659)),0,1)</f>
        <v>1</v>
      </c>
      <c r="AB659" s="144">
        <f>IF(ISERROR(SEARCH(AB$1,$Q659)),0,1)</f>
        <v>1</v>
      </c>
      <c r="AC659" s="144">
        <f>IF(ISERROR(SEARCH(AC$1,$Q659)),0,1)</f>
        <v>0</v>
      </c>
      <c r="AD659" s="144">
        <f>IF(ISERROR(SEARCH(AD$1,$Q659)),0,1)</f>
        <v>0</v>
      </c>
      <c r="AE659" s="144">
        <f>IF(ISERROR(SEARCH(AE$1,$Q659)),0,1)</f>
        <v>0</v>
      </c>
      <c r="AF659" s="144">
        <f>IF(ISERROR(SEARCH(AF$1,$Q659)),0,1)</f>
        <v>1</v>
      </c>
      <c r="AG659" s="144">
        <f>IF(ISERROR(SEARCH(AG$1,$Q659)),0,1)</f>
        <v>0</v>
      </c>
      <c r="AH659" s="144">
        <f>IF(ISERROR(SEARCH(AH$1,$Q659)),0,1)</f>
        <v>1</v>
      </c>
      <c r="AI659" s="75" t="s">
        <v>1075</v>
      </c>
      <c r="AJ659" s="75" t="s">
        <v>1533</v>
      </c>
      <c r="AK659" s="75" t="s">
        <v>84</v>
      </c>
      <c r="AL659" s="41" t="s">
        <v>84</v>
      </c>
      <c r="AM659" s="216">
        <f>_xlfn.XLOOKUP(AL659,sortorder!$I$15:$I$20,sortorder!$J$15:$J$20)</f>
        <v>5</v>
      </c>
      <c r="AN659" s="75" t="s">
        <v>1804</v>
      </c>
      <c r="AO659" s="75" t="s">
        <v>1804</v>
      </c>
      <c r="AP659" s="75" t="s">
        <v>1805</v>
      </c>
      <c r="AQ659" s="130">
        <v>3</v>
      </c>
      <c r="AR659" s="75" t="s">
        <v>1799</v>
      </c>
      <c r="AS659" s="75" t="s">
        <v>1111</v>
      </c>
      <c r="AT659" s="75" t="s">
        <v>1102</v>
      </c>
      <c r="AU659" s="75" t="s">
        <v>1111</v>
      </c>
      <c r="AV659" s="75"/>
      <c r="AW659" s="39" t="str">
        <f>IFERROR(_xlfn.XLOOKUP(Q659,wtd!$B:$B,wtd!$C:$C),"")</f>
        <v/>
      </c>
      <c r="AX659" s="144" t="b">
        <f>IFERROR(Q659=_xlfn.XLOOKUP(Q659,wtd!$B:$B,wtd!$B:$B),FALSE)</f>
        <v>0</v>
      </c>
      <c r="AY659" s="75" t="s">
        <v>1103</v>
      </c>
      <c r="AZ659" s="75">
        <v>2</v>
      </c>
      <c r="BA659" s="75">
        <v>0</v>
      </c>
      <c r="BB659" s="75"/>
      <c r="BC659" t="b">
        <v>0</v>
      </c>
      <c r="BD659" t="b">
        <v>0</v>
      </c>
      <c r="BE659" t="b">
        <v>0</v>
      </c>
      <c r="BF659" s="42" t="s">
        <v>2211</v>
      </c>
      <c r="BG659" s="75" t="s">
        <v>2212</v>
      </c>
      <c r="BH659" s="75" t="s">
        <v>2212</v>
      </c>
      <c r="BI659" s="75" t="s">
        <v>2213</v>
      </c>
      <c r="BK659" t="s">
        <v>2214</v>
      </c>
      <c r="BL659" t="s">
        <v>1516</v>
      </c>
      <c r="BM659" t="s">
        <v>360</v>
      </c>
      <c r="BN659" s="229">
        <v>80</v>
      </c>
      <c r="BP659" t="s">
        <v>55</v>
      </c>
      <c r="BQ659" t="s">
        <v>1204</v>
      </c>
      <c r="BR659" t="s">
        <v>2210</v>
      </c>
      <c r="BS659" t="s">
        <v>411</v>
      </c>
    </row>
    <row r="660" spans="1:72">
      <c r="A660">
        <v>659</v>
      </c>
      <c r="B660" s="161" t="str">
        <f>IFERROR(TEXT(AM660,"00"),"99")&amp;IFERROR(TEXT(X660,"00"),"99")&amp;IFERROR(TEXT(T660,"00"),"99")&amp;IFERROR(TEXT(BN660,"000"),"999")</f>
        <v>054811081</v>
      </c>
      <c r="C660" s="161" t="str">
        <f>IFERROR(TEXT(AM660,"00"),"99")&amp;IFERROR(TEXT(W660,"00"),"99")&amp;IFERROR(TEXT(S660,"000"),"999")</f>
        <v>0548107</v>
      </c>
      <c r="D660" s="29">
        <v>1</v>
      </c>
      <c r="E660" s="29">
        <v>1</v>
      </c>
      <c r="F660" s="29">
        <v>0</v>
      </c>
      <c r="G660" s="29"/>
      <c r="H660" t="s">
        <v>2216</v>
      </c>
      <c r="I660" s="379" t="str">
        <f>IF(ISBLANK(H660), IF(OR(NOT(ISBLANK(M660)),NOT(ISBLANK(J660)), NOT(ISBLANK(O660))),"no oldname but should be",""),IF(H660=J660,"api",IF(H660=O660,"csv","no match or acsbgname")))</f>
        <v>api</v>
      </c>
      <c r="J660" t="s">
        <v>2216</v>
      </c>
      <c r="K660" t="s">
        <v>2216</v>
      </c>
      <c r="N660" t="s">
        <v>2217</v>
      </c>
      <c r="O660" t="s">
        <v>2217</v>
      </c>
      <c r="P660" t="s">
        <v>2217</v>
      </c>
      <c r="Q660" s="64" t="s">
        <v>2215</v>
      </c>
      <c r="R660" t="s">
        <v>2215</v>
      </c>
      <c r="S660" s="150">
        <f>IFERROR(_xlfn.XLOOKUP(U660,sortorder!$E$62:$E$134,sortorder!$F$62:$F$134),999)</f>
        <v>107</v>
      </c>
      <c r="T660" s="150">
        <f>IFERROR(_xlfn.XLOOKUP(U660,sortorder!$E$62:$E$134,sortorder!$D$62:$D$134),99)</f>
        <v>11</v>
      </c>
      <c r="U660" s="129" t="s">
        <v>134</v>
      </c>
      <c r="V660" s="59" t="s">
        <v>133</v>
      </c>
      <c r="W660" s="155">
        <f>IFERROR(_xlfn.XLOOKUP(Y660,sortorder!$E$4:$E$55,sortorder!$D$4:$D$55),99)</f>
        <v>48</v>
      </c>
      <c r="X660" s="155">
        <f>IFERROR(_xlfn.XLOOKUP(Y660,sortorder!$E$4:$E$55,sortorder!$D$4:$D$55),99)</f>
        <v>48</v>
      </c>
      <c r="Y660" s="22" t="s">
        <v>2142</v>
      </c>
      <c r="Z660" s="144">
        <f>IF(ISERROR(SEARCH(Z$1,$Q660)),0,1)</f>
        <v>0</v>
      </c>
      <c r="AA660" s="144">
        <f>IF(ISERROR(SEARCH(AA$1,$Q660)),0,1)</f>
        <v>1</v>
      </c>
      <c r="AB660" s="144">
        <f>IF(ISERROR(SEARCH(AB$1,$Q660)),0,1)</f>
        <v>1</v>
      </c>
      <c r="AC660" s="144">
        <f>IF(ISERROR(SEARCH(AC$1,$Q660)),0,1)</f>
        <v>0</v>
      </c>
      <c r="AD660" s="144">
        <f>IF(ISERROR(SEARCH(AD$1,$Q660)),0,1)</f>
        <v>0</v>
      </c>
      <c r="AE660" s="144">
        <f>IF(ISERROR(SEARCH(AE$1,$Q660)),0,1)</f>
        <v>0</v>
      </c>
      <c r="AF660" s="144">
        <f>IF(ISERROR(SEARCH(AF$1,$Q660)),0,1)</f>
        <v>1</v>
      </c>
      <c r="AG660" s="144">
        <f>IF(ISERROR(SEARCH(AG$1,$Q660)),0,1)</f>
        <v>0</v>
      </c>
      <c r="AH660" s="144">
        <f>IF(ISERROR(SEARCH(AH$1,$Q660)),0,1)</f>
        <v>1</v>
      </c>
      <c r="AI660" s="75" t="s">
        <v>1075</v>
      </c>
      <c r="AJ660" s="75" t="s">
        <v>1533</v>
      </c>
      <c r="AK660" s="75" t="s">
        <v>84</v>
      </c>
      <c r="AL660" s="41" t="s">
        <v>84</v>
      </c>
      <c r="AM660" s="216">
        <f>_xlfn.XLOOKUP(AL660,sortorder!$I$15:$I$20,sortorder!$J$15:$J$20)</f>
        <v>5</v>
      </c>
      <c r="AN660" s="75" t="s">
        <v>1804</v>
      </c>
      <c r="AO660" s="75" t="s">
        <v>1804</v>
      </c>
      <c r="AP660" s="75" t="s">
        <v>1805</v>
      </c>
      <c r="AQ660" s="130">
        <v>3</v>
      </c>
      <c r="AR660" s="75" t="s">
        <v>1799</v>
      </c>
      <c r="AS660" s="75" t="s">
        <v>1111</v>
      </c>
      <c r="AT660" s="75" t="s">
        <v>1102</v>
      </c>
      <c r="AU660" s="75" t="s">
        <v>1111</v>
      </c>
      <c r="AV660" s="75"/>
      <c r="AW660" s="39" t="str">
        <f>IFERROR(_xlfn.XLOOKUP(Q660,wtd!$B:$B,wtd!$C:$C),"")</f>
        <v/>
      </c>
      <c r="AX660" s="144" t="b">
        <f>IFERROR(Q660=_xlfn.XLOOKUP(Q660,wtd!$B:$B,wtd!$B:$B),FALSE)</f>
        <v>0</v>
      </c>
      <c r="AY660" s="75" t="s">
        <v>1103</v>
      </c>
      <c r="AZ660" s="75">
        <v>2</v>
      </c>
      <c r="BA660" s="75">
        <v>0</v>
      </c>
      <c r="BB660" s="75"/>
      <c r="BC660" t="b">
        <v>0</v>
      </c>
      <c r="BD660" t="b">
        <v>0</v>
      </c>
      <c r="BE660" t="b">
        <v>0</v>
      </c>
      <c r="BF660" s="42" t="s">
        <v>2218</v>
      </c>
      <c r="BG660" s="75" t="s">
        <v>2219</v>
      </c>
      <c r="BH660" s="75" t="s">
        <v>2219</v>
      </c>
      <c r="BI660" s="75" t="s">
        <v>2220</v>
      </c>
      <c r="BK660" t="s">
        <v>2221</v>
      </c>
      <c r="BL660" t="s">
        <v>1526</v>
      </c>
      <c r="BM660" t="s">
        <v>2222</v>
      </c>
      <c r="BN660" s="229">
        <v>81</v>
      </c>
      <c r="BP660" t="s">
        <v>55</v>
      </c>
      <c r="BQ660" t="s">
        <v>1486</v>
      </c>
      <c r="BR660" t="s">
        <v>2217</v>
      </c>
      <c r="BS660" t="s">
        <v>411</v>
      </c>
    </row>
    <row r="661" spans="1:72">
      <c r="A661">
        <v>660</v>
      </c>
      <c r="B661" s="161" t="str">
        <f>IFERROR(TEXT(AM661,"00"),"99")&amp;IFERROR(TEXT(X661,"00"),"99")&amp;IFERROR(TEXT(T661,"00"),"99")&amp;IFERROR(TEXT(BN661,"000"),"999")</f>
        <v>054812082</v>
      </c>
      <c r="C661" s="161" t="str">
        <f>IFERROR(TEXT(AM661,"00"),"99")&amp;IFERROR(TEXT(W661,"00"),"99")&amp;IFERROR(TEXT(S661,"000"),"999")</f>
        <v>0548108</v>
      </c>
      <c r="D661" s="29">
        <v>1</v>
      </c>
      <c r="E661" s="29">
        <v>1</v>
      </c>
      <c r="F661" s="29">
        <v>0</v>
      </c>
      <c r="G661" s="29"/>
      <c r="H661" t="s">
        <v>2157</v>
      </c>
      <c r="I661" s="379" t="str">
        <f>IF(ISBLANK(H661), IF(OR(NOT(ISBLANK(M661)),NOT(ISBLANK(J661)), NOT(ISBLANK(O661))),"no oldname but should be",""),IF(H661=J661,"api",IF(H661=O661,"csv","no match or acsbgname")))</f>
        <v>api</v>
      </c>
      <c r="J661" t="s">
        <v>2157</v>
      </c>
      <c r="K661" t="s">
        <v>2157</v>
      </c>
      <c r="N661" t="s">
        <v>2158</v>
      </c>
      <c r="O661" t="s">
        <v>2158</v>
      </c>
      <c r="P661" t="s">
        <v>2158</v>
      </c>
      <c r="Q661" s="64" t="s">
        <v>2156</v>
      </c>
      <c r="R661" t="s">
        <v>2156</v>
      </c>
      <c r="S661" s="150">
        <f>IFERROR(_xlfn.XLOOKUP(U661,sortorder!$E$62:$E$134,sortorder!$F$62:$F$134),999)</f>
        <v>108</v>
      </c>
      <c r="T661" s="150">
        <f>IFERROR(_xlfn.XLOOKUP(U661,sortorder!$E$62:$E$134,sortorder!$D$62:$D$134),99)</f>
        <v>12</v>
      </c>
      <c r="U661" s="129" t="s">
        <v>244</v>
      </c>
      <c r="V661" s="59" t="s">
        <v>243</v>
      </c>
      <c r="W661" s="155">
        <f>IFERROR(_xlfn.XLOOKUP(Y661,sortorder!$E$4:$E$55,sortorder!$D$4:$D$55),99)</f>
        <v>48</v>
      </c>
      <c r="X661" s="155">
        <f>IFERROR(_xlfn.XLOOKUP(Y661,sortorder!$E$4:$E$55,sortorder!$D$4:$D$55),99)</f>
        <v>48</v>
      </c>
      <c r="Y661" s="22" t="s">
        <v>2142</v>
      </c>
      <c r="Z661" s="144">
        <f>IF(ISERROR(SEARCH(Z$1,$Q661)),0,1)</f>
        <v>0</v>
      </c>
      <c r="AA661" s="144">
        <f>IF(ISERROR(SEARCH(AA$1,$Q661)),0,1)</f>
        <v>1</v>
      </c>
      <c r="AB661" s="144">
        <f>IF(ISERROR(SEARCH(AB$1,$Q661)),0,1)</f>
        <v>1</v>
      </c>
      <c r="AC661" s="144">
        <f>IF(ISERROR(SEARCH(AC$1,$Q661)),0,1)</f>
        <v>0</v>
      </c>
      <c r="AD661" s="144">
        <f>IF(ISERROR(SEARCH(AD$1,$Q661)),0,1)</f>
        <v>0</v>
      </c>
      <c r="AE661" s="144">
        <f>IF(ISERROR(SEARCH(AE$1,$Q661)),0,1)</f>
        <v>0</v>
      </c>
      <c r="AF661" s="144">
        <f>IF(ISERROR(SEARCH(AF$1,$Q661)),0,1)</f>
        <v>1</v>
      </c>
      <c r="AG661" s="144">
        <f>IF(ISERROR(SEARCH(AG$1,$Q661)),0,1)</f>
        <v>0</v>
      </c>
      <c r="AH661" s="144">
        <f>IF(ISERROR(SEARCH(AH$1,$Q661)),0,1)</f>
        <v>1</v>
      </c>
      <c r="AI661" s="75" t="s">
        <v>1075</v>
      </c>
      <c r="AJ661" s="75" t="s">
        <v>1533</v>
      </c>
      <c r="AK661" s="75" t="s">
        <v>84</v>
      </c>
      <c r="AL661" s="41" t="s">
        <v>84</v>
      </c>
      <c r="AM661" s="216">
        <f>_xlfn.XLOOKUP(AL661,sortorder!$I$15:$I$20,sortorder!$J$15:$J$20)</f>
        <v>5</v>
      </c>
      <c r="AN661" s="75" t="s">
        <v>1804</v>
      </c>
      <c r="AO661" s="75" t="s">
        <v>1804</v>
      </c>
      <c r="AP661" s="75" t="s">
        <v>1805</v>
      </c>
      <c r="AQ661" s="130">
        <v>3</v>
      </c>
      <c r="AR661" s="75" t="s">
        <v>1799</v>
      </c>
      <c r="AS661" s="75" t="s">
        <v>1111</v>
      </c>
      <c r="AT661" s="75" t="s">
        <v>1102</v>
      </c>
      <c r="AU661" s="75" t="s">
        <v>1111</v>
      </c>
      <c r="AV661" s="75"/>
      <c r="AW661" s="39" t="str">
        <f>IFERROR(_xlfn.XLOOKUP(Q661,wtd!$B:$B,wtd!$C:$C),"")</f>
        <v/>
      </c>
      <c r="AX661" s="144" t="b">
        <f>IFERROR(Q661=_xlfn.XLOOKUP(Q661,wtd!$B:$B,wtd!$B:$B),FALSE)</f>
        <v>0</v>
      </c>
      <c r="AY661" s="75" t="s">
        <v>1103</v>
      </c>
      <c r="AZ661" s="75">
        <v>2</v>
      </c>
      <c r="BA661" s="75">
        <v>0</v>
      </c>
      <c r="BB661" s="75"/>
      <c r="BC661" t="b">
        <v>0</v>
      </c>
      <c r="BD661" t="b">
        <v>0</v>
      </c>
      <c r="BE661" t="b">
        <v>0</v>
      </c>
      <c r="BF661" s="42" t="s">
        <v>2159</v>
      </c>
      <c r="BG661" s="75" t="s">
        <v>2160</v>
      </c>
      <c r="BH661" s="75" t="s">
        <v>2160</v>
      </c>
      <c r="BI661" s="75" t="s">
        <v>2161</v>
      </c>
      <c r="BK661" t="s">
        <v>2162</v>
      </c>
      <c r="BL661" t="s">
        <v>1438</v>
      </c>
      <c r="BM661" t="s">
        <v>332</v>
      </c>
      <c r="BN661" s="229">
        <v>82</v>
      </c>
      <c r="BP661" t="s">
        <v>1527</v>
      </c>
      <c r="BQ661" t="s">
        <v>606</v>
      </c>
      <c r="BR661" t="s">
        <v>2158</v>
      </c>
      <c r="BS661" t="s">
        <v>411</v>
      </c>
    </row>
    <row r="662" spans="1:72">
      <c r="A662">
        <v>661</v>
      </c>
      <c r="B662" s="161" t="str">
        <f>IFERROR(TEXT(AM662,"00"),"99")&amp;IFERROR(TEXT(X662,"00"),"99")&amp;IFERROR(TEXT(T662,"00"),"99")&amp;IFERROR(TEXT(BN662,"000"),"999")</f>
        <v>054813000</v>
      </c>
      <c r="C662" s="161" t="str">
        <f>IFERROR(TEXT(AM662,"00"),"99")&amp;IFERROR(TEXT(W662,"00"),"99")&amp;IFERROR(TEXT(S662,"000"),"999")</f>
        <v>0548109</v>
      </c>
      <c r="D662" s="260">
        <v>1</v>
      </c>
      <c r="E662" s="260">
        <v>1</v>
      </c>
      <c r="F662" s="260">
        <v>0</v>
      </c>
      <c r="G662" s="261"/>
      <c r="H662" s="124" t="s">
        <v>5777</v>
      </c>
      <c r="I662" s="379" t="str">
        <f>IF(ISBLANK(H662), IF(OR(NOT(ISBLANK(M662)),NOT(ISBLANK(J662)), NOT(ISBLANK(O662))),"no oldname but should be",""),IF(H662=J662,"api",IF(H662=O662,"csv","no match or acsbgname")))</f>
        <v>csv</v>
      </c>
      <c r="J662" s="124" t="s">
        <v>5776</v>
      </c>
      <c r="K662" s="124"/>
      <c r="L662" s="124"/>
      <c r="M662" s="124"/>
      <c r="N662" s="124"/>
      <c r="O662" s="124" t="s">
        <v>5777</v>
      </c>
      <c r="P662" s="124"/>
      <c r="Q662" s="125" t="s">
        <v>5778</v>
      </c>
      <c r="R662" s="124"/>
      <c r="S662" s="150">
        <f>IFERROR(_xlfn.XLOOKUP(U662,sortorder!$E$62:$E$134,sortorder!$F$62:$F$134),999)</f>
        <v>109</v>
      </c>
      <c r="T662" s="150">
        <f>IFERROR(_xlfn.XLOOKUP(U662,sortorder!$E$62:$E$134,sortorder!$D$62:$D$134),99)</f>
        <v>13</v>
      </c>
      <c r="U662" s="201" t="s">
        <v>5689</v>
      </c>
      <c r="V662" s="202"/>
      <c r="W662" s="155">
        <f>IFERROR(_xlfn.XLOOKUP(Y662,sortorder!$E$4:$E$55,sortorder!$D$4:$D$55),99)</f>
        <v>48</v>
      </c>
      <c r="X662" s="155">
        <f>IFERROR(_xlfn.XLOOKUP(Y662,sortorder!$E$4:$E$55,sortorder!$D$4:$D$55),99)</f>
        <v>48</v>
      </c>
      <c r="Y662" s="203" t="s">
        <v>2142</v>
      </c>
      <c r="Z662" s="144">
        <f>IF(ISERROR(SEARCH(Z$1,$Q662)),0,1)</f>
        <v>0</v>
      </c>
      <c r="AA662" s="144">
        <f>IF(ISERROR(SEARCH(AA$1,$Q662)),0,1)</f>
        <v>1</v>
      </c>
      <c r="AB662" s="144">
        <f>IF(ISERROR(SEARCH(AB$1,$Q662)),0,1)</f>
        <v>1</v>
      </c>
      <c r="AC662" s="144">
        <f>IF(ISERROR(SEARCH(AC$1,$Q662)),0,1)</f>
        <v>0</v>
      </c>
      <c r="AD662" s="144">
        <f>IF(ISERROR(SEARCH(AD$1,$Q662)),0,1)</f>
        <v>0</v>
      </c>
      <c r="AE662" s="144">
        <f>IF(ISERROR(SEARCH(AE$1,$Q662)),0,1)</f>
        <v>0</v>
      </c>
      <c r="AF662" s="144">
        <f>IF(ISERROR(SEARCH(AF$1,$Q662)),0,1)</f>
        <v>1</v>
      </c>
      <c r="AG662" s="144">
        <f>IF(ISERROR(SEARCH(AG$1,$Q662)),0,1)</f>
        <v>0</v>
      </c>
      <c r="AH662" s="144">
        <f>IF(ISERROR(SEARCH(AH$1,$Q662)),0,1)</f>
        <v>1</v>
      </c>
      <c r="AI662" s="124" t="s">
        <v>1075</v>
      </c>
      <c r="AJ662" s="124" t="s">
        <v>1533</v>
      </c>
      <c r="AK662" s="124" t="s">
        <v>84</v>
      </c>
      <c r="AL662" s="218" t="s">
        <v>84</v>
      </c>
      <c r="AM662" s="216">
        <f>_xlfn.XLOOKUP(AL662,sortorder!$I$15:$I$20,sortorder!$J$15:$J$20)</f>
        <v>5</v>
      </c>
      <c r="AN662" s="124" t="s">
        <v>1804</v>
      </c>
      <c r="AO662" s="124" t="s">
        <v>1804</v>
      </c>
      <c r="AP662" s="124" t="s">
        <v>1805</v>
      </c>
      <c r="AQ662" s="113">
        <v>3</v>
      </c>
      <c r="AR662" s="124" t="s">
        <v>1799</v>
      </c>
      <c r="AS662" s="124" t="s">
        <v>1111</v>
      </c>
      <c r="AT662" s="124" t="s">
        <v>1102</v>
      </c>
      <c r="AU662" s="124" t="s">
        <v>1111</v>
      </c>
      <c r="AV662" s="124"/>
      <c r="AW662" s="259" t="s">
        <v>2921</v>
      </c>
      <c r="AX662" s="266" t="b">
        <v>0</v>
      </c>
      <c r="AY662" s="245" t="s">
        <v>1103</v>
      </c>
      <c r="AZ662" s="124">
        <v>2</v>
      </c>
      <c r="BA662" s="124">
        <v>0</v>
      </c>
      <c r="BB662" s="124"/>
      <c r="BC662" s="124" t="b">
        <v>0</v>
      </c>
      <c r="BD662" s="124" t="b">
        <v>0</v>
      </c>
      <c r="BE662" s="124" t="b">
        <v>0</v>
      </c>
      <c r="BF662" s="199" t="s">
        <v>5779</v>
      </c>
      <c r="BG662" s="124" t="s">
        <v>5780</v>
      </c>
      <c r="BH662" s="124" t="s">
        <v>5780</v>
      </c>
      <c r="BI662" s="124"/>
      <c r="BJ662" s="124"/>
      <c r="BK662" s="124"/>
      <c r="BL662" s="124"/>
      <c r="BM662" s="124"/>
      <c r="BN662" s="269"/>
      <c r="BO662" s="124"/>
      <c r="BP662" s="124"/>
      <c r="BQ662" s="124"/>
      <c r="BR662" s="124"/>
      <c r="BS662" s="124"/>
      <c r="BT662" s="124"/>
    </row>
    <row r="663" spans="1:72">
      <c r="A663">
        <v>662</v>
      </c>
      <c r="B663" s="161" t="str">
        <f>IFERROR(TEXT(AM663,"00"),"99")&amp;IFERROR(TEXT(X663,"00"),"99")&amp;IFERROR(TEXT(T663,"00"),"99")&amp;IFERROR(TEXT(BN663,"000"),"999")</f>
        <v>057099999</v>
      </c>
      <c r="C663" s="161" t="str">
        <f>IFERROR(TEXT(AM663,"00"),"99")&amp;IFERROR(TEXT(W663,"00"),"99")&amp;IFERROR(TEXT(S663,"000"),"999")</f>
        <v>0570999</v>
      </c>
      <c r="D663" s="29">
        <v>0</v>
      </c>
      <c r="E663" s="29">
        <v>1</v>
      </c>
      <c r="F663" s="29">
        <v>0</v>
      </c>
      <c r="G663" s="29"/>
      <c r="H663" t="s">
        <v>417</v>
      </c>
      <c r="I663" s="379" t="str">
        <f>IF(ISBLANK(H663), IF(OR(NOT(ISBLANK(M663)),NOT(ISBLANK(J663)), NOT(ISBLANK(O663))),"no oldname but should be",""),IF(H663=J663,"api",IF(H663=O663,"csv","no match or acsbgname")))</f>
        <v>csv</v>
      </c>
      <c r="N663" t="s">
        <v>417</v>
      </c>
      <c r="O663" t="s">
        <v>417</v>
      </c>
      <c r="P663" t="s">
        <v>417</v>
      </c>
      <c r="Q663" s="64" t="s">
        <v>416</v>
      </c>
      <c r="R663" t="s">
        <v>416</v>
      </c>
      <c r="S663" s="150">
        <f>IFERROR(_xlfn.XLOOKUP(U663,sortorder!$E$62:$E$134,sortorder!$F$62:$F$134),999)</f>
        <v>999</v>
      </c>
      <c r="T663" s="150">
        <f>IFERROR(_xlfn.XLOOKUP(U663,sortorder!$E$62:$E$134,sortorder!$D$62:$D$134),99)</f>
        <v>99</v>
      </c>
      <c r="U663" s="129" t="s">
        <v>2828</v>
      </c>
      <c r="W663" s="155">
        <f>IFERROR(_xlfn.XLOOKUP(Y663,sortorder!$E$4:$E$55,sortorder!$D$4:$D$55),99)</f>
        <v>70</v>
      </c>
      <c r="X663" s="155">
        <f>IFERROR(_xlfn.XLOOKUP(Y663,sortorder!$E$4:$E$55,sortorder!$D$4:$D$55),99)</f>
        <v>70</v>
      </c>
      <c r="Y663" s="22" t="s">
        <v>2888</v>
      </c>
      <c r="Z663" s="144">
        <f>IF(ISERROR(SEARCH(Z$1,$Q663)),0,1)</f>
        <v>0</v>
      </c>
      <c r="AA663" s="144">
        <f>IF(ISERROR(SEARCH(AA$1,$Q663)),0,1)</f>
        <v>0</v>
      </c>
      <c r="AB663" s="144">
        <f>IF(ISERROR(SEARCH(AB$1,$Q663)),0,1)</f>
        <v>0</v>
      </c>
      <c r="AC663" s="144">
        <f>IF(ISERROR(SEARCH(AC$1,$Q663)),0,1)</f>
        <v>0</v>
      </c>
      <c r="AD663" s="144">
        <f>IF(ISERROR(SEARCH(AD$1,$Q663)),0,1)</f>
        <v>0</v>
      </c>
      <c r="AE663" s="144">
        <f>IF(ISERROR(SEARCH(AE$1,$Q663)),0,1)</f>
        <v>0</v>
      </c>
      <c r="AF663" s="144">
        <f>IF(ISERROR(SEARCH(AF$1,$Q663)),0,1)</f>
        <v>0</v>
      </c>
      <c r="AG663" s="144">
        <f>IF(ISERROR(SEARCH(AG$1,$Q663)),0,1)</f>
        <v>0</v>
      </c>
      <c r="AH663" s="144">
        <f>IF(ISERROR(SEARCH(AH$1,$Q663)),0,1)</f>
        <v>0</v>
      </c>
      <c r="AK663" t="s">
        <v>84</v>
      </c>
      <c r="AL663" s="41" t="s">
        <v>84</v>
      </c>
      <c r="AM663" s="216">
        <f>_xlfn.XLOOKUP(AL663,sortorder!$I$15:$I$20,sortorder!$J$15:$J$20)</f>
        <v>5</v>
      </c>
      <c r="AN663" t="s">
        <v>423</v>
      </c>
      <c r="AO663" t="s">
        <v>423</v>
      </c>
      <c r="AP663" t="s">
        <v>424</v>
      </c>
      <c r="AQ663" s="32">
        <v>1</v>
      </c>
      <c r="AR663" t="s">
        <v>3065</v>
      </c>
      <c r="AS663" t="s">
        <v>43</v>
      </c>
      <c r="AT663" t="s">
        <v>64</v>
      </c>
      <c r="AU663" t="s">
        <v>422</v>
      </c>
      <c r="AW663" s="39" t="str">
        <f>IFERROR(_xlfn.XLOOKUP(Q663,wtd!$B:$B,wtd!$C:$C),"")</f>
        <v/>
      </c>
      <c r="AX663" s="144" t="b">
        <f>IFERROR(Q663=_xlfn.XLOOKUP(Q663,wtd!$B:$B,wtd!$B:$B),FALSE)</f>
        <v>0</v>
      </c>
      <c r="AY663" t="s">
        <v>2831</v>
      </c>
      <c r="AZ663">
        <v>2</v>
      </c>
      <c r="BA663">
        <v>0</v>
      </c>
      <c r="BC663" t="b">
        <v>0</v>
      </c>
      <c r="BD663" t="b">
        <v>0</v>
      </c>
      <c r="BE663" t="b">
        <v>0</v>
      </c>
      <c r="BF663" t="s">
        <v>418</v>
      </c>
      <c r="BG663" t="s">
        <v>419</v>
      </c>
      <c r="BH663" t="s">
        <v>419</v>
      </c>
      <c r="BI663" t="s">
        <v>420</v>
      </c>
      <c r="BJ663" t="s">
        <v>420</v>
      </c>
      <c r="BN663" s="232">
        <v>999</v>
      </c>
      <c r="BQ663" t="s">
        <v>145</v>
      </c>
      <c r="BR663" t="s">
        <v>421</v>
      </c>
      <c r="BS663" t="s">
        <v>56</v>
      </c>
    </row>
    <row r="664" spans="1:72">
      <c r="A664">
        <v>663</v>
      </c>
      <c r="B664" s="161" t="str">
        <f>IFERROR(TEXT(AM664,"00"),"99")&amp;IFERROR(TEXT(X664,"00"),"99")&amp;IFERROR(TEXT(T664,"00"),"99")&amp;IFERROR(TEXT(BN664,"000"),"999")</f>
        <v>057099999</v>
      </c>
      <c r="C664" s="161" t="str">
        <f>IFERROR(TEXT(AM664,"00"),"99")&amp;IFERROR(TEXT(W664,"00"),"99")&amp;IFERROR(TEXT(S664,"000"),"999")</f>
        <v>0570999</v>
      </c>
      <c r="D664" s="29">
        <v>0</v>
      </c>
      <c r="E664" s="29">
        <v>1</v>
      </c>
      <c r="F664" s="29">
        <v>0</v>
      </c>
      <c r="G664" s="29"/>
      <c r="H664" t="s">
        <v>426</v>
      </c>
      <c r="I664" s="379" t="str">
        <f>IF(ISBLANK(H664), IF(OR(NOT(ISBLANK(M664)),NOT(ISBLANK(J664)), NOT(ISBLANK(O664))),"no oldname but should be",""),IF(H664=J664,"api",IF(H664=O664,"csv","no match or acsbgname")))</f>
        <v>csv</v>
      </c>
      <c r="N664" t="s">
        <v>426</v>
      </c>
      <c r="O664" t="s">
        <v>426</v>
      </c>
      <c r="P664" t="s">
        <v>426</v>
      </c>
      <c r="Q664" s="64" t="s">
        <v>425</v>
      </c>
      <c r="R664" t="s">
        <v>425</v>
      </c>
      <c r="S664" s="150">
        <f>IFERROR(_xlfn.XLOOKUP(U664,sortorder!$E$62:$E$134,sortorder!$F$62:$F$134),999)</f>
        <v>999</v>
      </c>
      <c r="T664" s="150">
        <f>IFERROR(_xlfn.XLOOKUP(U664,sortorder!$E$62:$E$134,sortorder!$D$62:$D$134),99)</f>
        <v>99</v>
      </c>
      <c r="U664" s="129" t="s">
        <v>2828</v>
      </c>
      <c r="W664" s="155">
        <f>IFERROR(_xlfn.XLOOKUP(Y664,sortorder!$E$4:$E$55,sortorder!$D$4:$D$55),99)</f>
        <v>70</v>
      </c>
      <c r="X664" s="155">
        <f>IFERROR(_xlfn.XLOOKUP(Y664,sortorder!$E$4:$E$55,sortorder!$D$4:$D$55),99)</f>
        <v>70</v>
      </c>
      <c r="Y664" s="22" t="s">
        <v>2888</v>
      </c>
      <c r="Z664" s="144">
        <f>IF(ISERROR(SEARCH(Z$1,$Q664)),0,1)</f>
        <v>0</v>
      </c>
      <c r="AA664" s="144">
        <f>IF(ISERROR(SEARCH(AA$1,$Q664)),0,1)</f>
        <v>0</v>
      </c>
      <c r="AB664" s="144">
        <f>IF(ISERROR(SEARCH(AB$1,$Q664)),0,1)</f>
        <v>0</v>
      </c>
      <c r="AC664" s="144">
        <f>IF(ISERROR(SEARCH(AC$1,$Q664)),0,1)</f>
        <v>0</v>
      </c>
      <c r="AD664" s="144">
        <f>IF(ISERROR(SEARCH(AD$1,$Q664)),0,1)</f>
        <v>0</v>
      </c>
      <c r="AE664" s="144">
        <f>IF(ISERROR(SEARCH(AE$1,$Q664)),0,1)</f>
        <v>0</v>
      </c>
      <c r="AF664" s="144">
        <f>IF(ISERROR(SEARCH(AF$1,$Q664)),0,1)</f>
        <v>0</v>
      </c>
      <c r="AG664" s="144">
        <f>IF(ISERROR(SEARCH(AG$1,$Q664)),0,1)</f>
        <v>0</v>
      </c>
      <c r="AH664" s="144">
        <f>IF(ISERROR(SEARCH(AH$1,$Q664)),0,1)</f>
        <v>1</v>
      </c>
      <c r="AK664" t="s">
        <v>84</v>
      </c>
      <c r="AL664" s="41" t="s">
        <v>84</v>
      </c>
      <c r="AM664" s="216">
        <f>_xlfn.XLOOKUP(AL664,sortorder!$I$15:$I$20,sortorder!$J$15:$J$20)</f>
        <v>5</v>
      </c>
      <c r="AN664" t="s">
        <v>423</v>
      </c>
      <c r="AO664" t="s">
        <v>423</v>
      </c>
      <c r="AP664" t="s">
        <v>424</v>
      </c>
      <c r="AQ664" s="32">
        <v>1</v>
      </c>
      <c r="AR664" t="s">
        <v>3065</v>
      </c>
      <c r="AS664" t="s">
        <v>43</v>
      </c>
      <c r="AT664" t="s">
        <v>64</v>
      </c>
      <c r="AU664" t="s">
        <v>422</v>
      </c>
      <c r="AW664" s="39" t="str">
        <f>IFERROR(_xlfn.XLOOKUP(Q664,wtd!$B:$B,wtd!$C:$C),"")</f>
        <v/>
      </c>
      <c r="AX664" s="144" t="b">
        <f>IFERROR(Q664=_xlfn.XLOOKUP(Q664,wtd!$B:$B,wtd!$B:$B),FALSE)</f>
        <v>0</v>
      </c>
      <c r="AY664" t="s">
        <v>2831</v>
      </c>
      <c r="AZ664">
        <v>2</v>
      </c>
      <c r="BA664">
        <v>0</v>
      </c>
      <c r="BC664" t="b">
        <v>0</v>
      </c>
      <c r="BD664" t="b">
        <v>0</v>
      </c>
      <c r="BE664" t="b">
        <v>0</v>
      </c>
      <c r="BF664" t="s">
        <v>5087</v>
      </c>
      <c r="BG664" t="s">
        <v>427</v>
      </c>
      <c r="BH664" t="s">
        <v>427</v>
      </c>
      <c r="BI664" t="s">
        <v>427</v>
      </c>
      <c r="BN664" s="232">
        <v>999</v>
      </c>
      <c r="BQ664" t="s">
        <v>109</v>
      </c>
      <c r="BR664" t="s">
        <v>428</v>
      </c>
    </row>
    <row r="665" spans="1:72">
      <c r="A665">
        <v>664</v>
      </c>
      <c r="B665" s="161" t="str">
        <f>IFERROR(TEXT(AM665,"00"),"99")&amp;IFERROR(TEXT(X665,"00"),"99")&amp;IFERROR(TEXT(T665,"00"),"99")&amp;IFERROR(TEXT(BN665,"000"),"999")</f>
        <v>057099999</v>
      </c>
      <c r="C665" s="161" t="str">
        <f>IFERROR(TEXT(AM665,"00"),"99")&amp;IFERROR(TEXT(W665,"00"),"99")&amp;IFERROR(TEXT(S665,"000"),"999")</f>
        <v>0570999</v>
      </c>
      <c r="D665" s="29">
        <v>0</v>
      </c>
      <c r="E665" s="29">
        <v>1</v>
      </c>
      <c r="F665" s="29">
        <v>0</v>
      </c>
      <c r="G665" s="29"/>
      <c r="H665" t="s">
        <v>2281</v>
      </c>
      <c r="I665" s="379" t="str">
        <f>IF(ISBLANK(H665), IF(OR(NOT(ISBLANK(M665)),NOT(ISBLANK(J665)), NOT(ISBLANK(O665))),"no oldname but should be",""),IF(H665=J665,"api",IF(H665=O665,"csv","no match or acsbgname")))</f>
        <v>csv</v>
      </c>
      <c r="M665" s="124"/>
      <c r="N665" t="s">
        <v>2281</v>
      </c>
      <c r="O665" t="s">
        <v>2281</v>
      </c>
      <c r="P665" t="s">
        <v>2281</v>
      </c>
      <c r="Q665" s="64" t="s">
        <v>2280</v>
      </c>
      <c r="R665" t="s">
        <v>2280</v>
      </c>
      <c r="S665" s="150">
        <f>IFERROR(_xlfn.XLOOKUP(U665,sortorder!$E$62:$E$134,sortorder!$F$62:$F$134),999)</f>
        <v>999</v>
      </c>
      <c r="T665" s="150">
        <f>IFERROR(_xlfn.XLOOKUP(U665,sortorder!$E$62:$E$134,sortorder!$D$62:$D$134),99)</f>
        <v>99</v>
      </c>
      <c r="U665" s="129" t="s">
        <v>2828</v>
      </c>
      <c r="W665" s="155">
        <f>IFERROR(_xlfn.XLOOKUP(Y665,sortorder!$E$4:$E$55,sortorder!$D$4:$D$55),99)</f>
        <v>70</v>
      </c>
      <c r="X665" s="155">
        <f>IFERROR(_xlfn.XLOOKUP(Y665,sortorder!$E$4:$E$55,sortorder!$D$4:$D$55),99)</f>
        <v>70</v>
      </c>
      <c r="Y665" s="22" t="s">
        <v>2888</v>
      </c>
      <c r="Z665" s="144">
        <f>IF(ISERROR(SEARCH(Z$1,$Q665)),0,1)</f>
        <v>0</v>
      </c>
      <c r="AA665" s="144">
        <f>IF(ISERROR(SEARCH(AA$1,$Q665)),0,1)</f>
        <v>1</v>
      </c>
      <c r="AB665" s="144">
        <f>IF(ISERROR(SEARCH(AB$1,$Q665)),0,1)</f>
        <v>0</v>
      </c>
      <c r="AC665" s="144">
        <f>IF(ISERROR(SEARCH(AC$1,$Q665)),0,1)</f>
        <v>0</v>
      </c>
      <c r="AD665" s="144">
        <f>IF(ISERROR(SEARCH(AD$1,$Q665)),0,1)</f>
        <v>0</v>
      </c>
      <c r="AE665" s="144">
        <f>IF(ISERROR(SEARCH(AE$1,$Q665)),0,1)</f>
        <v>0</v>
      </c>
      <c r="AF665" s="144">
        <f>IF(ISERROR(SEARCH(AF$1,$Q665)),0,1)</f>
        <v>0</v>
      </c>
      <c r="AG665" s="144">
        <f>IF(ISERROR(SEARCH(AG$1,$Q665)),0,1)</f>
        <v>0</v>
      </c>
      <c r="AH665" s="144">
        <f>IF(ISERROR(SEARCH(AH$1,$Q665)),0,1)</f>
        <v>0</v>
      </c>
      <c r="AK665" t="s">
        <v>84</v>
      </c>
      <c r="AL665" s="41" t="s">
        <v>84</v>
      </c>
      <c r="AM665" s="216">
        <f>_xlfn.XLOOKUP(AL665,sortorder!$I$15:$I$20,sortorder!$J$15:$J$20)</f>
        <v>5</v>
      </c>
      <c r="AN665" t="s">
        <v>1804</v>
      </c>
      <c r="AO665" t="s">
        <v>1804</v>
      </c>
      <c r="AP665" t="s">
        <v>1805</v>
      </c>
      <c r="AQ665" s="32">
        <v>3</v>
      </c>
      <c r="AR665" t="s">
        <v>3064</v>
      </c>
      <c r="AS665" t="s">
        <v>43</v>
      </c>
      <c r="AT665" t="s">
        <v>64</v>
      </c>
      <c r="AU665" t="s">
        <v>422</v>
      </c>
      <c r="AW665" s="39" t="str">
        <f>IFERROR(_xlfn.XLOOKUP(Q665,wtd!$B:$B,wtd!$C:$C),"")</f>
        <v/>
      </c>
      <c r="AX665" s="144" t="b">
        <f>IFERROR(Q665=_xlfn.XLOOKUP(Q665,wtd!$B:$B,wtd!$B:$B),FALSE)</f>
        <v>0</v>
      </c>
      <c r="AY665" t="s">
        <v>2831</v>
      </c>
      <c r="AZ665">
        <v>2</v>
      </c>
      <c r="BA665">
        <v>0</v>
      </c>
      <c r="BC665" t="b">
        <v>0</v>
      </c>
      <c r="BD665" t="b">
        <v>0</v>
      </c>
      <c r="BE665" t="b">
        <v>0</v>
      </c>
      <c r="BF665" t="s">
        <v>2282</v>
      </c>
      <c r="BG665" t="s">
        <v>2283</v>
      </c>
      <c r="BH665" t="s">
        <v>2283</v>
      </c>
      <c r="BI665" t="s">
        <v>2283</v>
      </c>
      <c r="BN665" s="232">
        <v>999</v>
      </c>
      <c r="BQ665" t="s">
        <v>145</v>
      </c>
      <c r="BR665" t="s">
        <v>2284</v>
      </c>
    </row>
    <row r="666" spans="1:72">
      <c r="A666">
        <v>665</v>
      </c>
      <c r="B666" s="161" t="str">
        <f>IFERROR(TEXT(AM666,"00"),"99")&amp;IFERROR(TEXT(X666,"00"),"99")&amp;IFERROR(TEXT(T666,"00"),"99")&amp;IFERROR(TEXT(BN666,"000"),"999")</f>
        <v>057099999</v>
      </c>
      <c r="C666" s="161" t="str">
        <f>IFERROR(TEXT(AM666,"00"),"99")&amp;IFERROR(TEXT(W666,"00"),"99")&amp;IFERROR(TEXT(S666,"000"),"999")</f>
        <v>0570999</v>
      </c>
      <c r="D666" s="29">
        <v>0</v>
      </c>
      <c r="E666" s="29">
        <v>1</v>
      </c>
      <c r="F666" s="29">
        <v>0</v>
      </c>
      <c r="G666" s="29"/>
      <c r="H666" t="s">
        <v>2286</v>
      </c>
      <c r="I666" s="379" t="str">
        <f>IF(ISBLANK(H666), IF(OR(NOT(ISBLANK(M666)),NOT(ISBLANK(J666)), NOT(ISBLANK(O666))),"no oldname but should be",""),IF(H666=J666,"api",IF(H666=O666,"csv","no match or acsbgname")))</f>
        <v>csv</v>
      </c>
      <c r="N666" t="s">
        <v>2286</v>
      </c>
      <c r="O666" t="s">
        <v>2286</v>
      </c>
      <c r="P666" t="s">
        <v>2286</v>
      </c>
      <c r="Q666" s="64" t="s">
        <v>2285</v>
      </c>
      <c r="R666" t="s">
        <v>2285</v>
      </c>
      <c r="S666" s="150">
        <f>IFERROR(_xlfn.XLOOKUP(U666,sortorder!$E$62:$E$134,sortorder!$F$62:$F$134),999)</f>
        <v>999</v>
      </c>
      <c r="T666" s="150">
        <f>IFERROR(_xlfn.XLOOKUP(U666,sortorder!$E$62:$E$134,sortorder!$D$62:$D$134),99)</f>
        <v>99</v>
      </c>
      <c r="U666" s="129" t="s">
        <v>2828</v>
      </c>
      <c r="W666" s="155">
        <f>IFERROR(_xlfn.XLOOKUP(Y666,sortorder!$E$4:$E$55,sortorder!$D$4:$D$55),99)</f>
        <v>70</v>
      </c>
      <c r="X666" s="155">
        <f>IFERROR(_xlfn.XLOOKUP(Y666,sortorder!$E$4:$E$55,sortorder!$D$4:$D$55),99)</f>
        <v>70</v>
      </c>
      <c r="Y666" s="22" t="s">
        <v>2888</v>
      </c>
      <c r="Z666" s="144">
        <f>IF(ISERROR(SEARCH(Z$1,$Q666)),0,1)</f>
        <v>0</v>
      </c>
      <c r="AA666" s="144">
        <f>IF(ISERROR(SEARCH(AA$1,$Q666)),0,1)</f>
        <v>1</v>
      </c>
      <c r="AB666" s="144">
        <f>IF(ISERROR(SEARCH(AB$1,$Q666)),0,1)</f>
        <v>0</v>
      </c>
      <c r="AC666" s="144">
        <f>IF(ISERROR(SEARCH(AC$1,$Q666)),0,1)</f>
        <v>0</v>
      </c>
      <c r="AD666" s="144">
        <f>IF(ISERROR(SEARCH(AD$1,$Q666)),0,1)</f>
        <v>0</v>
      </c>
      <c r="AE666" s="144">
        <f>IF(ISERROR(SEARCH(AE$1,$Q666)),0,1)</f>
        <v>0</v>
      </c>
      <c r="AF666" s="144">
        <f>IF(ISERROR(SEARCH(AF$1,$Q666)),0,1)</f>
        <v>0</v>
      </c>
      <c r="AG666" s="144">
        <f>IF(ISERROR(SEARCH(AG$1,$Q666)),0,1)</f>
        <v>0</v>
      </c>
      <c r="AH666" s="144">
        <f>IF(ISERROR(SEARCH(AH$1,$Q666)),0,1)</f>
        <v>1</v>
      </c>
      <c r="AK666" t="s">
        <v>84</v>
      </c>
      <c r="AL666" s="41" t="s">
        <v>84</v>
      </c>
      <c r="AM666" s="216">
        <f>_xlfn.XLOOKUP(AL666,sortorder!$I$15:$I$20,sortorder!$J$15:$J$20)</f>
        <v>5</v>
      </c>
      <c r="AN666" t="s">
        <v>1804</v>
      </c>
      <c r="AO666" t="s">
        <v>1804</v>
      </c>
      <c r="AP666" t="s">
        <v>1805</v>
      </c>
      <c r="AQ666" s="32">
        <v>3</v>
      </c>
      <c r="AR666" t="s">
        <v>3064</v>
      </c>
      <c r="AS666" t="s">
        <v>43</v>
      </c>
      <c r="AT666" t="s">
        <v>64</v>
      </c>
      <c r="AU666" t="s">
        <v>422</v>
      </c>
      <c r="AW666" s="39" t="str">
        <f>IFERROR(_xlfn.XLOOKUP(Q666,wtd!$B:$B,wtd!$C:$C),"")</f>
        <v/>
      </c>
      <c r="AX666" s="144" t="b">
        <f>IFERROR(Q666=_xlfn.XLOOKUP(Q666,wtd!$B:$B,wtd!$B:$B),FALSE)</f>
        <v>0</v>
      </c>
      <c r="AY666" t="s">
        <v>2831</v>
      </c>
      <c r="AZ666">
        <v>2</v>
      </c>
      <c r="BA666">
        <v>0</v>
      </c>
      <c r="BC666" t="b">
        <v>0</v>
      </c>
      <c r="BD666" t="b">
        <v>0</v>
      </c>
      <c r="BE666" t="b">
        <v>0</v>
      </c>
      <c r="BF666" t="s">
        <v>2287</v>
      </c>
      <c r="BG666" t="s">
        <v>2288</v>
      </c>
      <c r="BH666" t="s">
        <v>2288</v>
      </c>
      <c r="BI666" t="s">
        <v>2288</v>
      </c>
      <c r="BN666" s="232">
        <v>999</v>
      </c>
      <c r="BQ666" t="s">
        <v>109</v>
      </c>
      <c r="BR666" t="s">
        <v>2289</v>
      </c>
    </row>
    <row r="667" spans="1:72">
      <c r="A667">
        <v>666</v>
      </c>
      <c r="B667" s="161" t="str">
        <f>IFERROR(TEXT(AM667,"00"),"99")&amp;IFERROR(TEXT(X667,"00"),"99")&amp;IFERROR(TEXT(T667,"00"),"99")&amp;IFERROR(TEXT(BN667,"000"),"999")</f>
        <v>058001999</v>
      </c>
      <c r="C667" s="161" t="str">
        <f>IFERROR(TEXT(AM667,"00"),"99")&amp;IFERROR(TEXT(W667,"00"),"99")&amp;IFERROR(TEXT(S667,"000"),"999")</f>
        <v>0580096</v>
      </c>
      <c r="D667" s="29">
        <v>0</v>
      </c>
      <c r="E667" s="29">
        <v>1</v>
      </c>
      <c r="F667" s="29">
        <v>0</v>
      </c>
      <c r="G667" s="29"/>
      <c r="H667" t="s">
        <v>227</v>
      </c>
      <c r="I667" s="379" t="str">
        <f>IF(ISBLANK(H667), IF(OR(NOT(ISBLANK(M667)),NOT(ISBLANK(J667)), NOT(ISBLANK(O667))),"no oldname but should be",""),IF(H667=J667,"api",IF(H667=O667,"csv","no match or acsbgname")))</f>
        <v>csv</v>
      </c>
      <c r="M667" s="124"/>
      <c r="N667" t="s">
        <v>227</v>
      </c>
      <c r="O667" t="s">
        <v>227</v>
      </c>
      <c r="P667" t="s">
        <v>227</v>
      </c>
      <c r="Q667" s="64" t="s">
        <v>226</v>
      </c>
      <c r="R667" t="s">
        <v>226</v>
      </c>
      <c r="S667" s="150">
        <f>IFERROR(_xlfn.XLOOKUP(U667,sortorder!$E$62:$E$134,sortorder!$F$62:$F$134),999)</f>
        <v>96</v>
      </c>
      <c r="T667" s="150">
        <f>IFERROR(_xlfn.XLOOKUP(U667,sortorder!$E$62:$E$134,sortorder!$D$62:$D$134),99)</f>
        <v>1</v>
      </c>
      <c r="U667" s="129" t="s">
        <v>181</v>
      </c>
      <c r="W667" s="155">
        <f>IFERROR(_xlfn.XLOOKUP(Y667,sortorder!$E$4:$E$55,sortorder!$D$4:$D$55),99)</f>
        <v>80</v>
      </c>
      <c r="X667" s="155">
        <f>IFERROR(_xlfn.XLOOKUP(Y667,sortorder!$E$4:$E$55,sortorder!$D$4:$D$55),99)</f>
        <v>80</v>
      </c>
      <c r="Y667" s="22" t="s">
        <v>2886</v>
      </c>
      <c r="Z667" s="144">
        <f>IF(ISERROR(SEARCH(Z$1,$Q667)),0,1)</f>
        <v>0</v>
      </c>
      <c r="AA667" s="144">
        <f>IF(ISERROR(SEARCH(AA$1,$Q667)),0,1)</f>
        <v>0</v>
      </c>
      <c r="AB667" s="144">
        <f>IF(ISERROR(SEARCH(AB$1,$Q667)),0,1)</f>
        <v>0</v>
      </c>
      <c r="AC667" s="144">
        <f>IF(ISERROR(SEARCH(AC$1,$Q667)),0,1)</f>
        <v>0</v>
      </c>
      <c r="AD667" s="144">
        <f>IF(ISERROR(SEARCH(AD$1,$Q667)),0,1)</f>
        <v>0</v>
      </c>
      <c r="AE667" s="144">
        <f>IF(ISERROR(SEARCH(AE$1,$Q667)),0,1)</f>
        <v>1</v>
      </c>
      <c r="AF667" s="144">
        <f>IF(ISERROR(SEARCH(AF$1,$Q667)),0,1)</f>
        <v>1</v>
      </c>
      <c r="AG667" s="144">
        <f>IF(ISERROR(SEARCH(AG$1,$Q667)),0,1)</f>
        <v>0</v>
      </c>
      <c r="AH667" s="144">
        <f>IF(ISERROR(SEARCH(AH$1,$Q667)),0,1)</f>
        <v>0</v>
      </c>
      <c r="AK667" t="s">
        <v>84</v>
      </c>
      <c r="AL667" s="41" t="s">
        <v>84</v>
      </c>
      <c r="AM667" s="216">
        <f>_xlfn.XLOOKUP(AL667,sortorder!$I$15:$I$20,sortorder!$J$15:$J$20)</f>
        <v>5</v>
      </c>
      <c r="AN667" t="s">
        <v>423</v>
      </c>
      <c r="AO667" t="s">
        <v>423</v>
      </c>
      <c r="AP667" t="s">
        <v>424</v>
      </c>
      <c r="AQ667" s="32">
        <v>1</v>
      </c>
      <c r="AR667" t="s">
        <v>83</v>
      </c>
      <c r="AS667" t="s">
        <v>97</v>
      </c>
      <c r="AT667" t="s">
        <v>96</v>
      </c>
      <c r="AU667" t="s">
        <v>97</v>
      </c>
      <c r="AW667" s="39" t="str">
        <f>IFERROR(_xlfn.XLOOKUP(Q667,wtd!$B:$B,wtd!$C:$C),"")</f>
        <v/>
      </c>
      <c r="AX667" s="144" t="b">
        <f>IFERROR(Q667=_xlfn.XLOOKUP(Q667,wtd!$B:$B,wtd!$B:$B),FALSE)</f>
        <v>0</v>
      </c>
      <c r="AY667" t="s">
        <v>89</v>
      </c>
      <c r="BC667" t="b">
        <v>0</v>
      </c>
      <c r="BD667" t="b">
        <v>0</v>
      </c>
      <c r="BE667" t="b">
        <v>0</v>
      </c>
      <c r="BF667" t="s">
        <v>5330</v>
      </c>
      <c r="BG667" t="s">
        <v>228</v>
      </c>
      <c r="BH667" t="s">
        <v>228</v>
      </c>
      <c r="BI667" t="s">
        <v>228</v>
      </c>
      <c r="BN667" s="232">
        <v>999</v>
      </c>
      <c r="BQ667" t="s">
        <v>117</v>
      </c>
      <c r="BR667" t="s">
        <v>227</v>
      </c>
    </row>
    <row r="668" spans="1:72">
      <c r="A668">
        <v>667</v>
      </c>
      <c r="B668" s="161" t="str">
        <f>IFERROR(TEXT(AM668,"00"),"99")&amp;IFERROR(TEXT(X668,"00"),"99")&amp;IFERROR(TEXT(T668,"00"),"99")&amp;IFERROR(TEXT(BN668,"000"),"999")</f>
        <v>058001999</v>
      </c>
      <c r="C668" s="161" t="str">
        <f>IFERROR(TEXT(AM668,"00"),"99")&amp;IFERROR(TEXT(W668,"00"),"99")&amp;IFERROR(TEXT(S668,"000"),"999")</f>
        <v>0580096</v>
      </c>
      <c r="D668" s="29">
        <v>0</v>
      </c>
      <c r="E668" s="29">
        <v>1</v>
      </c>
      <c r="F668" s="29">
        <v>0</v>
      </c>
      <c r="G668" s="29"/>
      <c r="H668" t="s">
        <v>230</v>
      </c>
      <c r="I668" s="379" t="str">
        <f>IF(ISBLANK(H668), IF(OR(NOT(ISBLANK(M668)),NOT(ISBLANK(J668)), NOT(ISBLANK(O668))),"no oldname but should be",""),IF(H668=J668,"api",IF(H668=O668,"csv","no match or acsbgname")))</f>
        <v>csv</v>
      </c>
      <c r="N668" t="s">
        <v>230</v>
      </c>
      <c r="O668" t="s">
        <v>230</v>
      </c>
      <c r="P668" t="s">
        <v>230</v>
      </c>
      <c r="Q668" s="64" t="s">
        <v>229</v>
      </c>
      <c r="R668" t="s">
        <v>229</v>
      </c>
      <c r="S668" s="150">
        <f>IFERROR(_xlfn.XLOOKUP(U668,sortorder!$E$62:$E$134,sortorder!$F$62:$F$134),999)</f>
        <v>96</v>
      </c>
      <c r="T668" s="150">
        <f>IFERROR(_xlfn.XLOOKUP(U668,sortorder!$E$62:$E$134,sortorder!$D$62:$D$134),99)</f>
        <v>1</v>
      </c>
      <c r="U668" s="129" t="s">
        <v>181</v>
      </c>
      <c r="V668" s="59" t="s">
        <v>234</v>
      </c>
      <c r="W668" s="155">
        <f>IFERROR(_xlfn.XLOOKUP(Y668,sortorder!$E$4:$E$55,sortorder!$D$4:$D$55),99)</f>
        <v>80</v>
      </c>
      <c r="X668" s="155">
        <f>IFERROR(_xlfn.XLOOKUP(Y668,sortorder!$E$4:$E$55,sortorder!$D$4:$D$55),99)</f>
        <v>80</v>
      </c>
      <c r="Y668" s="22" t="s">
        <v>2886</v>
      </c>
      <c r="Z668" s="144">
        <f>IF(ISERROR(SEARCH(Z$1,$Q668)),0,1)</f>
        <v>0</v>
      </c>
      <c r="AA668" s="144">
        <f>IF(ISERROR(SEARCH(AA$1,$Q668)),0,1)</f>
        <v>0</v>
      </c>
      <c r="AB668" s="144">
        <f>IF(ISERROR(SEARCH(AB$1,$Q668)),0,1)</f>
        <v>0</v>
      </c>
      <c r="AC668" s="144">
        <f>IF(ISERROR(SEARCH(AC$1,$Q668)),0,1)</f>
        <v>0</v>
      </c>
      <c r="AD668" s="144">
        <f>IF(ISERROR(SEARCH(AD$1,$Q668)),0,1)</f>
        <v>0</v>
      </c>
      <c r="AE668" s="144">
        <f>IF(ISERROR(SEARCH(AE$1,$Q668)),0,1)</f>
        <v>1</v>
      </c>
      <c r="AF668" s="144">
        <f>IF(ISERROR(SEARCH(AF$1,$Q668)),0,1)</f>
        <v>1</v>
      </c>
      <c r="AG668" s="144">
        <f>IF(ISERROR(SEARCH(AG$1,$Q668)),0,1)</f>
        <v>0</v>
      </c>
      <c r="AH668" s="144">
        <f>IF(ISERROR(SEARCH(AH$1,$Q668)),0,1)</f>
        <v>1</v>
      </c>
      <c r="AK668" t="s">
        <v>84</v>
      </c>
      <c r="AL668" s="41" t="s">
        <v>84</v>
      </c>
      <c r="AM668" s="216">
        <f>_xlfn.XLOOKUP(AL668,sortorder!$I$15:$I$20,sortorder!$J$15:$J$20)</f>
        <v>5</v>
      </c>
      <c r="AN668" t="s">
        <v>423</v>
      </c>
      <c r="AO668" t="s">
        <v>423</v>
      </c>
      <c r="AP668" t="s">
        <v>424</v>
      </c>
      <c r="AQ668" s="32">
        <v>1</v>
      </c>
      <c r="AR668" t="s">
        <v>83</v>
      </c>
      <c r="AS668" t="s">
        <v>97</v>
      </c>
      <c r="AT668" t="s">
        <v>96</v>
      </c>
      <c r="AU668" t="s">
        <v>97</v>
      </c>
      <c r="AW668" s="39" t="str">
        <f>IFERROR(_xlfn.XLOOKUP(Q668,wtd!$B:$B,wtd!$C:$C),"")</f>
        <v/>
      </c>
      <c r="AX668" s="144" t="b">
        <f>IFERROR(Q668=_xlfn.XLOOKUP(Q668,wtd!$B:$B,wtd!$B:$B),FALSE)</f>
        <v>0</v>
      </c>
      <c r="AY668" t="s">
        <v>89</v>
      </c>
      <c r="BC668" t="b">
        <v>0</v>
      </c>
      <c r="BD668" t="b">
        <v>0</v>
      </c>
      <c r="BE668" t="b">
        <v>0</v>
      </c>
      <c r="BF668" t="s">
        <v>5331</v>
      </c>
      <c r="BG668" t="s">
        <v>231</v>
      </c>
      <c r="BH668" t="s">
        <v>231</v>
      </c>
      <c r="BI668" t="s">
        <v>232</v>
      </c>
      <c r="BJ668" t="s">
        <v>233</v>
      </c>
      <c r="BN668" s="232">
        <v>999</v>
      </c>
      <c r="BQ668" t="s">
        <v>103</v>
      </c>
      <c r="BR668" t="s">
        <v>230</v>
      </c>
      <c r="BS668" t="s">
        <v>56</v>
      </c>
    </row>
    <row r="669" spans="1:72">
      <c r="A669">
        <v>668</v>
      </c>
      <c r="B669" s="161" t="str">
        <f>IFERROR(TEXT(AM669,"00"),"99")&amp;IFERROR(TEXT(X669,"00"),"99")&amp;IFERROR(TEXT(T669,"00"),"99")&amp;IFERROR(TEXT(BN669,"000"),"999")</f>
        <v>058001999</v>
      </c>
      <c r="C669" s="161" t="str">
        <f>IFERROR(TEXT(AM669,"00"),"99")&amp;IFERROR(TEXT(W669,"00"),"99")&amp;IFERROR(TEXT(S669,"000"),"999")</f>
        <v>0580096</v>
      </c>
      <c r="D669" s="29">
        <v>0</v>
      </c>
      <c r="E669" s="29">
        <v>1</v>
      </c>
      <c r="F669" s="29">
        <v>0</v>
      </c>
      <c r="G669" s="29"/>
      <c r="H669" t="s">
        <v>402</v>
      </c>
      <c r="I669" s="379" t="str">
        <f>IF(ISBLANK(H669), IF(OR(NOT(ISBLANK(M669)),NOT(ISBLANK(J669)), NOT(ISBLANK(O669))),"no oldname but should be",""),IF(H669=J669,"api",IF(H669=O669,"csv","no match or acsbgname")))</f>
        <v>csv</v>
      </c>
      <c r="N669" t="s">
        <v>402</v>
      </c>
      <c r="O669" t="s">
        <v>402</v>
      </c>
      <c r="P669" t="s">
        <v>402</v>
      </c>
      <c r="Q669" s="64" t="s">
        <v>401</v>
      </c>
      <c r="R669" t="s">
        <v>401</v>
      </c>
      <c r="S669" s="150">
        <f>IFERROR(_xlfn.XLOOKUP(U669,sortorder!$E$62:$E$134,sortorder!$F$62:$F$134),999)</f>
        <v>96</v>
      </c>
      <c r="T669" s="150">
        <f>IFERROR(_xlfn.XLOOKUP(U669,sortorder!$E$62:$E$134,sortorder!$D$62:$D$134),99)</f>
        <v>1</v>
      </c>
      <c r="U669" s="129" t="s">
        <v>181</v>
      </c>
      <c r="W669" s="155">
        <f>IFERROR(_xlfn.XLOOKUP(Y669,sortorder!$E$4:$E$55,sortorder!$D$4:$D$55),99)</f>
        <v>80</v>
      </c>
      <c r="X669" s="155">
        <f>IFERROR(_xlfn.XLOOKUP(Y669,sortorder!$E$4:$E$55,sortorder!$D$4:$D$55),99)</f>
        <v>80</v>
      </c>
      <c r="Y669" s="22" t="s">
        <v>2887</v>
      </c>
      <c r="Z669" s="144">
        <f>IF(ISERROR(SEARCH(Z$1,$Q669)),0,1)</f>
        <v>0</v>
      </c>
      <c r="AA669" s="144">
        <f>IF(ISERROR(SEARCH(AA$1,$Q669)),0,1)</f>
        <v>0</v>
      </c>
      <c r="AB669" s="144">
        <f>IF(ISERROR(SEARCH(AB$1,$Q669)),0,1)</f>
        <v>1</v>
      </c>
      <c r="AC669" s="144">
        <f>IF(ISERROR(SEARCH(AC$1,$Q669)),0,1)</f>
        <v>1</v>
      </c>
      <c r="AD669" s="144">
        <f>IF(ISERROR(SEARCH(AD$1,$Q669)),0,1)</f>
        <v>0</v>
      </c>
      <c r="AE669" s="144">
        <f>IF(ISERROR(SEARCH(AE$1,$Q669)),0,1)</f>
        <v>0</v>
      </c>
      <c r="AF669" s="144">
        <f>IF(ISERROR(SEARCH(AF$1,$Q669)),0,1)</f>
        <v>1</v>
      </c>
      <c r="AG669" s="144">
        <f>IF(ISERROR(SEARCH(AG$1,$Q669)),0,1)</f>
        <v>0</v>
      </c>
      <c r="AH669" s="144">
        <f>IF(ISERROR(SEARCH(AH$1,$Q669)),0,1)</f>
        <v>0</v>
      </c>
      <c r="AK669" t="s">
        <v>84</v>
      </c>
      <c r="AL669" s="41" t="s">
        <v>84</v>
      </c>
      <c r="AM669" s="216">
        <f>_xlfn.XLOOKUP(AL669,sortorder!$I$15:$I$20,sortorder!$J$15:$J$20)</f>
        <v>5</v>
      </c>
      <c r="AN669" t="s">
        <v>423</v>
      </c>
      <c r="AO669" t="s">
        <v>423</v>
      </c>
      <c r="AP669" t="s">
        <v>424</v>
      </c>
      <c r="AQ669" s="32">
        <v>1</v>
      </c>
      <c r="AR669" t="s">
        <v>268</v>
      </c>
      <c r="AS669" t="s">
        <v>2833</v>
      </c>
      <c r="AT669" t="s">
        <v>515</v>
      </c>
      <c r="AU669" t="s">
        <v>516</v>
      </c>
      <c r="AW669" s="39" t="str">
        <f>IFERROR(_xlfn.XLOOKUP(Q669,wtd!$B:$B,wtd!$C:$C),"")</f>
        <v/>
      </c>
      <c r="AX669" s="144" t="b">
        <f>IFERROR(Q669=_xlfn.XLOOKUP(Q669,wtd!$B:$B,wtd!$B:$B),FALSE)</f>
        <v>0</v>
      </c>
      <c r="AY669" t="s">
        <v>1103</v>
      </c>
      <c r="BC669" t="b">
        <v>0</v>
      </c>
      <c r="BD669" t="b">
        <v>0</v>
      </c>
      <c r="BE669" t="b">
        <v>0</v>
      </c>
      <c r="BF669" t="s">
        <v>5332</v>
      </c>
      <c r="BG669" t="s">
        <v>403</v>
      </c>
      <c r="BH669" t="s">
        <v>403</v>
      </c>
      <c r="BI669" t="s">
        <v>403</v>
      </c>
      <c r="BN669" s="232">
        <v>999</v>
      </c>
      <c r="BQ669" t="s">
        <v>404</v>
      </c>
      <c r="BR669" t="s">
        <v>402</v>
      </c>
    </row>
    <row r="670" spans="1:72">
      <c r="A670">
        <v>669</v>
      </c>
      <c r="B670" s="161" t="str">
        <f>IFERROR(TEXT(AM670,"00"),"99")&amp;IFERROR(TEXT(X670,"00"),"99")&amp;IFERROR(TEXT(T670,"00"),"99")&amp;IFERROR(TEXT(BN670,"000"),"999")</f>
        <v>058001999</v>
      </c>
      <c r="C670" s="161" t="str">
        <f>IFERROR(TEXT(AM670,"00"),"99")&amp;IFERROR(TEXT(W670,"00"),"99")&amp;IFERROR(TEXT(S670,"000"),"999")</f>
        <v>0580096</v>
      </c>
      <c r="D670" s="29">
        <v>0</v>
      </c>
      <c r="E670" s="29">
        <v>1</v>
      </c>
      <c r="F670" s="29">
        <v>0</v>
      </c>
      <c r="G670" s="29"/>
      <c r="H670" t="s">
        <v>864</v>
      </c>
      <c r="I670" s="379" t="str">
        <f>IF(ISBLANK(H670), IF(OR(NOT(ISBLANK(M670)),NOT(ISBLANK(J670)), NOT(ISBLANK(O670))),"no oldname but should be",""),IF(H670=J670,"api",IF(H670=O670,"csv","no match or acsbgname")))</f>
        <v>csv</v>
      </c>
      <c r="N670" t="s">
        <v>864</v>
      </c>
      <c r="O670" t="s">
        <v>864</v>
      </c>
      <c r="P670" t="s">
        <v>864</v>
      </c>
      <c r="Q670" s="64" t="s">
        <v>863</v>
      </c>
      <c r="R670" t="s">
        <v>863</v>
      </c>
      <c r="S670" s="150">
        <f>IFERROR(_xlfn.XLOOKUP(U670,sortorder!$E$62:$E$134,sortorder!$F$62:$F$134),999)</f>
        <v>96</v>
      </c>
      <c r="T670" s="150">
        <f>IFERROR(_xlfn.XLOOKUP(U670,sortorder!$E$62:$E$134,sortorder!$D$62:$D$134),99)</f>
        <v>1</v>
      </c>
      <c r="U670" s="129" t="s">
        <v>181</v>
      </c>
      <c r="W670" s="155">
        <f>IFERROR(_xlfn.XLOOKUP(Y670,sortorder!$E$4:$E$55,sortorder!$D$4:$D$55),99)</f>
        <v>80</v>
      </c>
      <c r="X670" s="155">
        <f>IFERROR(_xlfn.XLOOKUP(Y670,sortorder!$E$4:$E$55,sortorder!$D$4:$D$55),99)</f>
        <v>80</v>
      </c>
      <c r="Y670" s="22" t="s">
        <v>2887</v>
      </c>
      <c r="Z670" s="144">
        <f>IF(ISERROR(SEARCH(Z$1,$Q670)),0,1)</f>
        <v>0</v>
      </c>
      <c r="AA670" s="144">
        <f>IF(ISERROR(SEARCH(AA$1,$Q670)),0,1)</f>
        <v>0</v>
      </c>
      <c r="AB670" s="144">
        <f>IF(ISERROR(SEARCH(AB$1,$Q670)),0,1)</f>
        <v>1</v>
      </c>
      <c r="AC670" s="144">
        <f>IF(ISERROR(SEARCH(AC$1,$Q670)),0,1)</f>
        <v>1</v>
      </c>
      <c r="AD670" s="144">
        <f>IF(ISERROR(SEARCH(AD$1,$Q670)),0,1)</f>
        <v>0</v>
      </c>
      <c r="AE670" s="144">
        <f>IF(ISERROR(SEARCH(AE$1,$Q670)),0,1)</f>
        <v>0</v>
      </c>
      <c r="AF670" s="144">
        <f>IF(ISERROR(SEARCH(AF$1,$Q670)),0,1)</f>
        <v>1</v>
      </c>
      <c r="AG670" s="144">
        <f>IF(ISERROR(SEARCH(AG$1,$Q670)),0,1)</f>
        <v>0</v>
      </c>
      <c r="AH670" s="144">
        <f>IF(ISERROR(SEARCH(AH$1,$Q670)),0,1)</f>
        <v>1</v>
      </c>
      <c r="AK670" t="s">
        <v>84</v>
      </c>
      <c r="AL670" s="41" t="s">
        <v>84</v>
      </c>
      <c r="AM670" s="216">
        <f>_xlfn.XLOOKUP(AL670,sortorder!$I$15:$I$20,sortorder!$J$15:$J$20)</f>
        <v>5</v>
      </c>
      <c r="AN670" t="s">
        <v>423</v>
      </c>
      <c r="AO670" t="s">
        <v>423</v>
      </c>
      <c r="AP670" t="s">
        <v>424</v>
      </c>
      <c r="AQ670" s="32">
        <v>1</v>
      </c>
      <c r="AR670" t="s">
        <v>268</v>
      </c>
      <c r="AS670" t="s">
        <v>2833</v>
      </c>
      <c r="AT670" t="s">
        <v>515</v>
      </c>
      <c r="AU670" t="s">
        <v>516</v>
      </c>
      <c r="AW670" s="39" t="str">
        <f>IFERROR(_xlfn.XLOOKUP(Q670,wtd!$B:$B,wtd!$C:$C),"")</f>
        <v/>
      </c>
      <c r="AX670" s="144" t="b">
        <f>IFERROR(Q670=_xlfn.XLOOKUP(Q670,wtd!$B:$B,wtd!$B:$B),FALSE)</f>
        <v>0</v>
      </c>
      <c r="AY670" t="s">
        <v>1103</v>
      </c>
      <c r="BC670" t="b">
        <v>0</v>
      </c>
      <c r="BD670" t="b">
        <v>0</v>
      </c>
      <c r="BE670" t="b">
        <v>0</v>
      </c>
      <c r="BF670" t="s">
        <v>5333</v>
      </c>
      <c r="BG670" t="s">
        <v>865</v>
      </c>
      <c r="BH670" t="s">
        <v>865</v>
      </c>
      <c r="BI670" t="s">
        <v>865</v>
      </c>
      <c r="BN670" s="232">
        <v>999</v>
      </c>
      <c r="BQ670" t="s">
        <v>771</v>
      </c>
      <c r="BR670" t="s">
        <v>864</v>
      </c>
    </row>
    <row r="671" spans="1:72">
      <c r="A671">
        <v>670</v>
      </c>
      <c r="B671" s="161" t="str">
        <f>IFERROR(TEXT(AM671,"00"),"99")&amp;IFERROR(TEXT(X671,"00"),"99")&amp;IFERROR(TEXT(T671,"00"),"99")&amp;IFERROR(TEXT(BN671,"000"),"999")</f>
        <v>058001999</v>
      </c>
      <c r="C671" s="161" t="str">
        <f>IFERROR(TEXT(AM671,"00"),"99")&amp;IFERROR(TEXT(W671,"00"),"99")&amp;IFERROR(TEXT(S671,"000"),"999")</f>
        <v>0580096</v>
      </c>
      <c r="D671" s="29">
        <v>0</v>
      </c>
      <c r="E671" s="29">
        <v>1</v>
      </c>
      <c r="F671" s="29">
        <v>0</v>
      </c>
      <c r="G671" s="29"/>
      <c r="H671" t="s">
        <v>459</v>
      </c>
      <c r="I671" s="379" t="str">
        <f>IF(ISBLANK(H671), IF(OR(NOT(ISBLANK(M671)),NOT(ISBLANK(J671)), NOT(ISBLANK(O671))),"no oldname but should be",""),IF(H671=J671,"api",IF(H671=O671,"csv","no match or acsbgname")))</f>
        <v>csv</v>
      </c>
      <c r="N671" t="s">
        <v>459</v>
      </c>
      <c r="O671" t="s">
        <v>459</v>
      </c>
      <c r="P671" t="s">
        <v>459</v>
      </c>
      <c r="Q671" s="64" t="s">
        <v>458</v>
      </c>
      <c r="R671" t="s">
        <v>458</v>
      </c>
      <c r="S671" s="150">
        <f>IFERROR(_xlfn.XLOOKUP(U671,sortorder!$E$62:$E$134,sortorder!$F$62:$F$134),999)</f>
        <v>96</v>
      </c>
      <c r="T671" s="150">
        <f>IFERROR(_xlfn.XLOOKUP(U671,sortorder!$E$62:$E$134,sortorder!$D$62:$D$134),99)</f>
        <v>1</v>
      </c>
      <c r="U671" s="129" t="s">
        <v>181</v>
      </c>
      <c r="W671" s="155">
        <f>IFERROR(_xlfn.XLOOKUP(Y671,sortorder!$E$4:$E$55,sortorder!$D$4:$D$55),99)</f>
        <v>80</v>
      </c>
      <c r="X671" s="155">
        <f>IFERROR(_xlfn.XLOOKUP(Y671,sortorder!$E$4:$E$55,sortorder!$D$4:$D$55),99)</f>
        <v>80</v>
      </c>
      <c r="Y671" s="22" t="s">
        <v>2886</v>
      </c>
      <c r="Z671" s="144">
        <f>IF(ISERROR(SEARCH(Z$1,$Q671)),0,1)</f>
        <v>0</v>
      </c>
      <c r="AA671" s="144">
        <f>IF(ISERROR(SEARCH(AA$1,$Q671)),0,1)</f>
        <v>1</v>
      </c>
      <c r="AB671" s="144">
        <f>IF(ISERROR(SEARCH(AB$1,$Q671)),0,1)</f>
        <v>0</v>
      </c>
      <c r="AC671" s="144">
        <f>IF(ISERROR(SEARCH(AC$1,$Q671)),0,1)</f>
        <v>0</v>
      </c>
      <c r="AD671" s="144">
        <f>IF(ISERROR(SEARCH(AD$1,$Q671)),0,1)</f>
        <v>0</v>
      </c>
      <c r="AE671" s="144">
        <f>IF(ISERROR(SEARCH(AE$1,$Q671)),0,1)</f>
        <v>1</v>
      </c>
      <c r="AF671" s="144">
        <f>IF(ISERROR(SEARCH(AF$1,$Q671)),0,1)</f>
        <v>1</v>
      </c>
      <c r="AG671" s="144">
        <f>IF(ISERROR(SEARCH(AG$1,$Q671)),0,1)</f>
        <v>0</v>
      </c>
      <c r="AH671" s="144">
        <f>IF(ISERROR(SEARCH(AH$1,$Q671)),0,1)</f>
        <v>0</v>
      </c>
      <c r="AK671" t="s">
        <v>84</v>
      </c>
      <c r="AL671" s="41" t="s">
        <v>84</v>
      </c>
      <c r="AM671" s="216">
        <f>_xlfn.XLOOKUP(AL671,sortorder!$I$15:$I$20,sortorder!$J$15:$J$20)</f>
        <v>5</v>
      </c>
      <c r="AN671" t="s">
        <v>1804</v>
      </c>
      <c r="AO671" t="s">
        <v>1804</v>
      </c>
      <c r="AP671" t="s">
        <v>1805</v>
      </c>
      <c r="AQ671" s="32">
        <v>3</v>
      </c>
      <c r="AR671" t="s">
        <v>456</v>
      </c>
      <c r="AS671" t="s">
        <v>97</v>
      </c>
      <c r="AT671" t="s">
        <v>96</v>
      </c>
      <c r="AU671" t="s">
        <v>97</v>
      </c>
      <c r="AW671" s="39" t="str">
        <f>IFERROR(_xlfn.XLOOKUP(Q671,wtd!$B:$B,wtd!$C:$C),"")</f>
        <v/>
      </c>
      <c r="AX671" s="144" t="b">
        <f>IFERROR(Q671=_xlfn.XLOOKUP(Q671,wtd!$B:$B,wtd!$B:$B),FALSE)</f>
        <v>0</v>
      </c>
      <c r="AY671" t="s">
        <v>89</v>
      </c>
      <c r="BC671" t="b">
        <v>0</v>
      </c>
      <c r="BD671" t="b">
        <v>0</v>
      </c>
      <c r="BE671" t="b">
        <v>0</v>
      </c>
      <c r="BF671" t="s">
        <v>5334</v>
      </c>
      <c r="BG671" t="s">
        <v>460</v>
      </c>
      <c r="BH671" t="s">
        <v>460</v>
      </c>
      <c r="BI671" t="s">
        <v>460</v>
      </c>
      <c r="BN671" s="232">
        <v>999</v>
      </c>
      <c r="BQ671" t="s">
        <v>117</v>
      </c>
      <c r="BR671" t="s">
        <v>459</v>
      </c>
    </row>
    <row r="672" spans="1:72">
      <c r="A672">
        <v>671</v>
      </c>
      <c r="B672" s="161" t="str">
        <f>IFERROR(TEXT(AM672,"00"),"99")&amp;IFERROR(TEXT(X672,"00"),"99")&amp;IFERROR(TEXT(T672,"00"),"99")&amp;IFERROR(TEXT(BN672,"000"),"999")</f>
        <v>058001999</v>
      </c>
      <c r="C672" s="161" t="str">
        <f>IFERROR(TEXT(AM672,"00"),"99")&amp;IFERROR(TEXT(W672,"00"),"99")&amp;IFERROR(TEXT(S672,"000"),"999")</f>
        <v>0580096</v>
      </c>
      <c r="D672" s="29">
        <v>0</v>
      </c>
      <c r="E672" s="29">
        <v>1</v>
      </c>
      <c r="F672" s="29">
        <v>0</v>
      </c>
      <c r="G672" s="29"/>
      <c r="H672" t="s">
        <v>462</v>
      </c>
      <c r="I672" s="379" t="str">
        <f>IF(ISBLANK(H672), IF(OR(NOT(ISBLANK(M672)),NOT(ISBLANK(J672)), NOT(ISBLANK(O672))),"no oldname but should be",""),IF(H672=J672,"api",IF(H672=O672,"csv","no match or acsbgname")))</f>
        <v>csv</v>
      </c>
      <c r="N672" t="s">
        <v>462</v>
      </c>
      <c r="O672" t="s">
        <v>462</v>
      </c>
      <c r="P672" t="s">
        <v>462</v>
      </c>
      <c r="Q672" s="64" t="s">
        <v>461</v>
      </c>
      <c r="R672" t="s">
        <v>461</v>
      </c>
      <c r="S672" s="150">
        <f>IFERROR(_xlfn.XLOOKUP(U672,sortorder!$E$62:$E$134,sortorder!$F$62:$F$134),999)</f>
        <v>96</v>
      </c>
      <c r="T672" s="150">
        <f>IFERROR(_xlfn.XLOOKUP(U672,sortorder!$E$62:$E$134,sortorder!$D$62:$D$134),99)</f>
        <v>1</v>
      </c>
      <c r="U672" s="129" t="s">
        <v>181</v>
      </c>
      <c r="W672" s="155">
        <f>IFERROR(_xlfn.XLOOKUP(Y672,sortorder!$E$4:$E$55,sortorder!$D$4:$D$55),99)</f>
        <v>80</v>
      </c>
      <c r="X672" s="155">
        <f>IFERROR(_xlfn.XLOOKUP(Y672,sortorder!$E$4:$E$55,sortorder!$D$4:$D$55),99)</f>
        <v>80</v>
      </c>
      <c r="Y672" s="22" t="s">
        <v>2886</v>
      </c>
      <c r="Z672" s="144">
        <f>IF(ISERROR(SEARCH(Z$1,$Q672)),0,1)</f>
        <v>0</v>
      </c>
      <c r="AA672" s="144">
        <f>IF(ISERROR(SEARCH(AA$1,$Q672)),0,1)</f>
        <v>1</v>
      </c>
      <c r="AB672" s="144">
        <f>IF(ISERROR(SEARCH(AB$1,$Q672)),0,1)</f>
        <v>0</v>
      </c>
      <c r="AC672" s="144">
        <f>IF(ISERROR(SEARCH(AC$1,$Q672)),0,1)</f>
        <v>0</v>
      </c>
      <c r="AD672" s="144">
        <f>IF(ISERROR(SEARCH(AD$1,$Q672)),0,1)</f>
        <v>0</v>
      </c>
      <c r="AE672" s="144">
        <f>IF(ISERROR(SEARCH(AE$1,$Q672)),0,1)</f>
        <v>1</v>
      </c>
      <c r="AF672" s="144">
        <f>IF(ISERROR(SEARCH(AF$1,$Q672)),0,1)</f>
        <v>1</v>
      </c>
      <c r="AG672" s="144">
        <f>IF(ISERROR(SEARCH(AG$1,$Q672)),0,1)</f>
        <v>0</v>
      </c>
      <c r="AH672" s="144">
        <f>IF(ISERROR(SEARCH(AH$1,$Q672)),0,1)</f>
        <v>1</v>
      </c>
      <c r="AK672" t="s">
        <v>84</v>
      </c>
      <c r="AL672" s="41" t="s">
        <v>84</v>
      </c>
      <c r="AM672" s="216">
        <f>_xlfn.XLOOKUP(AL672,sortorder!$I$15:$I$20,sortorder!$J$15:$J$20)</f>
        <v>5</v>
      </c>
      <c r="AN672" t="s">
        <v>1804</v>
      </c>
      <c r="AO672" t="s">
        <v>1804</v>
      </c>
      <c r="AP672" t="s">
        <v>1805</v>
      </c>
      <c r="AQ672" s="32">
        <v>3</v>
      </c>
      <c r="AR672" t="s">
        <v>456</v>
      </c>
      <c r="AS672" t="s">
        <v>97</v>
      </c>
      <c r="AT672" t="s">
        <v>96</v>
      </c>
      <c r="AU672" t="s">
        <v>97</v>
      </c>
      <c r="AW672" s="39" t="str">
        <f>IFERROR(_xlfn.XLOOKUP(Q672,wtd!$B:$B,wtd!$C:$C),"")</f>
        <v/>
      </c>
      <c r="AX672" s="144" t="b">
        <f>IFERROR(Q672=_xlfn.XLOOKUP(Q672,wtd!$B:$B,wtd!$B:$B),FALSE)</f>
        <v>0</v>
      </c>
      <c r="AY672" t="s">
        <v>89</v>
      </c>
      <c r="BC672" t="b">
        <v>0</v>
      </c>
      <c r="BD672" t="b">
        <v>0</v>
      </c>
      <c r="BE672" t="b">
        <v>0</v>
      </c>
      <c r="BF672" t="s">
        <v>5335</v>
      </c>
      <c r="BG672" t="s">
        <v>463</v>
      </c>
      <c r="BH672" t="s">
        <v>463</v>
      </c>
      <c r="BI672" t="s">
        <v>463</v>
      </c>
      <c r="BN672" s="232">
        <v>999</v>
      </c>
      <c r="BQ672" t="s">
        <v>103</v>
      </c>
      <c r="BR672" t="s">
        <v>462</v>
      </c>
    </row>
    <row r="673" spans="1:71">
      <c r="A673">
        <v>672</v>
      </c>
      <c r="B673" s="161" t="str">
        <f>IFERROR(TEXT(AM673,"00"),"99")&amp;IFERROR(TEXT(X673,"00"),"99")&amp;IFERROR(TEXT(T673,"00"),"99")&amp;IFERROR(TEXT(BN673,"000"),"999")</f>
        <v>058001999</v>
      </c>
      <c r="C673" s="161" t="str">
        <f>IFERROR(TEXT(AM673,"00"),"99")&amp;IFERROR(TEXT(W673,"00"),"99")&amp;IFERROR(TEXT(S673,"000"),"999")</f>
        <v>0580096</v>
      </c>
      <c r="D673" s="29">
        <v>0</v>
      </c>
      <c r="E673" s="29">
        <v>1</v>
      </c>
      <c r="F673" s="29">
        <v>0</v>
      </c>
      <c r="G673" s="29"/>
      <c r="H673" t="s">
        <v>766</v>
      </c>
      <c r="I673" s="379" t="str">
        <f>IF(ISBLANK(H673), IF(OR(NOT(ISBLANK(M673)),NOT(ISBLANK(J673)), NOT(ISBLANK(O673))),"no oldname but should be",""),IF(H673=J673,"api",IF(H673=O673,"csv","no match or acsbgname")))</f>
        <v>csv</v>
      </c>
      <c r="N673" t="s">
        <v>766</v>
      </c>
      <c r="O673" t="s">
        <v>766</v>
      </c>
      <c r="P673" t="s">
        <v>766</v>
      </c>
      <c r="Q673" s="64" t="s">
        <v>765</v>
      </c>
      <c r="R673" t="s">
        <v>765</v>
      </c>
      <c r="S673" s="150">
        <f>IFERROR(_xlfn.XLOOKUP(U673,sortorder!$E$62:$E$134,sortorder!$F$62:$F$134),999)</f>
        <v>96</v>
      </c>
      <c r="T673" s="150">
        <f>IFERROR(_xlfn.XLOOKUP(U673,sortorder!$E$62:$E$134,sortorder!$D$62:$D$134),99)</f>
        <v>1</v>
      </c>
      <c r="U673" s="129" t="s">
        <v>181</v>
      </c>
      <c r="W673" s="155">
        <f>IFERROR(_xlfn.XLOOKUP(Y673,sortorder!$E$4:$E$55,sortorder!$D$4:$D$55),99)</f>
        <v>80</v>
      </c>
      <c r="X673" s="155">
        <f>IFERROR(_xlfn.XLOOKUP(Y673,sortorder!$E$4:$E$55,sortorder!$D$4:$D$55),99)</f>
        <v>80</v>
      </c>
      <c r="Y673" s="22" t="s">
        <v>2887</v>
      </c>
      <c r="Z673" s="144">
        <f>IF(ISERROR(SEARCH(Z$1,$Q673)),0,1)</f>
        <v>0</v>
      </c>
      <c r="AA673" s="144">
        <f>IF(ISERROR(SEARCH(AA$1,$Q673)),0,1)</f>
        <v>1</v>
      </c>
      <c r="AB673" s="144">
        <f>IF(ISERROR(SEARCH(AB$1,$Q673)),0,1)</f>
        <v>1</v>
      </c>
      <c r="AC673" s="144">
        <f>IF(ISERROR(SEARCH(AC$1,$Q673)),0,1)</f>
        <v>1</v>
      </c>
      <c r="AD673" s="144">
        <f>IF(ISERROR(SEARCH(AD$1,$Q673)),0,1)</f>
        <v>0</v>
      </c>
      <c r="AE673" s="144">
        <f>IF(ISERROR(SEARCH(AE$1,$Q673)),0,1)</f>
        <v>0</v>
      </c>
      <c r="AF673" s="144">
        <f>IF(ISERROR(SEARCH(AF$1,$Q673)),0,1)</f>
        <v>1</v>
      </c>
      <c r="AG673" s="144">
        <f>IF(ISERROR(SEARCH(AG$1,$Q673)),0,1)</f>
        <v>0</v>
      </c>
      <c r="AH673" s="144">
        <f>IF(ISERROR(SEARCH(AH$1,$Q673)),0,1)</f>
        <v>0</v>
      </c>
      <c r="AK673" t="s">
        <v>84</v>
      </c>
      <c r="AL673" s="41" t="s">
        <v>84</v>
      </c>
      <c r="AM673" s="216">
        <f>_xlfn.XLOOKUP(AL673,sortorder!$I$15:$I$20,sortorder!$J$15:$J$20)</f>
        <v>5</v>
      </c>
      <c r="AN673" t="s">
        <v>1804</v>
      </c>
      <c r="AO673" t="s">
        <v>1804</v>
      </c>
      <c r="AP673" t="s">
        <v>1805</v>
      </c>
      <c r="AQ673" s="32">
        <v>3</v>
      </c>
      <c r="AR673" t="s">
        <v>757</v>
      </c>
      <c r="AS673" t="s">
        <v>2833</v>
      </c>
      <c r="AT673" t="s">
        <v>515</v>
      </c>
      <c r="AU673" t="s">
        <v>516</v>
      </c>
      <c r="AW673" s="39" t="str">
        <f>IFERROR(_xlfn.XLOOKUP(Q673,wtd!$B:$B,wtd!$C:$C),"")</f>
        <v/>
      </c>
      <c r="AX673" s="144" t="b">
        <f>IFERROR(Q673=_xlfn.XLOOKUP(Q673,wtd!$B:$B,wtd!$B:$B),FALSE)</f>
        <v>0</v>
      </c>
      <c r="AY673" t="s">
        <v>1103</v>
      </c>
      <c r="BC673" t="b">
        <v>0</v>
      </c>
      <c r="BD673" t="b">
        <v>0</v>
      </c>
      <c r="BE673" t="b">
        <v>0</v>
      </c>
      <c r="BF673" t="s">
        <v>5336</v>
      </c>
      <c r="BG673" t="s">
        <v>767</v>
      </c>
      <c r="BH673" t="s">
        <v>767</v>
      </c>
      <c r="BI673" t="s">
        <v>767</v>
      </c>
      <c r="BN673" s="232">
        <v>999</v>
      </c>
      <c r="BQ673" t="s">
        <v>404</v>
      </c>
      <c r="BR673" t="s">
        <v>766</v>
      </c>
    </row>
    <row r="674" spans="1:71">
      <c r="A674">
        <v>673</v>
      </c>
      <c r="B674" s="161" t="str">
        <f>IFERROR(TEXT(AM674,"00"),"99")&amp;IFERROR(TEXT(X674,"00"),"99")&amp;IFERROR(TEXT(T674,"00"),"99")&amp;IFERROR(TEXT(BN674,"000"),"999")</f>
        <v>058001999</v>
      </c>
      <c r="C674" s="161" t="str">
        <f>IFERROR(TEXT(AM674,"00"),"99")&amp;IFERROR(TEXT(W674,"00"),"99")&amp;IFERROR(TEXT(S674,"000"),"999")</f>
        <v>0580096</v>
      </c>
      <c r="D674" s="29">
        <v>0</v>
      </c>
      <c r="E674" s="29">
        <v>1</v>
      </c>
      <c r="F674" s="29">
        <v>0</v>
      </c>
      <c r="G674" s="29"/>
      <c r="H674" t="s">
        <v>769</v>
      </c>
      <c r="I674" s="379" t="str">
        <f>IF(ISBLANK(H674), IF(OR(NOT(ISBLANK(M674)),NOT(ISBLANK(J674)), NOT(ISBLANK(O674))),"no oldname but should be",""),IF(H674=J674,"api",IF(H674=O674,"csv","no match or acsbgname")))</f>
        <v>csv</v>
      </c>
      <c r="M674" s="69"/>
      <c r="N674" t="s">
        <v>769</v>
      </c>
      <c r="O674" t="s">
        <v>769</v>
      </c>
      <c r="P674" t="s">
        <v>769</v>
      </c>
      <c r="Q674" s="64" t="s">
        <v>768</v>
      </c>
      <c r="R674" t="s">
        <v>768</v>
      </c>
      <c r="S674" s="150">
        <f>IFERROR(_xlfn.XLOOKUP(U674,sortorder!$E$62:$E$134,sortorder!$F$62:$F$134),999)</f>
        <v>96</v>
      </c>
      <c r="T674" s="150">
        <f>IFERROR(_xlfn.XLOOKUP(U674,sortorder!$E$62:$E$134,sortorder!$D$62:$D$134),99)</f>
        <v>1</v>
      </c>
      <c r="U674" s="129" t="s">
        <v>181</v>
      </c>
      <c r="W674" s="155">
        <f>IFERROR(_xlfn.XLOOKUP(Y674,sortorder!$E$4:$E$55,sortorder!$D$4:$D$55),99)</f>
        <v>80</v>
      </c>
      <c r="X674" s="155">
        <f>IFERROR(_xlfn.XLOOKUP(Y674,sortorder!$E$4:$E$55,sortorder!$D$4:$D$55),99)</f>
        <v>80</v>
      </c>
      <c r="Y674" s="22" t="s">
        <v>2887</v>
      </c>
      <c r="Z674" s="144">
        <f>IF(ISERROR(SEARCH(Z$1,$Q674)),0,1)</f>
        <v>0</v>
      </c>
      <c r="AA674" s="144">
        <f>IF(ISERROR(SEARCH(AA$1,$Q674)),0,1)</f>
        <v>1</v>
      </c>
      <c r="AB674" s="144">
        <f>IF(ISERROR(SEARCH(AB$1,$Q674)),0,1)</f>
        <v>1</v>
      </c>
      <c r="AC674" s="144">
        <f>IF(ISERROR(SEARCH(AC$1,$Q674)),0,1)</f>
        <v>1</v>
      </c>
      <c r="AD674" s="144">
        <f>IF(ISERROR(SEARCH(AD$1,$Q674)),0,1)</f>
        <v>0</v>
      </c>
      <c r="AE674" s="144">
        <f>IF(ISERROR(SEARCH(AE$1,$Q674)),0,1)</f>
        <v>0</v>
      </c>
      <c r="AF674" s="144">
        <f>IF(ISERROR(SEARCH(AF$1,$Q674)),0,1)</f>
        <v>1</v>
      </c>
      <c r="AG674" s="144">
        <f>IF(ISERROR(SEARCH(AG$1,$Q674)),0,1)</f>
        <v>0</v>
      </c>
      <c r="AH674" s="144">
        <f>IF(ISERROR(SEARCH(AH$1,$Q674)),0,1)</f>
        <v>1</v>
      </c>
      <c r="AK674" t="s">
        <v>84</v>
      </c>
      <c r="AL674" s="41" t="s">
        <v>84</v>
      </c>
      <c r="AM674" s="216">
        <f>_xlfn.XLOOKUP(AL674,sortorder!$I$15:$I$20,sortorder!$J$15:$J$20)</f>
        <v>5</v>
      </c>
      <c r="AN674" t="s">
        <v>1804</v>
      </c>
      <c r="AO674" t="s">
        <v>1804</v>
      </c>
      <c r="AP674" t="s">
        <v>1805</v>
      </c>
      <c r="AQ674" s="32">
        <v>3</v>
      </c>
      <c r="AR674" t="s">
        <v>757</v>
      </c>
      <c r="AS674" t="s">
        <v>2833</v>
      </c>
      <c r="AT674" t="s">
        <v>515</v>
      </c>
      <c r="AU674" t="s">
        <v>516</v>
      </c>
      <c r="AW674" s="39" t="str">
        <f>IFERROR(_xlfn.XLOOKUP(Q674,wtd!$B:$B,wtd!$C:$C),"")</f>
        <v/>
      </c>
      <c r="AX674" s="144" t="b">
        <f>IFERROR(Q674=_xlfn.XLOOKUP(Q674,wtd!$B:$B,wtd!$B:$B),FALSE)</f>
        <v>0</v>
      </c>
      <c r="AY674" t="s">
        <v>1103</v>
      </c>
      <c r="BC674" t="b">
        <v>0</v>
      </c>
      <c r="BD674" t="b">
        <v>0</v>
      </c>
      <c r="BE674" t="b">
        <v>0</v>
      </c>
      <c r="BF674" t="s">
        <v>5337</v>
      </c>
      <c r="BG674" t="s">
        <v>770</v>
      </c>
      <c r="BH674" t="s">
        <v>770</v>
      </c>
      <c r="BI674" t="s">
        <v>770</v>
      </c>
      <c r="BN674" s="232">
        <v>999</v>
      </c>
      <c r="BQ674" t="s">
        <v>771</v>
      </c>
      <c r="BR674" t="s">
        <v>769</v>
      </c>
    </row>
    <row r="675" spans="1:71">
      <c r="A675">
        <v>674</v>
      </c>
      <c r="B675" s="161" t="str">
        <f>IFERROR(TEXT(AM675,"00"),"99")&amp;IFERROR(TEXT(X675,"00"),"99")&amp;IFERROR(TEXT(T675,"00"),"99")&amp;IFERROR(TEXT(BN675,"000"),"999")</f>
        <v>058002999</v>
      </c>
      <c r="C675" s="161" t="str">
        <f>IFERROR(TEXT(AM675,"00"),"99")&amp;IFERROR(TEXT(W675,"00"),"99")&amp;IFERROR(TEXT(S675,"000"),"999")</f>
        <v>0580097</v>
      </c>
      <c r="D675" s="29">
        <v>0</v>
      </c>
      <c r="E675" s="29">
        <v>1</v>
      </c>
      <c r="F675" s="29">
        <v>0</v>
      </c>
      <c r="G675" s="29"/>
      <c r="H675" t="s">
        <v>208</v>
      </c>
      <c r="I675" s="379" t="str">
        <f>IF(ISBLANK(H675), IF(OR(NOT(ISBLANK(M675)),NOT(ISBLANK(J675)), NOT(ISBLANK(O675))),"no oldname but should be",""),IF(H675=J675,"api",IF(H675=O675,"csv","no match or acsbgname")))</f>
        <v>csv</v>
      </c>
      <c r="M675" s="124"/>
      <c r="N675" t="s">
        <v>208</v>
      </c>
      <c r="O675" t="s">
        <v>208</v>
      </c>
      <c r="P675" t="s">
        <v>208</v>
      </c>
      <c r="Q675" s="64" t="s">
        <v>207</v>
      </c>
      <c r="R675" t="s">
        <v>207</v>
      </c>
      <c r="S675" s="150">
        <f>IFERROR(_xlfn.XLOOKUP(U675,sortorder!$E$62:$E$134,sortorder!$F$62:$F$134),999)</f>
        <v>97</v>
      </c>
      <c r="T675" s="150">
        <f>IFERROR(_xlfn.XLOOKUP(U675,sortorder!$E$62:$E$134,sortorder!$D$62:$D$134),99)</f>
        <v>2</v>
      </c>
      <c r="U675" s="129" t="s">
        <v>144</v>
      </c>
      <c r="W675" s="155">
        <f>IFERROR(_xlfn.XLOOKUP(Y675,sortorder!$E$4:$E$55,sortorder!$D$4:$D$55),99)</f>
        <v>80</v>
      </c>
      <c r="X675" s="155">
        <f>IFERROR(_xlfn.XLOOKUP(Y675,sortorder!$E$4:$E$55,sortorder!$D$4:$D$55),99)</f>
        <v>80</v>
      </c>
      <c r="Y675" s="22" t="s">
        <v>2886</v>
      </c>
      <c r="Z675" s="144">
        <f>IF(ISERROR(SEARCH(Z$1,$Q675)),0,1)</f>
        <v>0</v>
      </c>
      <c r="AA675" s="144">
        <f>IF(ISERROR(SEARCH(AA$1,$Q675)),0,1)</f>
        <v>0</v>
      </c>
      <c r="AB675" s="144">
        <f>IF(ISERROR(SEARCH(AB$1,$Q675)),0,1)</f>
        <v>0</v>
      </c>
      <c r="AC675" s="144">
        <f>IF(ISERROR(SEARCH(AC$1,$Q675)),0,1)</f>
        <v>0</v>
      </c>
      <c r="AD675" s="144">
        <f>IF(ISERROR(SEARCH(AD$1,$Q675)),0,1)</f>
        <v>0</v>
      </c>
      <c r="AE675" s="144">
        <f>IF(ISERROR(SEARCH(AE$1,$Q675)),0,1)</f>
        <v>1</v>
      </c>
      <c r="AF675" s="144">
        <f>IF(ISERROR(SEARCH(AF$1,$Q675)),0,1)</f>
        <v>1</v>
      </c>
      <c r="AG675" s="144">
        <f>IF(ISERROR(SEARCH(AG$1,$Q675)),0,1)</f>
        <v>0</v>
      </c>
      <c r="AH675" s="144">
        <f>IF(ISERROR(SEARCH(AH$1,$Q675)),0,1)</f>
        <v>0</v>
      </c>
      <c r="AK675" t="s">
        <v>84</v>
      </c>
      <c r="AL675" s="41" t="s">
        <v>84</v>
      </c>
      <c r="AM675" s="216">
        <f>_xlfn.XLOOKUP(AL675,sortorder!$I$15:$I$20,sortorder!$J$15:$J$20)</f>
        <v>5</v>
      </c>
      <c r="AN675" t="s">
        <v>423</v>
      </c>
      <c r="AO675" t="s">
        <v>423</v>
      </c>
      <c r="AP675" t="s">
        <v>424</v>
      </c>
      <c r="AQ675" s="32">
        <v>1</v>
      </c>
      <c r="AR675" t="s">
        <v>83</v>
      </c>
      <c r="AS675" t="s">
        <v>97</v>
      </c>
      <c r="AT675" t="s">
        <v>96</v>
      </c>
      <c r="AU675" t="s">
        <v>97</v>
      </c>
      <c r="AW675" s="39" t="str">
        <f>IFERROR(_xlfn.XLOOKUP(Q675,wtd!$B:$B,wtd!$C:$C),"")</f>
        <v/>
      </c>
      <c r="AX675" s="144" t="b">
        <f>IFERROR(Q675=_xlfn.XLOOKUP(Q675,wtd!$B:$B,wtd!$B:$B),FALSE)</f>
        <v>0</v>
      </c>
      <c r="AY675" t="s">
        <v>89</v>
      </c>
      <c r="BC675" t="b">
        <v>0</v>
      </c>
      <c r="BD675" t="b">
        <v>0</v>
      </c>
      <c r="BE675" t="b">
        <v>0</v>
      </c>
      <c r="BF675" t="s">
        <v>209</v>
      </c>
      <c r="BG675" t="s">
        <v>209</v>
      </c>
      <c r="BH675" t="s">
        <v>209</v>
      </c>
      <c r="BI675" t="s">
        <v>209</v>
      </c>
      <c r="BN675" s="232">
        <v>999</v>
      </c>
      <c r="BQ675" t="s">
        <v>143</v>
      </c>
      <c r="BR675" t="s">
        <v>208</v>
      </c>
    </row>
    <row r="676" spans="1:71">
      <c r="A676">
        <v>675</v>
      </c>
      <c r="B676" s="161" t="str">
        <f>IFERROR(TEXT(AM676,"00"),"99")&amp;IFERROR(TEXT(X676,"00"),"99")&amp;IFERROR(TEXT(T676,"00"),"99")&amp;IFERROR(TEXT(BN676,"000"),"999")</f>
        <v>058002999</v>
      </c>
      <c r="C676" s="161" t="str">
        <f>IFERROR(TEXT(AM676,"00"),"99")&amp;IFERROR(TEXT(W676,"00"),"99")&amp;IFERROR(TEXT(S676,"000"),"999")</f>
        <v>0580097</v>
      </c>
      <c r="D676" s="29">
        <v>0</v>
      </c>
      <c r="E676" s="29">
        <v>1</v>
      </c>
      <c r="F676" s="29">
        <v>0</v>
      </c>
      <c r="G676" s="29"/>
      <c r="H676" t="s">
        <v>211</v>
      </c>
      <c r="I676" s="379" t="str">
        <f>IF(ISBLANK(H676), IF(OR(NOT(ISBLANK(M676)),NOT(ISBLANK(J676)), NOT(ISBLANK(O676))),"no oldname but should be",""),IF(H676=J676,"api",IF(H676=O676,"csv","no match or acsbgname")))</f>
        <v>csv</v>
      </c>
      <c r="N676" t="s">
        <v>211</v>
      </c>
      <c r="O676" t="s">
        <v>211</v>
      </c>
      <c r="P676" t="s">
        <v>211</v>
      </c>
      <c r="Q676" s="64" t="s">
        <v>210</v>
      </c>
      <c r="R676" t="s">
        <v>210</v>
      </c>
      <c r="S676" s="150">
        <f>IFERROR(_xlfn.XLOOKUP(U676,sortorder!$E$62:$E$134,sortorder!$F$62:$F$134),999)</f>
        <v>97</v>
      </c>
      <c r="T676" s="150">
        <f>IFERROR(_xlfn.XLOOKUP(U676,sortorder!$E$62:$E$134,sortorder!$D$62:$D$134),99)</f>
        <v>2</v>
      </c>
      <c r="U676" s="129" t="s">
        <v>144</v>
      </c>
      <c r="V676" s="59" t="s">
        <v>216</v>
      </c>
      <c r="W676" s="155">
        <f>IFERROR(_xlfn.XLOOKUP(Y676,sortorder!$E$4:$E$55,sortorder!$D$4:$D$55),99)</f>
        <v>80</v>
      </c>
      <c r="X676" s="155">
        <f>IFERROR(_xlfn.XLOOKUP(Y676,sortorder!$E$4:$E$55,sortorder!$D$4:$D$55),99)</f>
        <v>80</v>
      </c>
      <c r="Y676" s="22" t="s">
        <v>2886</v>
      </c>
      <c r="Z676" s="144">
        <f>IF(ISERROR(SEARCH(Z$1,$Q676)),0,1)</f>
        <v>0</v>
      </c>
      <c r="AA676" s="144">
        <f>IF(ISERROR(SEARCH(AA$1,$Q676)),0,1)</f>
        <v>0</v>
      </c>
      <c r="AB676" s="144">
        <f>IF(ISERROR(SEARCH(AB$1,$Q676)),0,1)</f>
        <v>0</v>
      </c>
      <c r="AC676" s="144">
        <f>IF(ISERROR(SEARCH(AC$1,$Q676)),0,1)</f>
        <v>0</v>
      </c>
      <c r="AD676" s="144">
        <f>IF(ISERROR(SEARCH(AD$1,$Q676)),0,1)</f>
        <v>0</v>
      </c>
      <c r="AE676" s="144">
        <f>IF(ISERROR(SEARCH(AE$1,$Q676)),0,1)</f>
        <v>1</v>
      </c>
      <c r="AF676" s="144">
        <f>IF(ISERROR(SEARCH(AF$1,$Q676)),0,1)</f>
        <v>1</v>
      </c>
      <c r="AG676" s="144">
        <f>IF(ISERROR(SEARCH(AG$1,$Q676)),0,1)</f>
        <v>0</v>
      </c>
      <c r="AH676" s="144">
        <f>IF(ISERROR(SEARCH(AH$1,$Q676)),0,1)</f>
        <v>1</v>
      </c>
      <c r="AK676" t="s">
        <v>84</v>
      </c>
      <c r="AL676" s="41" t="s">
        <v>84</v>
      </c>
      <c r="AM676" s="216">
        <f>_xlfn.XLOOKUP(AL676,sortorder!$I$15:$I$20,sortorder!$J$15:$J$20)</f>
        <v>5</v>
      </c>
      <c r="AN676" t="s">
        <v>423</v>
      </c>
      <c r="AO676" t="s">
        <v>423</v>
      </c>
      <c r="AP676" t="s">
        <v>424</v>
      </c>
      <c r="AQ676" s="32">
        <v>1</v>
      </c>
      <c r="AR676" t="s">
        <v>83</v>
      </c>
      <c r="AS676" t="s">
        <v>97</v>
      </c>
      <c r="AT676" t="s">
        <v>96</v>
      </c>
      <c r="AU676" t="s">
        <v>97</v>
      </c>
      <c r="AW676" s="39" t="str">
        <f>IFERROR(_xlfn.XLOOKUP(Q676,wtd!$B:$B,wtd!$C:$C),"")</f>
        <v/>
      </c>
      <c r="AX676" s="144" t="b">
        <f>IFERROR(Q676=_xlfn.XLOOKUP(Q676,wtd!$B:$B,wtd!$B:$B),FALSE)</f>
        <v>0</v>
      </c>
      <c r="AY676" t="s">
        <v>89</v>
      </c>
      <c r="BC676" t="b">
        <v>0</v>
      </c>
      <c r="BD676" t="b">
        <v>0</v>
      </c>
      <c r="BE676" t="b">
        <v>0</v>
      </c>
      <c r="BF676" t="s">
        <v>5044</v>
      </c>
      <c r="BG676" t="s">
        <v>212</v>
      </c>
      <c r="BH676" t="s">
        <v>212</v>
      </c>
      <c r="BI676" t="s">
        <v>213</v>
      </c>
      <c r="BJ676" t="s">
        <v>215</v>
      </c>
      <c r="BN676" s="232">
        <v>999</v>
      </c>
      <c r="BQ676" t="s">
        <v>113</v>
      </c>
      <c r="BR676" t="s">
        <v>211</v>
      </c>
      <c r="BS676" t="s">
        <v>56</v>
      </c>
    </row>
    <row r="677" spans="1:71">
      <c r="A677">
        <v>676</v>
      </c>
      <c r="B677" s="161" t="str">
        <f>IFERROR(TEXT(AM677,"00"),"99")&amp;IFERROR(TEXT(X677,"00"),"99")&amp;IFERROR(TEXT(T677,"00"),"99")&amp;IFERROR(TEXT(BN677,"000"),"999")</f>
        <v>058002999</v>
      </c>
      <c r="C677" s="161" t="str">
        <f>IFERROR(TEXT(AM677,"00"),"99")&amp;IFERROR(TEXT(W677,"00"),"99")&amp;IFERROR(TEXT(S677,"000"),"999")</f>
        <v>0580097</v>
      </c>
      <c r="D677" s="29">
        <v>0</v>
      </c>
      <c r="E677" s="29">
        <v>1</v>
      </c>
      <c r="F677" s="29">
        <v>0</v>
      </c>
      <c r="G677" s="29"/>
      <c r="H677" t="s">
        <v>715</v>
      </c>
      <c r="I677" s="379" t="str">
        <f>IF(ISBLANK(H677), IF(OR(NOT(ISBLANK(M677)),NOT(ISBLANK(J677)), NOT(ISBLANK(O677))),"no oldname but should be",""),IF(H677=J677,"api",IF(H677=O677,"csv","no match or acsbgname")))</f>
        <v>csv</v>
      </c>
      <c r="N677" t="s">
        <v>715</v>
      </c>
      <c r="O677" t="s">
        <v>715</v>
      </c>
      <c r="P677" t="s">
        <v>715</v>
      </c>
      <c r="Q677" s="64" t="s">
        <v>714</v>
      </c>
      <c r="R677" t="s">
        <v>714</v>
      </c>
      <c r="S677" s="150">
        <f>IFERROR(_xlfn.XLOOKUP(U677,sortorder!$E$62:$E$134,sortorder!$F$62:$F$134),999)</f>
        <v>97</v>
      </c>
      <c r="T677" s="150">
        <f>IFERROR(_xlfn.XLOOKUP(U677,sortorder!$E$62:$E$134,sortorder!$D$62:$D$134),99)</f>
        <v>2</v>
      </c>
      <c r="U677" s="129" t="s">
        <v>144</v>
      </c>
      <c r="W677" s="155">
        <f>IFERROR(_xlfn.XLOOKUP(Y677,sortorder!$E$4:$E$55,sortorder!$D$4:$D$55),99)</f>
        <v>80</v>
      </c>
      <c r="X677" s="155">
        <f>IFERROR(_xlfn.XLOOKUP(Y677,sortorder!$E$4:$E$55,sortorder!$D$4:$D$55),99)</f>
        <v>80</v>
      </c>
      <c r="Y677" s="22" t="s">
        <v>2887</v>
      </c>
      <c r="Z677" s="144">
        <f>IF(ISERROR(SEARCH(Z$1,$Q677)),0,1)</f>
        <v>0</v>
      </c>
      <c r="AA677" s="144">
        <f>IF(ISERROR(SEARCH(AA$1,$Q677)),0,1)</f>
        <v>0</v>
      </c>
      <c r="AB677" s="144">
        <f>IF(ISERROR(SEARCH(AB$1,$Q677)),0,1)</f>
        <v>1</v>
      </c>
      <c r="AC677" s="144">
        <f>IF(ISERROR(SEARCH(AC$1,$Q677)),0,1)</f>
        <v>1</v>
      </c>
      <c r="AD677" s="144">
        <f>IF(ISERROR(SEARCH(AD$1,$Q677)),0,1)</f>
        <v>0</v>
      </c>
      <c r="AE677" s="144">
        <f>IF(ISERROR(SEARCH(AE$1,$Q677)),0,1)</f>
        <v>0</v>
      </c>
      <c r="AF677" s="144">
        <f>IF(ISERROR(SEARCH(AF$1,$Q677)),0,1)</f>
        <v>1</v>
      </c>
      <c r="AG677" s="144">
        <f>IF(ISERROR(SEARCH(AG$1,$Q677)),0,1)</f>
        <v>0</v>
      </c>
      <c r="AH677" s="144">
        <f>IF(ISERROR(SEARCH(AH$1,$Q677)),0,1)</f>
        <v>0</v>
      </c>
      <c r="AK677" t="s">
        <v>84</v>
      </c>
      <c r="AL677" s="41" t="s">
        <v>84</v>
      </c>
      <c r="AM677" s="216">
        <f>_xlfn.XLOOKUP(AL677,sortorder!$I$15:$I$20,sortorder!$J$15:$J$20)</f>
        <v>5</v>
      </c>
      <c r="AN677" t="s">
        <v>423</v>
      </c>
      <c r="AO677" t="s">
        <v>423</v>
      </c>
      <c r="AP677" t="s">
        <v>424</v>
      </c>
      <c r="AQ677" s="32">
        <v>1</v>
      </c>
      <c r="AR677" t="s">
        <v>268</v>
      </c>
      <c r="AS677" t="s">
        <v>2833</v>
      </c>
      <c r="AT677" t="s">
        <v>515</v>
      </c>
      <c r="AU677" t="s">
        <v>516</v>
      </c>
      <c r="AW677" s="39" t="str">
        <f>IFERROR(_xlfn.XLOOKUP(Q677,wtd!$B:$B,wtd!$C:$C),"")</f>
        <v/>
      </c>
      <c r="AX677" s="144" t="b">
        <f>IFERROR(Q677=_xlfn.XLOOKUP(Q677,wtd!$B:$B,wtd!$B:$B),FALSE)</f>
        <v>0</v>
      </c>
      <c r="AY677" t="s">
        <v>1103</v>
      </c>
      <c r="BC677" t="b">
        <v>0</v>
      </c>
      <c r="BD677" t="b">
        <v>0</v>
      </c>
      <c r="BE677" t="b">
        <v>0</v>
      </c>
      <c r="BF677" t="s">
        <v>716</v>
      </c>
      <c r="BG677" t="s">
        <v>716</v>
      </c>
      <c r="BH677" t="s">
        <v>716</v>
      </c>
      <c r="BI677" t="s">
        <v>716</v>
      </c>
      <c r="BN677" s="232">
        <v>999</v>
      </c>
      <c r="BQ677" t="s">
        <v>717</v>
      </c>
      <c r="BR677" t="s">
        <v>715</v>
      </c>
    </row>
    <row r="678" spans="1:71">
      <c r="A678">
        <v>677</v>
      </c>
      <c r="B678" s="161" t="str">
        <f>IFERROR(TEXT(AM678,"00"),"99")&amp;IFERROR(TEXT(X678,"00"),"99")&amp;IFERROR(TEXT(T678,"00"),"99")&amp;IFERROR(TEXT(BN678,"000"),"999")</f>
        <v>058002999</v>
      </c>
      <c r="C678" s="161" t="str">
        <f>IFERROR(TEXT(AM678,"00"),"99")&amp;IFERROR(TEXT(W678,"00"),"99")&amp;IFERROR(TEXT(S678,"000"),"999")</f>
        <v>0580097</v>
      </c>
      <c r="D678" s="29">
        <v>0</v>
      </c>
      <c r="E678" s="29">
        <v>1</v>
      </c>
      <c r="F678" s="29">
        <v>0</v>
      </c>
      <c r="G678" s="29"/>
      <c r="H678" t="s">
        <v>719</v>
      </c>
      <c r="I678" s="379" t="str">
        <f>IF(ISBLANK(H678), IF(OR(NOT(ISBLANK(M678)),NOT(ISBLANK(J678)), NOT(ISBLANK(O678))),"no oldname but should be",""),IF(H678=J678,"api",IF(H678=O678,"csv","no match or acsbgname")))</f>
        <v>csv</v>
      </c>
      <c r="N678" t="s">
        <v>719</v>
      </c>
      <c r="O678" t="s">
        <v>719</v>
      </c>
      <c r="P678" t="s">
        <v>719</v>
      </c>
      <c r="Q678" s="64" t="s">
        <v>718</v>
      </c>
      <c r="R678" t="s">
        <v>718</v>
      </c>
      <c r="S678" s="150">
        <f>IFERROR(_xlfn.XLOOKUP(U678,sortorder!$E$62:$E$134,sortorder!$F$62:$F$134),999)</f>
        <v>97</v>
      </c>
      <c r="T678" s="150">
        <f>IFERROR(_xlfn.XLOOKUP(U678,sortorder!$E$62:$E$134,sortorder!$D$62:$D$134),99)</f>
        <v>2</v>
      </c>
      <c r="U678" s="129" t="s">
        <v>144</v>
      </c>
      <c r="W678" s="155">
        <f>IFERROR(_xlfn.XLOOKUP(Y678,sortorder!$E$4:$E$55,sortorder!$D$4:$D$55),99)</f>
        <v>80</v>
      </c>
      <c r="X678" s="155">
        <f>IFERROR(_xlfn.XLOOKUP(Y678,sortorder!$E$4:$E$55,sortorder!$D$4:$D$55),99)</f>
        <v>80</v>
      </c>
      <c r="Y678" s="22" t="s">
        <v>2887</v>
      </c>
      <c r="Z678" s="144">
        <f>IF(ISERROR(SEARCH(Z$1,$Q678)),0,1)</f>
        <v>0</v>
      </c>
      <c r="AA678" s="144">
        <f>IF(ISERROR(SEARCH(AA$1,$Q678)),0,1)</f>
        <v>0</v>
      </c>
      <c r="AB678" s="144">
        <f>IF(ISERROR(SEARCH(AB$1,$Q678)),0,1)</f>
        <v>1</v>
      </c>
      <c r="AC678" s="144">
        <f>IF(ISERROR(SEARCH(AC$1,$Q678)),0,1)</f>
        <v>1</v>
      </c>
      <c r="AD678" s="144">
        <f>IF(ISERROR(SEARCH(AD$1,$Q678)),0,1)</f>
        <v>0</v>
      </c>
      <c r="AE678" s="144">
        <f>IF(ISERROR(SEARCH(AE$1,$Q678)),0,1)</f>
        <v>0</v>
      </c>
      <c r="AF678" s="144">
        <f>IF(ISERROR(SEARCH(AF$1,$Q678)),0,1)</f>
        <v>1</v>
      </c>
      <c r="AG678" s="144">
        <f>IF(ISERROR(SEARCH(AG$1,$Q678)),0,1)</f>
        <v>0</v>
      </c>
      <c r="AH678" s="144">
        <f>IF(ISERROR(SEARCH(AH$1,$Q678)),0,1)</f>
        <v>1</v>
      </c>
      <c r="AK678" t="s">
        <v>84</v>
      </c>
      <c r="AL678" s="41" t="s">
        <v>84</v>
      </c>
      <c r="AM678" s="216">
        <f>_xlfn.XLOOKUP(AL678,sortorder!$I$15:$I$20,sortorder!$J$15:$J$20)</f>
        <v>5</v>
      </c>
      <c r="AN678" t="s">
        <v>423</v>
      </c>
      <c r="AO678" t="s">
        <v>423</v>
      </c>
      <c r="AP678" t="s">
        <v>424</v>
      </c>
      <c r="AQ678" s="32">
        <v>1</v>
      </c>
      <c r="AR678" t="s">
        <v>268</v>
      </c>
      <c r="AS678" t="s">
        <v>2833</v>
      </c>
      <c r="AT678" t="s">
        <v>515</v>
      </c>
      <c r="AU678" t="s">
        <v>516</v>
      </c>
      <c r="AW678" s="39" t="str">
        <f>IFERROR(_xlfn.XLOOKUP(Q678,wtd!$B:$B,wtd!$C:$C),"")</f>
        <v/>
      </c>
      <c r="AX678" s="144" t="b">
        <f>IFERROR(Q678=_xlfn.XLOOKUP(Q678,wtd!$B:$B,wtd!$B:$B),FALSE)</f>
        <v>0</v>
      </c>
      <c r="AY678" t="s">
        <v>1103</v>
      </c>
      <c r="BC678" t="b">
        <v>0</v>
      </c>
      <c r="BD678" t="b">
        <v>0</v>
      </c>
      <c r="BE678" t="b">
        <v>0</v>
      </c>
      <c r="BF678" t="s">
        <v>5045</v>
      </c>
      <c r="BG678" t="s">
        <v>720</v>
      </c>
      <c r="BH678" t="s">
        <v>720</v>
      </c>
      <c r="BI678" t="s">
        <v>720</v>
      </c>
      <c r="BN678" s="232">
        <v>999</v>
      </c>
      <c r="BQ678" t="s">
        <v>721</v>
      </c>
      <c r="BR678" t="s">
        <v>719</v>
      </c>
    </row>
    <row r="679" spans="1:71">
      <c r="A679">
        <v>678</v>
      </c>
      <c r="B679" s="161" t="str">
        <f>IFERROR(TEXT(AM679,"00"),"99")&amp;IFERROR(TEXT(X679,"00"),"99")&amp;IFERROR(TEXT(T679,"00"),"99")&amp;IFERROR(TEXT(BN679,"000"),"999")</f>
        <v>058002999</v>
      </c>
      <c r="C679" s="161" t="str">
        <f>IFERROR(TEXT(AM679,"00"),"99")&amp;IFERROR(TEXT(W679,"00"),"99")&amp;IFERROR(TEXT(S679,"000"),"999")</f>
        <v>0580097</v>
      </c>
      <c r="D679" s="29">
        <v>0</v>
      </c>
      <c r="E679" s="29">
        <v>1</v>
      </c>
      <c r="F679" s="29">
        <v>0</v>
      </c>
      <c r="G679" s="29"/>
      <c r="H679" t="s">
        <v>747</v>
      </c>
      <c r="I679" s="379" t="str">
        <f>IF(ISBLANK(H679), IF(OR(NOT(ISBLANK(M679)),NOT(ISBLANK(J679)), NOT(ISBLANK(O679))),"no oldname but should be",""),IF(H679=J679,"api",IF(H679=O679,"csv","no match or acsbgname")))</f>
        <v>csv</v>
      </c>
      <c r="N679" t="s">
        <v>747</v>
      </c>
      <c r="O679" t="s">
        <v>747</v>
      </c>
      <c r="P679" t="s">
        <v>747</v>
      </c>
      <c r="Q679" s="64" t="s">
        <v>746</v>
      </c>
      <c r="R679" t="s">
        <v>746</v>
      </c>
      <c r="S679" s="150">
        <f>IFERROR(_xlfn.XLOOKUP(U679,sortorder!$E$62:$E$134,sortorder!$F$62:$F$134),999)</f>
        <v>97</v>
      </c>
      <c r="T679" s="150">
        <f>IFERROR(_xlfn.XLOOKUP(U679,sortorder!$E$62:$E$134,sortorder!$D$62:$D$134),99)</f>
        <v>2</v>
      </c>
      <c r="U679" s="129" t="s">
        <v>144</v>
      </c>
      <c r="W679" s="155">
        <f>IFERROR(_xlfn.XLOOKUP(Y679,sortorder!$E$4:$E$55,sortorder!$D$4:$D$55),99)</f>
        <v>80</v>
      </c>
      <c r="X679" s="155">
        <f>IFERROR(_xlfn.XLOOKUP(Y679,sortorder!$E$4:$E$55,sortorder!$D$4:$D$55),99)</f>
        <v>80</v>
      </c>
      <c r="Y679" s="22" t="s">
        <v>2886</v>
      </c>
      <c r="Z679" s="144">
        <f>IF(ISERROR(SEARCH(Z$1,$Q679)),0,1)</f>
        <v>0</v>
      </c>
      <c r="AA679" s="144">
        <f>IF(ISERROR(SEARCH(AA$1,$Q679)),0,1)</f>
        <v>1</v>
      </c>
      <c r="AB679" s="144">
        <f>IF(ISERROR(SEARCH(AB$1,$Q679)),0,1)</f>
        <v>0</v>
      </c>
      <c r="AC679" s="144">
        <f>IF(ISERROR(SEARCH(AC$1,$Q679)),0,1)</f>
        <v>0</v>
      </c>
      <c r="AD679" s="144">
        <f>IF(ISERROR(SEARCH(AD$1,$Q679)),0,1)</f>
        <v>0</v>
      </c>
      <c r="AE679" s="144">
        <f>IF(ISERROR(SEARCH(AE$1,$Q679)),0,1)</f>
        <v>1</v>
      </c>
      <c r="AF679" s="144">
        <f>IF(ISERROR(SEARCH(AF$1,$Q679)),0,1)</f>
        <v>1</v>
      </c>
      <c r="AG679" s="144">
        <f>IF(ISERROR(SEARCH(AG$1,$Q679)),0,1)</f>
        <v>0</v>
      </c>
      <c r="AH679" s="144">
        <f>IF(ISERROR(SEARCH(AH$1,$Q679)),0,1)</f>
        <v>0</v>
      </c>
      <c r="AK679" t="s">
        <v>84</v>
      </c>
      <c r="AL679" s="41" t="s">
        <v>84</v>
      </c>
      <c r="AM679" s="216">
        <f>_xlfn.XLOOKUP(AL679,sortorder!$I$15:$I$20,sortorder!$J$15:$J$20)</f>
        <v>5</v>
      </c>
      <c r="AN679" t="s">
        <v>1804</v>
      </c>
      <c r="AO679" t="s">
        <v>1804</v>
      </c>
      <c r="AP679" t="s">
        <v>1805</v>
      </c>
      <c r="AQ679" s="32">
        <v>3</v>
      </c>
      <c r="AR679" t="s">
        <v>456</v>
      </c>
      <c r="AS679" t="s">
        <v>97</v>
      </c>
      <c r="AT679" t="s">
        <v>96</v>
      </c>
      <c r="AU679" t="s">
        <v>97</v>
      </c>
      <c r="AW679" s="39" t="str">
        <f>IFERROR(_xlfn.XLOOKUP(Q679,wtd!$B:$B,wtd!$C:$C),"")</f>
        <v/>
      </c>
      <c r="AX679" s="144" t="b">
        <f>IFERROR(Q679=_xlfn.XLOOKUP(Q679,wtd!$B:$B,wtd!$B:$B),FALSE)</f>
        <v>0</v>
      </c>
      <c r="AY679" t="s">
        <v>89</v>
      </c>
      <c r="BC679" t="b">
        <v>0</v>
      </c>
      <c r="BD679" t="b">
        <v>0</v>
      </c>
      <c r="BE679" t="b">
        <v>0</v>
      </c>
      <c r="BF679" t="s">
        <v>748</v>
      </c>
      <c r="BG679" t="s">
        <v>748</v>
      </c>
      <c r="BH679" t="s">
        <v>748</v>
      </c>
      <c r="BI679" t="s">
        <v>748</v>
      </c>
      <c r="BN679" s="232">
        <v>999</v>
      </c>
      <c r="BQ679" t="s">
        <v>143</v>
      </c>
      <c r="BR679" t="s">
        <v>747</v>
      </c>
    </row>
    <row r="680" spans="1:71">
      <c r="A680">
        <v>679</v>
      </c>
      <c r="B680" s="161" t="str">
        <f>IFERROR(TEXT(AM680,"00"),"99")&amp;IFERROR(TEXT(X680,"00"),"99")&amp;IFERROR(TEXT(T680,"00"),"99")&amp;IFERROR(TEXT(BN680,"000"),"999")</f>
        <v>058002999</v>
      </c>
      <c r="C680" s="161" t="str">
        <f>IFERROR(TEXT(AM680,"00"),"99")&amp;IFERROR(TEXT(W680,"00"),"99")&amp;IFERROR(TEXT(S680,"000"),"999")</f>
        <v>0580097</v>
      </c>
      <c r="D680" s="29">
        <v>0</v>
      </c>
      <c r="E680" s="29">
        <v>1</v>
      </c>
      <c r="F680" s="29">
        <v>0</v>
      </c>
      <c r="G680" s="29"/>
      <c r="H680" t="s">
        <v>750</v>
      </c>
      <c r="I680" s="379" t="str">
        <f>IF(ISBLANK(H680), IF(OR(NOT(ISBLANK(M680)),NOT(ISBLANK(J680)), NOT(ISBLANK(O680))),"no oldname but should be",""),IF(H680=J680,"api",IF(H680=O680,"csv","no match or acsbgname")))</f>
        <v>csv</v>
      </c>
      <c r="N680" t="s">
        <v>750</v>
      </c>
      <c r="O680" t="s">
        <v>750</v>
      </c>
      <c r="P680" t="s">
        <v>750</v>
      </c>
      <c r="Q680" s="64" t="s">
        <v>749</v>
      </c>
      <c r="R680" t="s">
        <v>749</v>
      </c>
      <c r="S680" s="150">
        <f>IFERROR(_xlfn.XLOOKUP(U680,sortorder!$E$62:$E$134,sortorder!$F$62:$F$134),999)</f>
        <v>97</v>
      </c>
      <c r="T680" s="150">
        <f>IFERROR(_xlfn.XLOOKUP(U680,sortorder!$E$62:$E$134,sortorder!$D$62:$D$134),99)</f>
        <v>2</v>
      </c>
      <c r="U680" s="129" t="s">
        <v>144</v>
      </c>
      <c r="W680" s="155">
        <f>IFERROR(_xlfn.XLOOKUP(Y680,sortorder!$E$4:$E$55,sortorder!$D$4:$D$55),99)</f>
        <v>80</v>
      </c>
      <c r="X680" s="155">
        <f>IFERROR(_xlfn.XLOOKUP(Y680,sortorder!$E$4:$E$55,sortorder!$D$4:$D$55),99)</f>
        <v>80</v>
      </c>
      <c r="Y680" s="22" t="s">
        <v>2886</v>
      </c>
      <c r="Z680" s="144">
        <f>IF(ISERROR(SEARCH(Z$1,$Q680)),0,1)</f>
        <v>0</v>
      </c>
      <c r="AA680" s="144">
        <f>IF(ISERROR(SEARCH(AA$1,$Q680)),0,1)</f>
        <v>1</v>
      </c>
      <c r="AB680" s="144">
        <f>IF(ISERROR(SEARCH(AB$1,$Q680)),0,1)</f>
        <v>0</v>
      </c>
      <c r="AC680" s="144">
        <f>IF(ISERROR(SEARCH(AC$1,$Q680)),0,1)</f>
        <v>0</v>
      </c>
      <c r="AD680" s="144">
        <f>IF(ISERROR(SEARCH(AD$1,$Q680)),0,1)</f>
        <v>0</v>
      </c>
      <c r="AE680" s="144">
        <f>IF(ISERROR(SEARCH(AE$1,$Q680)),0,1)</f>
        <v>1</v>
      </c>
      <c r="AF680" s="144">
        <f>IF(ISERROR(SEARCH(AF$1,$Q680)),0,1)</f>
        <v>1</v>
      </c>
      <c r="AG680" s="144">
        <f>IF(ISERROR(SEARCH(AG$1,$Q680)),0,1)</f>
        <v>0</v>
      </c>
      <c r="AH680" s="144">
        <f>IF(ISERROR(SEARCH(AH$1,$Q680)),0,1)</f>
        <v>1</v>
      </c>
      <c r="AK680" t="s">
        <v>84</v>
      </c>
      <c r="AL680" s="41" t="s">
        <v>84</v>
      </c>
      <c r="AM680" s="216">
        <f>_xlfn.XLOOKUP(AL680,sortorder!$I$15:$I$20,sortorder!$J$15:$J$20)</f>
        <v>5</v>
      </c>
      <c r="AN680" t="s">
        <v>1804</v>
      </c>
      <c r="AO680" t="s">
        <v>1804</v>
      </c>
      <c r="AP680" t="s">
        <v>1805</v>
      </c>
      <c r="AQ680" s="32">
        <v>3</v>
      </c>
      <c r="AR680" t="s">
        <v>456</v>
      </c>
      <c r="AS680" t="s">
        <v>97</v>
      </c>
      <c r="AT680" t="s">
        <v>96</v>
      </c>
      <c r="AU680" t="s">
        <v>97</v>
      </c>
      <c r="AW680" s="39" t="str">
        <f>IFERROR(_xlfn.XLOOKUP(Q680,wtd!$B:$B,wtd!$C:$C),"")</f>
        <v/>
      </c>
      <c r="AX680" s="144" t="b">
        <f>IFERROR(Q680=_xlfn.XLOOKUP(Q680,wtd!$B:$B,wtd!$B:$B),FALSE)</f>
        <v>0</v>
      </c>
      <c r="AY680" t="s">
        <v>89</v>
      </c>
      <c r="BC680" t="b">
        <v>0</v>
      </c>
      <c r="BD680" t="b">
        <v>0</v>
      </c>
      <c r="BE680" t="b">
        <v>0</v>
      </c>
      <c r="BF680" t="s">
        <v>5046</v>
      </c>
      <c r="BG680" t="s">
        <v>751</v>
      </c>
      <c r="BH680" t="s">
        <v>751</v>
      </c>
      <c r="BI680" t="s">
        <v>751</v>
      </c>
      <c r="BN680" s="232">
        <v>999</v>
      </c>
      <c r="BQ680" t="s">
        <v>113</v>
      </c>
      <c r="BR680" t="s">
        <v>750</v>
      </c>
    </row>
    <row r="681" spans="1:71">
      <c r="A681">
        <v>680</v>
      </c>
      <c r="B681" s="161" t="str">
        <f>IFERROR(TEXT(AM681,"00"),"99")&amp;IFERROR(TEXT(X681,"00"),"99")&amp;IFERROR(TEXT(T681,"00"),"99")&amp;IFERROR(TEXT(BN681,"000"),"999")</f>
        <v>058002999</v>
      </c>
      <c r="C681" s="161" t="str">
        <f>IFERROR(TEXT(AM681,"00"),"99")&amp;IFERROR(TEXT(W681,"00"),"99")&amp;IFERROR(TEXT(S681,"000"),"999")</f>
        <v>0580097</v>
      </c>
      <c r="D681" s="29">
        <v>0</v>
      </c>
      <c r="E681" s="29">
        <v>1</v>
      </c>
      <c r="F681" s="29">
        <v>0</v>
      </c>
      <c r="G681" s="29"/>
      <c r="H681" t="s">
        <v>984</v>
      </c>
      <c r="I681" s="379" t="str">
        <f>IF(ISBLANK(H681), IF(OR(NOT(ISBLANK(M681)),NOT(ISBLANK(J681)), NOT(ISBLANK(O681))),"no oldname but should be",""),IF(H681=J681,"api",IF(H681=O681,"csv","no match or acsbgname")))</f>
        <v>csv</v>
      </c>
      <c r="N681" t="s">
        <v>984</v>
      </c>
      <c r="O681" t="s">
        <v>984</v>
      </c>
      <c r="P681" t="s">
        <v>984</v>
      </c>
      <c r="Q681" s="64" t="s">
        <v>983</v>
      </c>
      <c r="R681" t="s">
        <v>983</v>
      </c>
      <c r="S681" s="150">
        <f>IFERROR(_xlfn.XLOOKUP(U681,sortorder!$E$62:$E$134,sortorder!$F$62:$F$134),999)</f>
        <v>97</v>
      </c>
      <c r="T681" s="150">
        <f>IFERROR(_xlfn.XLOOKUP(U681,sortorder!$E$62:$E$134,sortorder!$D$62:$D$134),99)</f>
        <v>2</v>
      </c>
      <c r="U681" s="129" t="s">
        <v>144</v>
      </c>
      <c r="W681" s="155">
        <f>IFERROR(_xlfn.XLOOKUP(Y681,sortorder!$E$4:$E$55,sortorder!$D$4:$D$55),99)</f>
        <v>80</v>
      </c>
      <c r="X681" s="155">
        <f>IFERROR(_xlfn.XLOOKUP(Y681,sortorder!$E$4:$E$55,sortorder!$D$4:$D$55),99)</f>
        <v>80</v>
      </c>
      <c r="Y681" s="22" t="s">
        <v>2887</v>
      </c>
      <c r="Z681" s="144">
        <f>IF(ISERROR(SEARCH(Z$1,$Q681)),0,1)</f>
        <v>0</v>
      </c>
      <c r="AA681" s="144">
        <f>IF(ISERROR(SEARCH(AA$1,$Q681)),0,1)</f>
        <v>1</v>
      </c>
      <c r="AB681" s="144">
        <f>IF(ISERROR(SEARCH(AB$1,$Q681)),0,1)</f>
        <v>1</v>
      </c>
      <c r="AC681" s="144">
        <f>IF(ISERROR(SEARCH(AC$1,$Q681)),0,1)</f>
        <v>1</v>
      </c>
      <c r="AD681" s="144">
        <f>IF(ISERROR(SEARCH(AD$1,$Q681)),0,1)</f>
        <v>0</v>
      </c>
      <c r="AE681" s="144">
        <f>IF(ISERROR(SEARCH(AE$1,$Q681)),0,1)</f>
        <v>0</v>
      </c>
      <c r="AF681" s="144">
        <f>IF(ISERROR(SEARCH(AF$1,$Q681)),0,1)</f>
        <v>1</v>
      </c>
      <c r="AG681" s="144">
        <f>IF(ISERROR(SEARCH(AG$1,$Q681)),0,1)</f>
        <v>0</v>
      </c>
      <c r="AH681" s="144">
        <f>IF(ISERROR(SEARCH(AH$1,$Q681)),0,1)</f>
        <v>0</v>
      </c>
      <c r="AK681" t="s">
        <v>84</v>
      </c>
      <c r="AL681" s="41" t="s">
        <v>84</v>
      </c>
      <c r="AM681" s="216">
        <f>_xlfn.XLOOKUP(AL681,sortorder!$I$15:$I$20,sortorder!$J$15:$J$20)</f>
        <v>5</v>
      </c>
      <c r="AN681" t="s">
        <v>1804</v>
      </c>
      <c r="AO681" t="s">
        <v>1804</v>
      </c>
      <c r="AP681" t="s">
        <v>1805</v>
      </c>
      <c r="AQ681" s="32">
        <v>3</v>
      </c>
      <c r="AR681" t="s">
        <v>757</v>
      </c>
      <c r="AS681" t="s">
        <v>2833</v>
      </c>
      <c r="AT681" t="s">
        <v>515</v>
      </c>
      <c r="AU681" t="s">
        <v>516</v>
      </c>
      <c r="AW681" s="39" t="str">
        <f>IFERROR(_xlfn.XLOOKUP(Q681,wtd!$B:$B,wtd!$C:$C),"")</f>
        <v/>
      </c>
      <c r="AX681" s="144" t="b">
        <f>IFERROR(Q681=_xlfn.XLOOKUP(Q681,wtd!$B:$B,wtd!$B:$B),FALSE)</f>
        <v>0</v>
      </c>
      <c r="AY681" t="s">
        <v>1103</v>
      </c>
      <c r="BC681" t="b">
        <v>0</v>
      </c>
      <c r="BD681" t="b">
        <v>0</v>
      </c>
      <c r="BE681" t="b">
        <v>0</v>
      </c>
      <c r="BF681" t="s">
        <v>985</v>
      </c>
      <c r="BG681" t="s">
        <v>985</v>
      </c>
      <c r="BH681" t="s">
        <v>985</v>
      </c>
      <c r="BI681" t="s">
        <v>985</v>
      </c>
      <c r="BN681" s="232">
        <v>999</v>
      </c>
      <c r="BQ681" t="s">
        <v>717</v>
      </c>
      <c r="BR681" t="s">
        <v>984</v>
      </c>
    </row>
    <row r="682" spans="1:71">
      <c r="A682">
        <v>681</v>
      </c>
      <c r="B682" s="161" t="str">
        <f>IFERROR(TEXT(AM682,"00"),"99")&amp;IFERROR(TEXT(X682,"00"),"99")&amp;IFERROR(TEXT(T682,"00"),"99")&amp;IFERROR(TEXT(BN682,"000"),"999")</f>
        <v>058002999</v>
      </c>
      <c r="C682" s="161" t="str">
        <f>IFERROR(TEXT(AM682,"00"),"99")&amp;IFERROR(TEXT(W682,"00"),"99")&amp;IFERROR(TEXT(S682,"000"),"999")</f>
        <v>0580097</v>
      </c>
      <c r="D682" s="29">
        <v>0</v>
      </c>
      <c r="E682" s="29">
        <v>1</v>
      </c>
      <c r="F682" s="29">
        <v>0</v>
      </c>
      <c r="G682" s="29"/>
      <c r="H682" t="s">
        <v>756</v>
      </c>
      <c r="I682" s="379" t="str">
        <f>IF(ISBLANK(H682), IF(OR(NOT(ISBLANK(M682)),NOT(ISBLANK(J682)), NOT(ISBLANK(O682))),"no oldname but should be",""),IF(H682=J682,"api",IF(H682=O682,"csv","no match or acsbgname")))</f>
        <v>csv</v>
      </c>
      <c r="N682" t="s">
        <v>756</v>
      </c>
      <c r="O682" t="s">
        <v>756</v>
      </c>
      <c r="P682" t="s">
        <v>756</v>
      </c>
      <c r="Q682" s="64" t="s">
        <v>755</v>
      </c>
      <c r="R682" t="s">
        <v>755</v>
      </c>
      <c r="S682" s="150">
        <f>IFERROR(_xlfn.XLOOKUP(U682,sortorder!$E$62:$E$134,sortorder!$F$62:$F$134),999)</f>
        <v>97</v>
      </c>
      <c r="T682" s="150">
        <f>IFERROR(_xlfn.XLOOKUP(U682,sortorder!$E$62:$E$134,sortorder!$D$62:$D$134),99)</f>
        <v>2</v>
      </c>
      <c r="U682" s="129" t="s">
        <v>144</v>
      </c>
      <c r="W682" s="155">
        <f>IFERROR(_xlfn.XLOOKUP(Y682,sortorder!$E$4:$E$55,sortorder!$D$4:$D$55),99)</f>
        <v>80</v>
      </c>
      <c r="X682" s="155">
        <f>IFERROR(_xlfn.XLOOKUP(Y682,sortorder!$E$4:$E$55,sortorder!$D$4:$D$55),99)</f>
        <v>80</v>
      </c>
      <c r="Y682" s="22" t="s">
        <v>2887</v>
      </c>
      <c r="Z682" s="144">
        <f>IF(ISERROR(SEARCH(Z$1,$Q682)),0,1)</f>
        <v>0</v>
      </c>
      <c r="AA682" s="144">
        <f>IF(ISERROR(SEARCH(AA$1,$Q682)),0,1)</f>
        <v>1</v>
      </c>
      <c r="AB682" s="144">
        <f>IF(ISERROR(SEARCH(AB$1,$Q682)),0,1)</f>
        <v>1</v>
      </c>
      <c r="AC682" s="144">
        <f>IF(ISERROR(SEARCH(AC$1,$Q682)),0,1)</f>
        <v>1</v>
      </c>
      <c r="AD682" s="144">
        <f>IF(ISERROR(SEARCH(AD$1,$Q682)),0,1)</f>
        <v>0</v>
      </c>
      <c r="AE682" s="144">
        <f>IF(ISERROR(SEARCH(AE$1,$Q682)),0,1)</f>
        <v>0</v>
      </c>
      <c r="AF682" s="144">
        <f>IF(ISERROR(SEARCH(AF$1,$Q682)),0,1)</f>
        <v>1</v>
      </c>
      <c r="AG682" s="144">
        <f>IF(ISERROR(SEARCH(AG$1,$Q682)),0,1)</f>
        <v>0</v>
      </c>
      <c r="AH682" s="144">
        <f>IF(ISERROR(SEARCH(AH$1,$Q682)),0,1)</f>
        <v>1</v>
      </c>
      <c r="AK682" t="s">
        <v>84</v>
      </c>
      <c r="AL682" s="41" t="s">
        <v>84</v>
      </c>
      <c r="AM682" s="216">
        <f>_xlfn.XLOOKUP(AL682,sortorder!$I$15:$I$20,sortorder!$J$15:$J$20)</f>
        <v>5</v>
      </c>
      <c r="AN682" t="s">
        <v>1804</v>
      </c>
      <c r="AO682" t="s">
        <v>1804</v>
      </c>
      <c r="AP682" t="s">
        <v>1805</v>
      </c>
      <c r="AQ682" s="32">
        <v>3</v>
      </c>
      <c r="AR682" t="s">
        <v>757</v>
      </c>
      <c r="AS682" t="s">
        <v>2833</v>
      </c>
      <c r="AT682" t="s">
        <v>515</v>
      </c>
      <c r="AU682" t="s">
        <v>516</v>
      </c>
      <c r="AW682" s="39" t="str">
        <f>IFERROR(_xlfn.XLOOKUP(Q682,wtd!$B:$B,wtd!$C:$C),"")</f>
        <v/>
      </c>
      <c r="AX682" s="144" t="b">
        <f>IFERROR(Q682=_xlfn.XLOOKUP(Q682,wtd!$B:$B,wtd!$B:$B),FALSE)</f>
        <v>0</v>
      </c>
      <c r="AY682" t="s">
        <v>1103</v>
      </c>
      <c r="BC682" t="b">
        <v>0</v>
      </c>
      <c r="BD682" t="b">
        <v>0</v>
      </c>
      <c r="BE682" t="b">
        <v>0</v>
      </c>
      <c r="BF682" t="s">
        <v>5047</v>
      </c>
      <c r="BG682" t="s">
        <v>758</v>
      </c>
      <c r="BH682" t="s">
        <v>758</v>
      </c>
      <c r="BI682" t="s">
        <v>758</v>
      </c>
      <c r="BN682" s="232">
        <v>999</v>
      </c>
      <c r="BQ682" t="s">
        <v>721</v>
      </c>
      <c r="BR682" t="s">
        <v>756</v>
      </c>
    </row>
    <row r="683" spans="1:71">
      <c r="A683">
        <v>682</v>
      </c>
      <c r="B683" s="161" t="str">
        <f>IFERROR(TEXT(AM683,"00"),"99")&amp;IFERROR(TEXT(X683,"00"),"99")&amp;IFERROR(TEXT(T683,"00"),"99")&amp;IFERROR(TEXT(BN683,"000"),"999")</f>
        <v>058004999</v>
      </c>
      <c r="C683" s="161" t="str">
        <f>IFERROR(TEXT(AM683,"00"),"99")&amp;IFERROR(TEXT(W683,"00"),"99")&amp;IFERROR(TEXT(S683,"000"),"999")</f>
        <v>0580098</v>
      </c>
      <c r="D683" s="29">
        <v>0</v>
      </c>
      <c r="E683" s="29">
        <v>1</v>
      </c>
      <c r="F683" s="29">
        <v>0</v>
      </c>
      <c r="G683" s="29"/>
      <c r="H683" t="s">
        <v>203</v>
      </c>
      <c r="I683" s="379" t="str">
        <f>IF(ISBLANK(H683), IF(OR(NOT(ISBLANK(M683)),NOT(ISBLANK(J683)), NOT(ISBLANK(O683))),"no oldname but should be",""),IF(H683=J683,"api",IF(H683=O683,"csv","no match or acsbgname")))</f>
        <v>csv</v>
      </c>
      <c r="N683" t="s">
        <v>203</v>
      </c>
      <c r="O683" t="s">
        <v>203</v>
      </c>
      <c r="P683" t="s">
        <v>203</v>
      </c>
      <c r="Q683" s="64" t="s">
        <v>202</v>
      </c>
      <c r="R683" t="s">
        <v>202</v>
      </c>
      <c r="S683" s="150">
        <f>IFERROR(_xlfn.XLOOKUP(U683,sortorder!$E$62:$E$134,sortorder!$F$62:$F$134),999)</f>
        <v>98</v>
      </c>
      <c r="T683" s="150">
        <f>IFERROR(_xlfn.XLOOKUP(U683,sortorder!$E$62:$E$134,sortorder!$D$62:$D$134),99)</f>
        <v>4</v>
      </c>
      <c r="U683" s="129" t="s">
        <v>196</v>
      </c>
      <c r="W683" s="155">
        <f>IFERROR(_xlfn.XLOOKUP(Y683,sortorder!$E$4:$E$55,sortorder!$D$4:$D$55),99)</f>
        <v>80</v>
      </c>
      <c r="X683" s="155">
        <f>IFERROR(_xlfn.XLOOKUP(Y683,sortorder!$E$4:$E$55,sortorder!$D$4:$D$55),99)</f>
        <v>80</v>
      </c>
      <c r="Y683" s="22" t="s">
        <v>2886</v>
      </c>
      <c r="Z683" s="144">
        <f>IF(ISERROR(SEARCH(Z$1,$Q683)),0,1)</f>
        <v>0</v>
      </c>
      <c r="AA683" s="144">
        <f>IF(ISERROR(SEARCH(AA$1,$Q683)),0,1)</f>
        <v>0</v>
      </c>
      <c r="AB683" s="144">
        <f>IF(ISERROR(SEARCH(AB$1,$Q683)),0,1)</f>
        <v>0</v>
      </c>
      <c r="AC683" s="144">
        <f>IF(ISERROR(SEARCH(AC$1,$Q683)),0,1)</f>
        <v>0</v>
      </c>
      <c r="AD683" s="144">
        <f>IF(ISERROR(SEARCH(AD$1,$Q683)),0,1)</f>
        <v>0</v>
      </c>
      <c r="AE683" s="144">
        <f>IF(ISERROR(SEARCH(AE$1,$Q683)),0,1)</f>
        <v>1</v>
      </c>
      <c r="AF683" s="144">
        <f>IF(ISERROR(SEARCH(AF$1,$Q683)),0,1)</f>
        <v>1</v>
      </c>
      <c r="AG683" s="144">
        <f>IF(ISERROR(SEARCH(AG$1,$Q683)),0,1)</f>
        <v>0</v>
      </c>
      <c r="AH683" s="144">
        <f>IF(ISERROR(SEARCH(AH$1,$Q683)),0,1)</f>
        <v>0</v>
      </c>
      <c r="AK683" t="s">
        <v>84</v>
      </c>
      <c r="AL683" s="41" t="s">
        <v>84</v>
      </c>
      <c r="AM683" s="216">
        <f>_xlfn.XLOOKUP(AL683,sortorder!$I$15:$I$20,sortorder!$J$15:$J$20)</f>
        <v>5</v>
      </c>
      <c r="AN683" t="s">
        <v>423</v>
      </c>
      <c r="AO683" t="s">
        <v>423</v>
      </c>
      <c r="AP683" t="s">
        <v>424</v>
      </c>
      <c r="AQ683" s="32">
        <v>1</v>
      </c>
      <c r="AR683" t="s">
        <v>83</v>
      </c>
      <c r="AS683" t="s">
        <v>97</v>
      </c>
      <c r="AT683" t="s">
        <v>96</v>
      </c>
      <c r="AU683" t="s">
        <v>97</v>
      </c>
      <c r="AW683" s="39" t="str">
        <f>IFERROR(_xlfn.XLOOKUP(Q683,wtd!$B:$B,wtd!$C:$C),"")</f>
        <v/>
      </c>
      <c r="AX683" s="144" t="b">
        <f>IFERROR(Q683=_xlfn.XLOOKUP(Q683,wtd!$B:$B,wtd!$B:$B),FALSE)</f>
        <v>0</v>
      </c>
      <c r="AY683" t="s">
        <v>89</v>
      </c>
      <c r="BC683" t="b">
        <v>0</v>
      </c>
      <c r="BD683" t="b">
        <v>0</v>
      </c>
      <c r="BE683" t="b">
        <v>0</v>
      </c>
      <c r="BF683" t="s">
        <v>5508</v>
      </c>
      <c r="BG683" t="s">
        <v>5509</v>
      </c>
      <c r="BH683" t="s">
        <v>5509</v>
      </c>
      <c r="BI683" t="s">
        <v>5509</v>
      </c>
      <c r="BN683" s="232">
        <v>999</v>
      </c>
      <c r="BQ683" t="s">
        <v>143</v>
      </c>
      <c r="BR683" t="s">
        <v>203</v>
      </c>
    </row>
    <row r="684" spans="1:71">
      <c r="A684">
        <v>683</v>
      </c>
      <c r="B684" s="161" t="str">
        <f>IFERROR(TEXT(AM684,"00"),"99")&amp;IFERROR(TEXT(X684,"00"),"99")&amp;IFERROR(TEXT(T684,"00"),"99")&amp;IFERROR(TEXT(BN684,"000"),"999")</f>
        <v>058004999</v>
      </c>
      <c r="C684" s="161" t="str">
        <f>IFERROR(TEXT(AM684,"00"),"99")&amp;IFERROR(TEXT(W684,"00"),"99")&amp;IFERROR(TEXT(S684,"000"),"999")</f>
        <v>0580098</v>
      </c>
      <c r="D684" s="29">
        <v>0</v>
      </c>
      <c r="E684" s="29">
        <v>1</v>
      </c>
      <c r="F684" s="29">
        <v>0</v>
      </c>
      <c r="G684" s="29"/>
      <c r="H684" t="s">
        <v>205</v>
      </c>
      <c r="I684" s="379" t="str">
        <f>IF(ISBLANK(H684), IF(OR(NOT(ISBLANK(M684)),NOT(ISBLANK(J684)), NOT(ISBLANK(O684))),"no oldname but should be",""),IF(H684=J684,"api",IF(H684=O684,"csv","no match or acsbgname")))</f>
        <v>csv</v>
      </c>
      <c r="M684" s="124"/>
      <c r="N684" t="s">
        <v>205</v>
      </c>
      <c r="O684" t="s">
        <v>205</v>
      </c>
      <c r="P684" t="s">
        <v>205</v>
      </c>
      <c r="Q684" s="64" t="s">
        <v>204</v>
      </c>
      <c r="R684" t="s">
        <v>204</v>
      </c>
      <c r="S684" s="150">
        <f>IFERROR(_xlfn.XLOOKUP(U684,sortorder!$E$62:$E$134,sortorder!$F$62:$F$134),999)</f>
        <v>98</v>
      </c>
      <c r="T684" s="150">
        <f>IFERROR(_xlfn.XLOOKUP(U684,sortorder!$E$62:$E$134,sortorder!$D$62:$D$134),99)</f>
        <v>4</v>
      </c>
      <c r="U684" s="129" t="s">
        <v>196</v>
      </c>
      <c r="V684" s="59" t="s">
        <v>206</v>
      </c>
      <c r="W684" s="155">
        <f>IFERROR(_xlfn.XLOOKUP(Y684,sortorder!$E$4:$E$55,sortorder!$D$4:$D$55),99)</f>
        <v>80</v>
      </c>
      <c r="X684" s="155">
        <f>IFERROR(_xlfn.XLOOKUP(Y684,sortorder!$E$4:$E$55,sortorder!$D$4:$D$55),99)</f>
        <v>80</v>
      </c>
      <c r="Y684" s="22" t="s">
        <v>2886</v>
      </c>
      <c r="Z684" s="144">
        <f>IF(ISERROR(SEARCH(Z$1,$Q684)),0,1)</f>
        <v>0</v>
      </c>
      <c r="AA684" s="144">
        <f>IF(ISERROR(SEARCH(AA$1,$Q684)),0,1)</f>
        <v>0</v>
      </c>
      <c r="AB684" s="144">
        <f>IF(ISERROR(SEARCH(AB$1,$Q684)),0,1)</f>
        <v>0</v>
      </c>
      <c r="AC684" s="144">
        <f>IF(ISERROR(SEARCH(AC$1,$Q684)),0,1)</f>
        <v>0</v>
      </c>
      <c r="AD684" s="144">
        <f>IF(ISERROR(SEARCH(AD$1,$Q684)),0,1)</f>
        <v>0</v>
      </c>
      <c r="AE684" s="144">
        <f>IF(ISERROR(SEARCH(AE$1,$Q684)),0,1)</f>
        <v>1</v>
      </c>
      <c r="AF684" s="144">
        <f>IF(ISERROR(SEARCH(AF$1,$Q684)),0,1)</f>
        <v>1</v>
      </c>
      <c r="AG684" s="144">
        <f>IF(ISERROR(SEARCH(AG$1,$Q684)),0,1)</f>
        <v>0</v>
      </c>
      <c r="AH684" s="144">
        <f>IF(ISERROR(SEARCH(AH$1,$Q684)),0,1)</f>
        <v>1</v>
      </c>
      <c r="AK684" t="s">
        <v>84</v>
      </c>
      <c r="AL684" s="41" t="s">
        <v>84</v>
      </c>
      <c r="AM684" s="216">
        <f>_xlfn.XLOOKUP(AL684,sortorder!$I$15:$I$20,sortorder!$J$15:$J$20)</f>
        <v>5</v>
      </c>
      <c r="AN684" t="s">
        <v>423</v>
      </c>
      <c r="AO684" t="s">
        <v>423</v>
      </c>
      <c r="AP684" t="s">
        <v>424</v>
      </c>
      <c r="AQ684" s="32">
        <v>1</v>
      </c>
      <c r="AR684" t="s">
        <v>83</v>
      </c>
      <c r="AS684" t="s">
        <v>97</v>
      </c>
      <c r="AT684" t="s">
        <v>96</v>
      </c>
      <c r="AU684" t="s">
        <v>97</v>
      </c>
      <c r="AW684" s="39" t="str">
        <f>IFERROR(_xlfn.XLOOKUP(Q684,wtd!$B:$B,wtd!$C:$C),"")</f>
        <v/>
      </c>
      <c r="AX684" s="144" t="b">
        <f>IFERROR(Q684=_xlfn.XLOOKUP(Q684,wtd!$B:$B,wtd!$B:$B),FALSE)</f>
        <v>0</v>
      </c>
      <c r="AY684" t="s">
        <v>89</v>
      </c>
      <c r="BC684" t="b">
        <v>0</v>
      </c>
      <c r="BD684" t="b">
        <v>0</v>
      </c>
      <c r="BE684" t="b">
        <v>0</v>
      </c>
      <c r="BF684" t="s">
        <v>5510</v>
      </c>
      <c r="BG684" t="s">
        <v>5511</v>
      </c>
      <c r="BH684" t="s">
        <v>5511</v>
      </c>
      <c r="BI684" t="s">
        <v>5512</v>
      </c>
      <c r="BJ684" t="s">
        <v>5513</v>
      </c>
      <c r="BN684" s="232">
        <v>999</v>
      </c>
      <c r="BQ684" t="s">
        <v>54</v>
      </c>
      <c r="BR684" t="s">
        <v>205</v>
      </c>
      <c r="BS684" t="s">
        <v>56</v>
      </c>
    </row>
    <row r="685" spans="1:71">
      <c r="A685">
        <v>684</v>
      </c>
      <c r="B685" s="161" t="str">
        <f>IFERROR(TEXT(AM685,"00"),"99")&amp;IFERROR(TEXT(X685,"00"),"99")&amp;IFERROR(TEXT(T685,"00"),"99")&amp;IFERROR(TEXT(BN685,"000"),"999")</f>
        <v>058004999</v>
      </c>
      <c r="C685" s="161" t="str">
        <f>IFERROR(TEXT(AM685,"00"),"99")&amp;IFERROR(TEXT(W685,"00"),"99")&amp;IFERROR(TEXT(S685,"000"),"999")</f>
        <v>0580098</v>
      </c>
      <c r="D685" s="29">
        <v>0</v>
      </c>
      <c r="E685" s="29">
        <v>1</v>
      </c>
      <c r="F685" s="29">
        <v>0</v>
      </c>
      <c r="G685" s="29"/>
      <c r="H685" t="s">
        <v>710</v>
      </c>
      <c r="I685" s="379" t="str">
        <f>IF(ISBLANK(H685), IF(OR(NOT(ISBLANK(M685)),NOT(ISBLANK(J685)), NOT(ISBLANK(O685))),"no oldname but should be",""),IF(H685=J685,"api",IF(H685=O685,"csv","no match or acsbgname")))</f>
        <v>csv</v>
      </c>
      <c r="M685" s="124"/>
      <c r="N685" t="s">
        <v>710</v>
      </c>
      <c r="O685" t="s">
        <v>710</v>
      </c>
      <c r="P685" t="s">
        <v>710</v>
      </c>
      <c r="Q685" s="64" t="s">
        <v>709</v>
      </c>
      <c r="R685" t="s">
        <v>709</v>
      </c>
      <c r="S685" s="150">
        <f>IFERROR(_xlfn.XLOOKUP(U685,sortorder!$E$62:$E$134,sortorder!$F$62:$F$134),999)</f>
        <v>98</v>
      </c>
      <c r="T685" s="150">
        <f>IFERROR(_xlfn.XLOOKUP(U685,sortorder!$E$62:$E$134,sortorder!$D$62:$D$134),99)</f>
        <v>4</v>
      </c>
      <c r="U685" s="129" t="s">
        <v>196</v>
      </c>
      <c r="W685" s="155">
        <f>IFERROR(_xlfn.XLOOKUP(Y685,sortorder!$E$4:$E$55,sortorder!$D$4:$D$55),99)</f>
        <v>80</v>
      </c>
      <c r="X685" s="155">
        <f>IFERROR(_xlfn.XLOOKUP(Y685,sortorder!$E$4:$E$55,sortorder!$D$4:$D$55),99)</f>
        <v>80</v>
      </c>
      <c r="Y685" s="22" t="s">
        <v>2887</v>
      </c>
      <c r="Z685" s="144">
        <f>IF(ISERROR(SEARCH(Z$1,$Q685)),0,1)</f>
        <v>0</v>
      </c>
      <c r="AA685" s="144">
        <f>IF(ISERROR(SEARCH(AA$1,$Q685)),0,1)</f>
        <v>0</v>
      </c>
      <c r="AB685" s="144">
        <f>IF(ISERROR(SEARCH(AB$1,$Q685)),0,1)</f>
        <v>1</v>
      </c>
      <c r="AC685" s="144">
        <f>IF(ISERROR(SEARCH(AC$1,$Q685)),0,1)</f>
        <v>1</v>
      </c>
      <c r="AD685" s="144">
        <f>IF(ISERROR(SEARCH(AD$1,$Q685)),0,1)</f>
        <v>0</v>
      </c>
      <c r="AE685" s="144">
        <f>IF(ISERROR(SEARCH(AE$1,$Q685)),0,1)</f>
        <v>0</v>
      </c>
      <c r="AF685" s="144">
        <f>IF(ISERROR(SEARCH(AF$1,$Q685)),0,1)</f>
        <v>1</v>
      </c>
      <c r="AG685" s="144">
        <f>IF(ISERROR(SEARCH(AG$1,$Q685)),0,1)</f>
        <v>0</v>
      </c>
      <c r="AH685" s="144">
        <f>IF(ISERROR(SEARCH(AH$1,$Q685)),0,1)</f>
        <v>0</v>
      </c>
      <c r="AK685" t="s">
        <v>84</v>
      </c>
      <c r="AL685" s="41" t="s">
        <v>84</v>
      </c>
      <c r="AM685" s="216">
        <f>_xlfn.XLOOKUP(AL685,sortorder!$I$15:$I$20,sortorder!$J$15:$J$20)</f>
        <v>5</v>
      </c>
      <c r="AN685" t="s">
        <v>423</v>
      </c>
      <c r="AO685" t="s">
        <v>423</v>
      </c>
      <c r="AP685" t="s">
        <v>424</v>
      </c>
      <c r="AQ685" s="32">
        <v>1</v>
      </c>
      <c r="AR685" t="s">
        <v>268</v>
      </c>
      <c r="AS685" t="s">
        <v>2833</v>
      </c>
      <c r="AT685" t="s">
        <v>515</v>
      </c>
      <c r="AU685" t="s">
        <v>516</v>
      </c>
      <c r="AW685" s="39" t="str">
        <f>IFERROR(_xlfn.XLOOKUP(Q685,wtd!$B:$B,wtd!$C:$C),"")</f>
        <v/>
      </c>
      <c r="AX685" s="144" t="b">
        <f>IFERROR(Q685=_xlfn.XLOOKUP(Q685,wtd!$B:$B,wtd!$B:$B),FALSE)</f>
        <v>0</v>
      </c>
      <c r="AY685" t="s">
        <v>1103</v>
      </c>
      <c r="BC685" t="b">
        <v>0</v>
      </c>
      <c r="BD685" t="b">
        <v>0</v>
      </c>
      <c r="BE685" t="b">
        <v>0</v>
      </c>
      <c r="BF685" t="s">
        <v>5514</v>
      </c>
      <c r="BG685" t="s">
        <v>5515</v>
      </c>
      <c r="BH685" t="s">
        <v>5515</v>
      </c>
      <c r="BI685" t="s">
        <v>5515</v>
      </c>
      <c r="BN685" s="232">
        <v>999</v>
      </c>
      <c r="BQ685" t="s">
        <v>711</v>
      </c>
      <c r="BR685" t="s">
        <v>710</v>
      </c>
    </row>
    <row r="686" spans="1:71">
      <c r="A686">
        <v>685</v>
      </c>
      <c r="B686" s="161" t="str">
        <f>IFERROR(TEXT(AM686,"00"),"99")&amp;IFERROR(TEXT(X686,"00"),"99")&amp;IFERROR(TEXT(T686,"00"),"99")&amp;IFERROR(TEXT(BN686,"000"),"999")</f>
        <v>058004999</v>
      </c>
      <c r="C686" s="161" t="str">
        <f>IFERROR(TEXT(AM686,"00"),"99")&amp;IFERROR(TEXT(W686,"00"),"99")&amp;IFERROR(TEXT(S686,"000"),"999")</f>
        <v>0580098</v>
      </c>
      <c r="D686" s="29">
        <v>0</v>
      </c>
      <c r="E686" s="29">
        <v>1</v>
      </c>
      <c r="F686" s="29">
        <v>0</v>
      </c>
      <c r="G686" s="29"/>
      <c r="H686" t="s">
        <v>713</v>
      </c>
      <c r="I686" s="379" t="str">
        <f>IF(ISBLANK(H686), IF(OR(NOT(ISBLANK(M686)),NOT(ISBLANK(J686)), NOT(ISBLANK(O686))),"no oldname but should be",""),IF(H686=J686,"api",IF(H686=O686,"csv","no match or acsbgname")))</f>
        <v>csv</v>
      </c>
      <c r="M686" s="124"/>
      <c r="N686" t="s">
        <v>713</v>
      </c>
      <c r="O686" t="s">
        <v>713</v>
      </c>
      <c r="P686" t="s">
        <v>713</v>
      </c>
      <c r="Q686" s="64" t="s">
        <v>712</v>
      </c>
      <c r="R686" t="s">
        <v>712</v>
      </c>
      <c r="S686" s="150">
        <f>IFERROR(_xlfn.XLOOKUP(U686,sortorder!$E$62:$E$134,sortorder!$F$62:$F$134),999)</f>
        <v>98</v>
      </c>
      <c r="T686" s="150">
        <f>IFERROR(_xlfn.XLOOKUP(U686,sortorder!$E$62:$E$134,sortorder!$D$62:$D$134),99)</f>
        <v>4</v>
      </c>
      <c r="U686" s="129" t="s">
        <v>196</v>
      </c>
      <c r="W686" s="155">
        <f>IFERROR(_xlfn.XLOOKUP(Y686,sortorder!$E$4:$E$55,sortorder!$D$4:$D$55),99)</f>
        <v>80</v>
      </c>
      <c r="X686" s="155">
        <f>IFERROR(_xlfn.XLOOKUP(Y686,sortorder!$E$4:$E$55,sortorder!$D$4:$D$55),99)</f>
        <v>80</v>
      </c>
      <c r="Y686" s="22" t="s">
        <v>2887</v>
      </c>
      <c r="Z686" s="144">
        <f>IF(ISERROR(SEARCH(Z$1,$Q686)),0,1)</f>
        <v>0</v>
      </c>
      <c r="AA686" s="144">
        <f>IF(ISERROR(SEARCH(AA$1,$Q686)),0,1)</f>
        <v>0</v>
      </c>
      <c r="AB686" s="144">
        <f>IF(ISERROR(SEARCH(AB$1,$Q686)),0,1)</f>
        <v>1</v>
      </c>
      <c r="AC686" s="144">
        <f>IF(ISERROR(SEARCH(AC$1,$Q686)),0,1)</f>
        <v>1</v>
      </c>
      <c r="AD686" s="144">
        <f>IF(ISERROR(SEARCH(AD$1,$Q686)),0,1)</f>
        <v>0</v>
      </c>
      <c r="AE686" s="144">
        <f>IF(ISERROR(SEARCH(AE$1,$Q686)),0,1)</f>
        <v>0</v>
      </c>
      <c r="AF686" s="144">
        <f>IF(ISERROR(SEARCH(AF$1,$Q686)),0,1)</f>
        <v>1</v>
      </c>
      <c r="AG686" s="144">
        <f>IF(ISERROR(SEARCH(AG$1,$Q686)),0,1)</f>
        <v>0</v>
      </c>
      <c r="AH686" s="144">
        <f>IF(ISERROR(SEARCH(AH$1,$Q686)),0,1)</f>
        <v>1</v>
      </c>
      <c r="AK686" t="s">
        <v>84</v>
      </c>
      <c r="AL686" s="41" t="s">
        <v>84</v>
      </c>
      <c r="AM686" s="216">
        <f>_xlfn.XLOOKUP(AL686,sortorder!$I$15:$I$20,sortorder!$J$15:$J$20)</f>
        <v>5</v>
      </c>
      <c r="AN686" t="s">
        <v>423</v>
      </c>
      <c r="AO686" t="s">
        <v>423</v>
      </c>
      <c r="AP686" t="s">
        <v>424</v>
      </c>
      <c r="AQ686" s="32">
        <v>1</v>
      </c>
      <c r="AR686" t="s">
        <v>268</v>
      </c>
      <c r="AS686" t="s">
        <v>2833</v>
      </c>
      <c r="AT686" t="s">
        <v>515</v>
      </c>
      <c r="AU686" t="s">
        <v>516</v>
      </c>
      <c r="AW686" s="39" t="str">
        <f>IFERROR(_xlfn.XLOOKUP(Q686,wtd!$B:$B,wtd!$C:$C),"")</f>
        <v/>
      </c>
      <c r="AX686" s="144" t="b">
        <f>IFERROR(Q686=_xlfn.XLOOKUP(Q686,wtd!$B:$B,wtd!$B:$B),FALSE)</f>
        <v>0</v>
      </c>
      <c r="AY686" t="s">
        <v>1103</v>
      </c>
      <c r="BC686" t="b">
        <v>0</v>
      </c>
      <c r="BD686" t="b">
        <v>0</v>
      </c>
      <c r="BE686" t="b">
        <v>0</v>
      </c>
      <c r="BF686" t="s">
        <v>5516</v>
      </c>
      <c r="BG686" t="s">
        <v>5517</v>
      </c>
      <c r="BH686" t="s">
        <v>5517</v>
      </c>
      <c r="BI686" t="s">
        <v>5517</v>
      </c>
      <c r="BN686" s="232">
        <v>999</v>
      </c>
      <c r="BQ686" t="s">
        <v>694</v>
      </c>
      <c r="BR686" t="s">
        <v>713</v>
      </c>
    </row>
    <row r="687" spans="1:71">
      <c r="A687">
        <v>686</v>
      </c>
      <c r="B687" s="161" t="str">
        <f>IFERROR(TEXT(AM687,"00"),"99")&amp;IFERROR(TEXT(X687,"00"),"99")&amp;IFERROR(TEXT(T687,"00"),"99")&amp;IFERROR(TEXT(BN687,"000"),"999")</f>
        <v>058004999</v>
      </c>
      <c r="C687" s="161" t="str">
        <f>IFERROR(TEXT(AM687,"00"),"99")&amp;IFERROR(TEXT(W687,"00"),"99")&amp;IFERROR(TEXT(S687,"000"),"999")</f>
        <v>0580098</v>
      </c>
      <c r="D687" s="29">
        <v>0</v>
      </c>
      <c r="E687" s="29">
        <v>1</v>
      </c>
      <c r="F687" s="29">
        <v>0</v>
      </c>
      <c r="G687" s="29"/>
      <c r="H687" t="s">
        <v>742</v>
      </c>
      <c r="I687" s="379" t="str">
        <f>IF(ISBLANK(H687), IF(OR(NOT(ISBLANK(M687)),NOT(ISBLANK(J687)), NOT(ISBLANK(O687))),"no oldname but should be",""),IF(H687=J687,"api",IF(H687=O687,"csv","no match or acsbgname")))</f>
        <v>csv</v>
      </c>
      <c r="M687" s="124"/>
      <c r="N687" t="s">
        <v>742</v>
      </c>
      <c r="O687" t="s">
        <v>742</v>
      </c>
      <c r="P687" t="s">
        <v>742</v>
      </c>
      <c r="Q687" s="64" t="s">
        <v>741</v>
      </c>
      <c r="R687" t="s">
        <v>741</v>
      </c>
      <c r="S687" s="150">
        <f>IFERROR(_xlfn.XLOOKUP(U687,sortorder!$E$62:$E$134,sortorder!$F$62:$F$134),999)</f>
        <v>98</v>
      </c>
      <c r="T687" s="150">
        <f>IFERROR(_xlfn.XLOOKUP(U687,sortorder!$E$62:$E$134,sortorder!$D$62:$D$134),99)</f>
        <v>4</v>
      </c>
      <c r="U687" s="129" t="s">
        <v>196</v>
      </c>
      <c r="W687" s="155">
        <f>IFERROR(_xlfn.XLOOKUP(Y687,sortorder!$E$4:$E$55,sortorder!$D$4:$D$55),99)</f>
        <v>80</v>
      </c>
      <c r="X687" s="155">
        <f>IFERROR(_xlfn.XLOOKUP(Y687,sortorder!$E$4:$E$55,sortorder!$D$4:$D$55),99)</f>
        <v>80</v>
      </c>
      <c r="Y687" s="22" t="s">
        <v>2886</v>
      </c>
      <c r="Z687" s="144">
        <f>IF(ISERROR(SEARCH(Z$1,$Q687)),0,1)</f>
        <v>0</v>
      </c>
      <c r="AA687" s="144">
        <f>IF(ISERROR(SEARCH(AA$1,$Q687)),0,1)</f>
        <v>1</v>
      </c>
      <c r="AB687" s="144">
        <f>IF(ISERROR(SEARCH(AB$1,$Q687)),0,1)</f>
        <v>0</v>
      </c>
      <c r="AC687" s="144">
        <f>IF(ISERROR(SEARCH(AC$1,$Q687)),0,1)</f>
        <v>0</v>
      </c>
      <c r="AD687" s="144">
        <f>IF(ISERROR(SEARCH(AD$1,$Q687)),0,1)</f>
        <v>0</v>
      </c>
      <c r="AE687" s="144">
        <f>IF(ISERROR(SEARCH(AE$1,$Q687)),0,1)</f>
        <v>1</v>
      </c>
      <c r="AF687" s="144">
        <f>IF(ISERROR(SEARCH(AF$1,$Q687)),0,1)</f>
        <v>1</v>
      </c>
      <c r="AG687" s="144">
        <f>IF(ISERROR(SEARCH(AG$1,$Q687)),0,1)</f>
        <v>0</v>
      </c>
      <c r="AH687" s="144">
        <f>IF(ISERROR(SEARCH(AH$1,$Q687)),0,1)</f>
        <v>0</v>
      </c>
      <c r="AK687" t="s">
        <v>84</v>
      </c>
      <c r="AL687" s="41" t="s">
        <v>84</v>
      </c>
      <c r="AM687" s="216">
        <f>_xlfn.XLOOKUP(AL687,sortorder!$I$15:$I$20,sortorder!$J$15:$J$20)</f>
        <v>5</v>
      </c>
      <c r="AN687" t="s">
        <v>1804</v>
      </c>
      <c r="AO687" t="s">
        <v>1804</v>
      </c>
      <c r="AP687" t="s">
        <v>1805</v>
      </c>
      <c r="AQ687" s="32">
        <v>3</v>
      </c>
      <c r="AR687" t="s">
        <v>456</v>
      </c>
      <c r="AS687" t="s">
        <v>97</v>
      </c>
      <c r="AT687" t="s">
        <v>96</v>
      </c>
      <c r="AU687" t="s">
        <v>97</v>
      </c>
      <c r="AW687" s="39" t="str">
        <f>IFERROR(_xlfn.XLOOKUP(Q687,wtd!$B:$B,wtd!$C:$C),"")</f>
        <v/>
      </c>
      <c r="AX687" s="144" t="b">
        <f>IFERROR(Q687=_xlfn.XLOOKUP(Q687,wtd!$B:$B,wtd!$B:$B),FALSE)</f>
        <v>0</v>
      </c>
      <c r="AY687" t="s">
        <v>89</v>
      </c>
      <c r="BC687" t="b">
        <v>0</v>
      </c>
      <c r="BD687" t="b">
        <v>0</v>
      </c>
      <c r="BE687" t="b">
        <v>0</v>
      </c>
      <c r="BF687" t="s">
        <v>5518</v>
      </c>
      <c r="BG687" t="s">
        <v>5519</v>
      </c>
      <c r="BH687" t="s">
        <v>5519</v>
      </c>
      <c r="BI687" t="s">
        <v>5519</v>
      </c>
      <c r="BN687" s="232">
        <v>999</v>
      </c>
      <c r="BQ687" t="s">
        <v>143</v>
      </c>
      <c r="BR687" t="s">
        <v>742</v>
      </c>
    </row>
    <row r="688" spans="1:71">
      <c r="A688">
        <v>687</v>
      </c>
      <c r="B688" s="161" t="str">
        <f>IFERROR(TEXT(AM688,"00"),"99")&amp;IFERROR(TEXT(X688,"00"),"99")&amp;IFERROR(TEXT(T688,"00"),"99")&amp;IFERROR(TEXT(BN688,"000"),"999")</f>
        <v>058004999</v>
      </c>
      <c r="C688" s="161" t="str">
        <f>IFERROR(TEXT(AM688,"00"),"99")&amp;IFERROR(TEXT(W688,"00"),"99")&amp;IFERROR(TEXT(S688,"000"),"999")</f>
        <v>0580098</v>
      </c>
      <c r="D688" s="29">
        <v>0</v>
      </c>
      <c r="E688" s="29">
        <v>1</v>
      </c>
      <c r="F688" s="29">
        <v>0</v>
      </c>
      <c r="G688" s="29"/>
      <c r="H688" t="s">
        <v>597</v>
      </c>
      <c r="I688" s="379" t="str">
        <f>IF(ISBLANK(H688), IF(OR(NOT(ISBLANK(M688)),NOT(ISBLANK(J688)), NOT(ISBLANK(O688))),"no oldname but should be",""),IF(H688=J688,"api",IF(H688=O688,"csv","no match or acsbgname")))</f>
        <v>csv</v>
      </c>
      <c r="M688" s="124"/>
      <c r="N688" t="s">
        <v>597</v>
      </c>
      <c r="O688" t="s">
        <v>597</v>
      </c>
      <c r="P688" t="s">
        <v>597</v>
      </c>
      <c r="Q688" s="64" t="s">
        <v>596</v>
      </c>
      <c r="R688" t="s">
        <v>596</v>
      </c>
      <c r="S688" s="150">
        <f>IFERROR(_xlfn.XLOOKUP(U688,sortorder!$E$62:$E$134,sortorder!$F$62:$F$134),999)</f>
        <v>98</v>
      </c>
      <c r="T688" s="150">
        <f>IFERROR(_xlfn.XLOOKUP(U688,sortorder!$E$62:$E$134,sortorder!$D$62:$D$134),99)</f>
        <v>4</v>
      </c>
      <c r="U688" s="129" t="s">
        <v>196</v>
      </c>
      <c r="W688" s="155">
        <f>IFERROR(_xlfn.XLOOKUP(Y688,sortorder!$E$4:$E$55,sortorder!$D$4:$D$55),99)</f>
        <v>80</v>
      </c>
      <c r="X688" s="155">
        <f>IFERROR(_xlfn.XLOOKUP(Y688,sortorder!$E$4:$E$55,sortorder!$D$4:$D$55),99)</f>
        <v>80</v>
      </c>
      <c r="Y688" s="22" t="s">
        <v>2886</v>
      </c>
      <c r="Z688" s="144">
        <f>IF(ISERROR(SEARCH(Z$1,$Q688)),0,1)</f>
        <v>0</v>
      </c>
      <c r="AA688" s="144">
        <f>IF(ISERROR(SEARCH(AA$1,$Q688)),0,1)</f>
        <v>1</v>
      </c>
      <c r="AB688" s="144">
        <f>IF(ISERROR(SEARCH(AB$1,$Q688)),0,1)</f>
        <v>0</v>
      </c>
      <c r="AC688" s="144">
        <f>IF(ISERROR(SEARCH(AC$1,$Q688)),0,1)</f>
        <v>0</v>
      </c>
      <c r="AD688" s="144">
        <f>IF(ISERROR(SEARCH(AD$1,$Q688)),0,1)</f>
        <v>0</v>
      </c>
      <c r="AE688" s="144">
        <f>IF(ISERROR(SEARCH(AE$1,$Q688)),0,1)</f>
        <v>1</v>
      </c>
      <c r="AF688" s="144">
        <f>IF(ISERROR(SEARCH(AF$1,$Q688)),0,1)</f>
        <v>1</v>
      </c>
      <c r="AG688" s="144">
        <f>IF(ISERROR(SEARCH(AG$1,$Q688)),0,1)</f>
        <v>0</v>
      </c>
      <c r="AH688" s="144">
        <f>IF(ISERROR(SEARCH(AH$1,$Q688)),0,1)</f>
        <v>1</v>
      </c>
      <c r="AK688" t="s">
        <v>84</v>
      </c>
      <c r="AL688" s="41" t="s">
        <v>84</v>
      </c>
      <c r="AM688" s="216">
        <f>_xlfn.XLOOKUP(AL688,sortorder!$I$15:$I$20,sortorder!$J$15:$J$20)</f>
        <v>5</v>
      </c>
      <c r="AN688" t="s">
        <v>1804</v>
      </c>
      <c r="AO688" t="s">
        <v>1804</v>
      </c>
      <c r="AP688" t="s">
        <v>1805</v>
      </c>
      <c r="AQ688" s="32">
        <v>3</v>
      </c>
      <c r="AR688" t="s">
        <v>456</v>
      </c>
      <c r="AS688" t="s">
        <v>97</v>
      </c>
      <c r="AT688" t="s">
        <v>96</v>
      </c>
      <c r="AU688" t="s">
        <v>97</v>
      </c>
      <c r="AW688" s="39" t="str">
        <f>IFERROR(_xlfn.XLOOKUP(Q688,wtd!$B:$B,wtd!$C:$C),"")</f>
        <v/>
      </c>
      <c r="AX688" s="144" t="b">
        <f>IFERROR(Q688=_xlfn.XLOOKUP(Q688,wtd!$B:$B,wtd!$B:$B),FALSE)</f>
        <v>0</v>
      </c>
      <c r="AY688" t="s">
        <v>89</v>
      </c>
      <c r="BC688" t="b">
        <v>0</v>
      </c>
      <c r="BD688" t="b">
        <v>0</v>
      </c>
      <c r="BE688" t="b">
        <v>0</v>
      </c>
      <c r="BF688" t="s">
        <v>5520</v>
      </c>
      <c r="BG688" t="s">
        <v>5521</v>
      </c>
      <c r="BH688" t="s">
        <v>5521</v>
      </c>
      <c r="BI688" t="s">
        <v>5521</v>
      </c>
      <c r="BN688" s="232">
        <v>999</v>
      </c>
      <c r="BQ688" t="s">
        <v>54</v>
      </c>
      <c r="BR688" t="s">
        <v>597</v>
      </c>
    </row>
    <row r="689" spans="1:71">
      <c r="A689">
        <v>688</v>
      </c>
      <c r="B689" s="161" t="str">
        <f>IFERROR(TEXT(AM689,"00"),"99")&amp;IFERROR(TEXT(X689,"00"),"99")&amp;IFERROR(TEXT(T689,"00"),"99")&amp;IFERROR(TEXT(BN689,"000"),"999")</f>
        <v>058004999</v>
      </c>
      <c r="C689" s="161" t="str">
        <f>IFERROR(TEXT(AM689,"00"),"99")&amp;IFERROR(TEXT(W689,"00"),"99")&amp;IFERROR(TEXT(S689,"000"),"999")</f>
        <v>0580098</v>
      </c>
      <c r="D689" s="29">
        <v>0</v>
      </c>
      <c r="E689" s="29">
        <v>1</v>
      </c>
      <c r="F689" s="29">
        <v>0</v>
      </c>
      <c r="G689" s="29"/>
      <c r="H689" t="s">
        <v>980</v>
      </c>
      <c r="I689" s="379" t="str">
        <f>IF(ISBLANK(H689), IF(OR(NOT(ISBLANK(M689)),NOT(ISBLANK(J689)), NOT(ISBLANK(O689))),"no oldname but should be",""),IF(H689=J689,"api",IF(H689=O689,"csv","no match or acsbgname")))</f>
        <v>csv</v>
      </c>
      <c r="M689" s="124"/>
      <c r="N689" t="s">
        <v>980</v>
      </c>
      <c r="O689" t="s">
        <v>980</v>
      </c>
      <c r="P689" t="s">
        <v>980</v>
      </c>
      <c r="Q689" s="64" t="s">
        <v>979</v>
      </c>
      <c r="R689" t="s">
        <v>979</v>
      </c>
      <c r="S689" s="150">
        <f>IFERROR(_xlfn.XLOOKUP(U689,sortorder!$E$62:$E$134,sortorder!$F$62:$F$134),999)</f>
        <v>98</v>
      </c>
      <c r="T689" s="150">
        <f>IFERROR(_xlfn.XLOOKUP(U689,sortorder!$E$62:$E$134,sortorder!$D$62:$D$134),99)</f>
        <v>4</v>
      </c>
      <c r="U689" s="129" t="s">
        <v>196</v>
      </c>
      <c r="W689" s="155">
        <f>IFERROR(_xlfn.XLOOKUP(Y689,sortorder!$E$4:$E$55,sortorder!$D$4:$D$55),99)</f>
        <v>80</v>
      </c>
      <c r="X689" s="155">
        <f>IFERROR(_xlfn.XLOOKUP(Y689,sortorder!$E$4:$E$55,sortorder!$D$4:$D$55),99)</f>
        <v>80</v>
      </c>
      <c r="Y689" s="22" t="s">
        <v>2887</v>
      </c>
      <c r="Z689" s="144">
        <f>IF(ISERROR(SEARCH(Z$1,$Q689)),0,1)</f>
        <v>0</v>
      </c>
      <c r="AA689" s="144">
        <f>IF(ISERROR(SEARCH(AA$1,$Q689)),0,1)</f>
        <v>1</v>
      </c>
      <c r="AB689" s="144">
        <f>IF(ISERROR(SEARCH(AB$1,$Q689)),0,1)</f>
        <v>1</v>
      </c>
      <c r="AC689" s="144">
        <f>IF(ISERROR(SEARCH(AC$1,$Q689)),0,1)</f>
        <v>1</v>
      </c>
      <c r="AD689" s="144">
        <f>IF(ISERROR(SEARCH(AD$1,$Q689)),0,1)</f>
        <v>0</v>
      </c>
      <c r="AE689" s="144">
        <f>IF(ISERROR(SEARCH(AE$1,$Q689)),0,1)</f>
        <v>0</v>
      </c>
      <c r="AF689" s="144">
        <f>IF(ISERROR(SEARCH(AF$1,$Q689)),0,1)</f>
        <v>1</v>
      </c>
      <c r="AG689" s="144">
        <f>IF(ISERROR(SEARCH(AG$1,$Q689)),0,1)</f>
        <v>0</v>
      </c>
      <c r="AH689" s="144">
        <f>IF(ISERROR(SEARCH(AH$1,$Q689)),0,1)</f>
        <v>0</v>
      </c>
      <c r="AK689" t="s">
        <v>84</v>
      </c>
      <c r="AL689" s="41" t="s">
        <v>84</v>
      </c>
      <c r="AM689" s="216">
        <f>_xlfn.XLOOKUP(AL689,sortorder!$I$15:$I$20,sortorder!$J$15:$J$20)</f>
        <v>5</v>
      </c>
      <c r="AN689" t="s">
        <v>1804</v>
      </c>
      <c r="AO689" t="s">
        <v>1804</v>
      </c>
      <c r="AP689" t="s">
        <v>1805</v>
      </c>
      <c r="AQ689" s="32">
        <v>3</v>
      </c>
      <c r="AR689" t="s">
        <v>757</v>
      </c>
      <c r="AS689" t="s">
        <v>2833</v>
      </c>
      <c r="AT689" t="s">
        <v>515</v>
      </c>
      <c r="AU689" t="s">
        <v>516</v>
      </c>
      <c r="AW689" s="39" t="str">
        <f>IFERROR(_xlfn.XLOOKUP(Q689,wtd!$B:$B,wtd!$C:$C),"")</f>
        <v/>
      </c>
      <c r="AX689" s="144" t="b">
        <f>IFERROR(Q689=_xlfn.XLOOKUP(Q689,wtd!$B:$B,wtd!$B:$B),FALSE)</f>
        <v>0</v>
      </c>
      <c r="AY689" t="s">
        <v>1103</v>
      </c>
      <c r="BC689" t="b">
        <v>0</v>
      </c>
      <c r="BD689" t="b">
        <v>0</v>
      </c>
      <c r="BE689" t="b">
        <v>0</v>
      </c>
      <c r="BF689" t="s">
        <v>5522</v>
      </c>
      <c r="BG689" t="s">
        <v>5523</v>
      </c>
      <c r="BH689" t="s">
        <v>5523</v>
      </c>
      <c r="BI689" t="s">
        <v>5523</v>
      </c>
      <c r="BN689" s="232">
        <v>999</v>
      </c>
      <c r="BQ689" t="s">
        <v>711</v>
      </c>
      <c r="BR689" t="s">
        <v>980</v>
      </c>
    </row>
    <row r="690" spans="1:71">
      <c r="A690">
        <v>689</v>
      </c>
      <c r="B690" s="161" t="str">
        <f>IFERROR(TEXT(AM690,"00"),"99")&amp;IFERROR(TEXT(X690,"00"),"99")&amp;IFERROR(TEXT(T690,"00"),"99")&amp;IFERROR(TEXT(BN690,"000"),"999")</f>
        <v>058004999</v>
      </c>
      <c r="C690" s="161" t="str">
        <f>IFERROR(TEXT(AM690,"00"),"99")&amp;IFERROR(TEXT(W690,"00"),"99")&amp;IFERROR(TEXT(S690,"000"),"999")</f>
        <v>0580098</v>
      </c>
      <c r="D690" s="29">
        <v>0</v>
      </c>
      <c r="E690" s="29">
        <v>1</v>
      </c>
      <c r="F690" s="29">
        <v>0</v>
      </c>
      <c r="G690" s="29"/>
      <c r="H690" t="s">
        <v>993</v>
      </c>
      <c r="I690" s="379" t="str">
        <f>IF(ISBLANK(H690), IF(OR(NOT(ISBLANK(M690)),NOT(ISBLANK(J690)), NOT(ISBLANK(O690))),"no oldname but should be",""),IF(H690=J690,"api",IF(H690=O690,"csv","no match or acsbgname")))</f>
        <v>csv</v>
      </c>
      <c r="M690" s="124"/>
      <c r="N690" t="s">
        <v>993</v>
      </c>
      <c r="O690" t="s">
        <v>993</v>
      </c>
      <c r="P690" t="s">
        <v>993</v>
      </c>
      <c r="Q690" s="64" t="s">
        <v>992</v>
      </c>
      <c r="R690" t="s">
        <v>992</v>
      </c>
      <c r="S690" s="150">
        <f>IFERROR(_xlfn.XLOOKUP(U690,sortorder!$E$62:$E$134,sortorder!$F$62:$F$134),999)</f>
        <v>98</v>
      </c>
      <c r="T690" s="150">
        <f>IFERROR(_xlfn.XLOOKUP(U690,sortorder!$E$62:$E$134,sortorder!$D$62:$D$134),99)</f>
        <v>4</v>
      </c>
      <c r="U690" s="129" t="s">
        <v>196</v>
      </c>
      <c r="W690" s="155">
        <f>IFERROR(_xlfn.XLOOKUP(Y690,sortorder!$E$4:$E$55,sortorder!$D$4:$D$55),99)</f>
        <v>80</v>
      </c>
      <c r="X690" s="155">
        <f>IFERROR(_xlfn.XLOOKUP(Y690,sortorder!$E$4:$E$55,sortorder!$D$4:$D$55),99)</f>
        <v>80</v>
      </c>
      <c r="Y690" s="22" t="s">
        <v>2887</v>
      </c>
      <c r="Z690" s="144">
        <f>IF(ISERROR(SEARCH(Z$1,$Q690)),0,1)</f>
        <v>0</v>
      </c>
      <c r="AA690" s="144">
        <f>IF(ISERROR(SEARCH(AA$1,$Q690)),0,1)</f>
        <v>1</v>
      </c>
      <c r="AB690" s="144">
        <f>IF(ISERROR(SEARCH(AB$1,$Q690)),0,1)</f>
        <v>1</v>
      </c>
      <c r="AC690" s="144">
        <f>IF(ISERROR(SEARCH(AC$1,$Q690)),0,1)</f>
        <v>1</v>
      </c>
      <c r="AD690" s="144">
        <f>IF(ISERROR(SEARCH(AD$1,$Q690)),0,1)</f>
        <v>0</v>
      </c>
      <c r="AE690" s="144">
        <f>IF(ISERROR(SEARCH(AE$1,$Q690)),0,1)</f>
        <v>0</v>
      </c>
      <c r="AF690" s="144">
        <f>IF(ISERROR(SEARCH(AF$1,$Q690)),0,1)</f>
        <v>1</v>
      </c>
      <c r="AG690" s="144">
        <f>IF(ISERROR(SEARCH(AG$1,$Q690)),0,1)</f>
        <v>0</v>
      </c>
      <c r="AH690" s="144">
        <f>IF(ISERROR(SEARCH(AH$1,$Q690)),0,1)</f>
        <v>1</v>
      </c>
      <c r="AK690" t="s">
        <v>84</v>
      </c>
      <c r="AL690" s="41" t="s">
        <v>84</v>
      </c>
      <c r="AM690" s="216">
        <f>_xlfn.XLOOKUP(AL690,sortorder!$I$15:$I$20,sortorder!$J$15:$J$20)</f>
        <v>5</v>
      </c>
      <c r="AN690" t="s">
        <v>1804</v>
      </c>
      <c r="AO690" t="s">
        <v>1804</v>
      </c>
      <c r="AP690" t="s">
        <v>1805</v>
      </c>
      <c r="AQ690" s="32">
        <v>3</v>
      </c>
      <c r="AR690" t="s">
        <v>757</v>
      </c>
      <c r="AS690" t="s">
        <v>2833</v>
      </c>
      <c r="AT690" t="s">
        <v>515</v>
      </c>
      <c r="AU690" t="s">
        <v>516</v>
      </c>
      <c r="AW690" s="39" t="str">
        <f>IFERROR(_xlfn.XLOOKUP(Q690,wtd!$B:$B,wtd!$C:$C),"")</f>
        <v/>
      </c>
      <c r="AX690" s="144" t="b">
        <f>IFERROR(Q690=_xlfn.XLOOKUP(Q690,wtd!$B:$B,wtd!$B:$B),FALSE)</f>
        <v>0</v>
      </c>
      <c r="AY690" t="s">
        <v>1103</v>
      </c>
      <c r="BC690" t="b">
        <v>0</v>
      </c>
      <c r="BD690" t="b">
        <v>0</v>
      </c>
      <c r="BE690" t="b">
        <v>0</v>
      </c>
      <c r="BF690" t="s">
        <v>5524</v>
      </c>
      <c r="BG690" t="s">
        <v>5525</v>
      </c>
      <c r="BH690" t="s">
        <v>5525</v>
      </c>
      <c r="BI690" t="s">
        <v>5525</v>
      </c>
      <c r="BN690" s="232">
        <v>999</v>
      </c>
      <c r="BQ690" t="s">
        <v>694</v>
      </c>
      <c r="BR690" t="s">
        <v>993</v>
      </c>
    </row>
    <row r="691" spans="1:71">
      <c r="A691">
        <v>690</v>
      </c>
      <c r="B691" s="161" t="str">
        <f>IFERROR(TEXT(AM691,"00"),"99")&amp;IFERROR(TEXT(X691,"00"),"99")&amp;IFERROR(TEXT(T691,"00"),"99")&amp;IFERROR(TEXT(BN691,"000"),"999")</f>
        <v>058005999</v>
      </c>
      <c r="C691" s="161" t="str">
        <f>IFERROR(TEXT(AM691,"00"),"99")&amp;IFERROR(TEXT(W691,"00"),"99")&amp;IFERROR(TEXT(S691,"000"),"999")</f>
        <v>0580101</v>
      </c>
      <c r="D691" s="29">
        <v>0</v>
      </c>
      <c r="E691" s="29">
        <v>1</v>
      </c>
      <c r="F691" s="29">
        <v>0</v>
      </c>
      <c r="G691" s="29"/>
      <c r="H691" t="s">
        <v>111</v>
      </c>
      <c r="I691" s="379" t="str">
        <f>IF(ISBLANK(H691), IF(OR(NOT(ISBLANK(M691)),NOT(ISBLANK(J691)), NOT(ISBLANK(O691))),"no oldname but should be",""),IF(H691=J691,"api",IF(H691=O691,"csv","no match or acsbgname")))</f>
        <v>csv</v>
      </c>
      <c r="N691" t="s">
        <v>111</v>
      </c>
      <c r="O691" t="s">
        <v>111</v>
      </c>
      <c r="P691" t="s">
        <v>111</v>
      </c>
      <c r="Q691" s="64" t="s">
        <v>110</v>
      </c>
      <c r="R691" t="s">
        <v>110</v>
      </c>
      <c r="S691" s="150">
        <f>IFERROR(_xlfn.XLOOKUP(U691,sortorder!$E$62:$E$134,sortorder!$F$62:$F$134),999)</f>
        <v>101</v>
      </c>
      <c r="T691" s="150">
        <f>IFERROR(_xlfn.XLOOKUP(U691,sortorder!$E$62:$E$134,sortorder!$D$62:$D$134),99)</f>
        <v>5</v>
      </c>
      <c r="U691" s="129" t="s">
        <v>1769</v>
      </c>
      <c r="W691" s="155">
        <f>IFERROR(_xlfn.XLOOKUP(Y691,sortorder!$E$4:$E$55,sortorder!$D$4:$D$55),99)</f>
        <v>80</v>
      </c>
      <c r="X691" s="155">
        <f>IFERROR(_xlfn.XLOOKUP(Y691,sortorder!$E$4:$E$55,sortorder!$D$4:$D$55),99)</f>
        <v>80</v>
      </c>
      <c r="Y691" s="22" t="s">
        <v>2886</v>
      </c>
      <c r="Z691" s="144">
        <f>IF(ISERROR(SEARCH(Z$1,$Q691)),0,1)</f>
        <v>0</v>
      </c>
      <c r="AA691" s="144">
        <f>IF(ISERROR(SEARCH(AA$1,$Q691)),0,1)</f>
        <v>0</v>
      </c>
      <c r="AB691" s="144">
        <f>IF(ISERROR(SEARCH(AB$1,$Q691)),0,1)</f>
        <v>0</v>
      </c>
      <c r="AC691" s="144">
        <f>IF(ISERROR(SEARCH(AC$1,$Q691)),0,1)</f>
        <v>0</v>
      </c>
      <c r="AD691" s="144">
        <f>IF(ISERROR(SEARCH(AD$1,$Q691)),0,1)</f>
        <v>0</v>
      </c>
      <c r="AE691" s="144">
        <f>IF(ISERROR(SEARCH(AE$1,$Q691)),0,1)</f>
        <v>1</v>
      </c>
      <c r="AF691" s="144">
        <f>IF(ISERROR(SEARCH(AF$1,$Q691)),0,1)</f>
        <v>1</v>
      </c>
      <c r="AG691" s="144">
        <f>IF(ISERROR(SEARCH(AG$1,$Q691)),0,1)</f>
        <v>0</v>
      </c>
      <c r="AH691" s="144">
        <f>IF(ISERROR(SEARCH(AH$1,$Q691)),0,1)</f>
        <v>0</v>
      </c>
      <c r="AK691" t="s">
        <v>84</v>
      </c>
      <c r="AL691" s="41" t="s">
        <v>84</v>
      </c>
      <c r="AM691" s="216">
        <f>_xlfn.XLOOKUP(AL691,sortorder!$I$15:$I$20,sortorder!$J$15:$J$20)</f>
        <v>5</v>
      </c>
      <c r="AN691" t="s">
        <v>423</v>
      </c>
      <c r="AO691" t="s">
        <v>423</v>
      </c>
      <c r="AP691" t="s">
        <v>424</v>
      </c>
      <c r="AQ691" s="32">
        <v>1</v>
      </c>
      <c r="AR691" t="s">
        <v>83</v>
      </c>
      <c r="AS691" t="s">
        <v>97</v>
      </c>
      <c r="AT691" t="s">
        <v>96</v>
      </c>
      <c r="AU691" t="s">
        <v>97</v>
      </c>
      <c r="AW691" s="39" t="str">
        <f>IFERROR(_xlfn.XLOOKUP(Q691,wtd!$B:$B,wtd!$C:$C),"")</f>
        <v/>
      </c>
      <c r="AX691" s="144" t="b">
        <f>IFERROR(Q691=_xlfn.XLOOKUP(Q691,wtd!$B:$B,wtd!$B:$B),FALSE)</f>
        <v>0</v>
      </c>
      <c r="AY691" t="s">
        <v>89</v>
      </c>
      <c r="BC691" t="b">
        <v>0</v>
      </c>
      <c r="BD691" t="b">
        <v>0</v>
      </c>
      <c r="BE691" t="b">
        <v>0</v>
      </c>
      <c r="BF691" t="s">
        <v>112</v>
      </c>
      <c r="BG691" t="s">
        <v>112</v>
      </c>
      <c r="BH691" t="s">
        <v>112</v>
      </c>
      <c r="BI691" t="s">
        <v>112</v>
      </c>
      <c r="BN691" s="232">
        <v>999</v>
      </c>
      <c r="BQ691" t="s">
        <v>113</v>
      </c>
      <c r="BR691" t="s">
        <v>111</v>
      </c>
    </row>
    <row r="692" spans="1:71">
      <c r="A692">
        <v>691</v>
      </c>
      <c r="B692" s="161" t="str">
        <f>IFERROR(TEXT(AM692,"00"),"99")&amp;IFERROR(TEXT(X692,"00"),"99")&amp;IFERROR(TEXT(T692,"00"),"99")&amp;IFERROR(TEXT(BN692,"000"),"999")</f>
        <v>058005999</v>
      </c>
      <c r="C692" s="161" t="str">
        <f>IFERROR(TEXT(AM692,"00"),"99")&amp;IFERROR(TEXT(W692,"00"),"99")&amp;IFERROR(TEXT(S692,"000"),"999")</f>
        <v>0580101</v>
      </c>
      <c r="D692" s="29">
        <v>0</v>
      </c>
      <c r="E692" s="29">
        <v>1</v>
      </c>
      <c r="F692" s="29">
        <v>0</v>
      </c>
      <c r="G692" s="29"/>
      <c r="H692" t="s">
        <v>115</v>
      </c>
      <c r="I692" s="379" t="str">
        <f>IF(ISBLANK(H692), IF(OR(NOT(ISBLANK(M692)),NOT(ISBLANK(J692)), NOT(ISBLANK(O692))),"no oldname but should be",""),IF(H692=J692,"api",IF(H692=O692,"csv","no match or acsbgname")))</f>
        <v>csv</v>
      </c>
      <c r="N692" t="s">
        <v>115</v>
      </c>
      <c r="O692" t="s">
        <v>115</v>
      </c>
      <c r="P692" t="s">
        <v>115</v>
      </c>
      <c r="Q692" s="64" t="s">
        <v>114</v>
      </c>
      <c r="R692" t="s">
        <v>114</v>
      </c>
      <c r="S692" s="150">
        <f>IFERROR(_xlfn.XLOOKUP(U692,sortorder!$E$62:$E$134,sortorder!$F$62:$F$134),999)</f>
        <v>101</v>
      </c>
      <c r="T692" s="150">
        <f>IFERROR(_xlfn.XLOOKUP(U692,sortorder!$E$62:$E$134,sortorder!$D$62:$D$134),99)</f>
        <v>5</v>
      </c>
      <c r="U692" s="129" t="s">
        <v>1769</v>
      </c>
      <c r="W692" s="155">
        <f>IFERROR(_xlfn.XLOOKUP(Y692,sortorder!$E$4:$E$55,sortorder!$D$4:$D$55),99)</f>
        <v>80</v>
      </c>
      <c r="X692" s="155">
        <f>IFERROR(_xlfn.XLOOKUP(Y692,sortorder!$E$4:$E$55,sortorder!$D$4:$D$55),99)</f>
        <v>80</v>
      </c>
      <c r="Y692" s="22" t="s">
        <v>2886</v>
      </c>
      <c r="Z692" s="144">
        <f>IF(ISERROR(SEARCH(Z$1,$Q692)),0,1)</f>
        <v>0</v>
      </c>
      <c r="AA692" s="144">
        <f>IF(ISERROR(SEARCH(AA$1,$Q692)),0,1)</f>
        <v>0</v>
      </c>
      <c r="AB692" s="144">
        <f>IF(ISERROR(SEARCH(AB$1,$Q692)),0,1)</f>
        <v>0</v>
      </c>
      <c r="AC692" s="144">
        <f>IF(ISERROR(SEARCH(AC$1,$Q692)),0,1)</f>
        <v>0</v>
      </c>
      <c r="AD692" s="144">
        <f>IF(ISERROR(SEARCH(AD$1,$Q692)),0,1)</f>
        <v>0</v>
      </c>
      <c r="AE692" s="144">
        <f>IF(ISERROR(SEARCH(AE$1,$Q692)),0,1)</f>
        <v>1</v>
      </c>
      <c r="AF692" s="144">
        <f>IF(ISERROR(SEARCH(AF$1,$Q692)),0,1)</f>
        <v>1</v>
      </c>
      <c r="AG692" s="144">
        <f>IF(ISERROR(SEARCH(AG$1,$Q692)),0,1)</f>
        <v>0</v>
      </c>
      <c r="AH692" s="144">
        <f>IF(ISERROR(SEARCH(AH$1,$Q692)),0,1)</f>
        <v>1</v>
      </c>
      <c r="AK692" t="s">
        <v>84</v>
      </c>
      <c r="AL692" s="41" t="s">
        <v>84</v>
      </c>
      <c r="AM692" s="216">
        <f>_xlfn.XLOOKUP(AL692,sortorder!$I$15:$I$20,sortorder!$J$15:$J$20)</f>
        <v>5</v>
      </c>
      <c r="AN692" t="s">
        <v>423</v>
      </c>
      <c r="AO692" t="s">
        <v>423</v>
      </c>
      <c r="AP692" t="s">
        <v>424</v>
      </c>
      <c r="AQ692" s="32">
        <v>1</v>
      </c>
      <c r="AR692" t="s">
        <v>83</v>
      </c>
      <c r="AS692" t="s">
        <v>97</v>
      </c>
      <c r="AT692" t="s">
        <v>96</v>
      </c>
      <c r="AU692" t="s">
        <v>97</v>
      </c>
      <c r="AW692" s="39" t="str">
        <f>IFERROR(_xlfn.XLOOKUP(Q692,wtd!$B:$B,wtd!$C:$C),"")</f>
        <v/>
      </c>
      <c r="AX692" s="144" t="b">
        <f>IFERROR(Q692=_xlfn.XLOOKUP(Q692,wtd!$B:$B,wtd!$B:$B),FALSE)</f>
        <v>0</v>
      </c>
      <c r="AY692" t="s">
        <v>89</v>
      </c>
      <c r="BC692" t="b">
        <v>0</v>
      </c>
      <c r="BD692" t="b">
        <v>0</v>
      </c>
      <c r="BE692" t="b">
        <v>0</v>
      </c>
      <c r="BF692" t="s">
        <v>5079</v>
      </c>
      <c r="BG692" t="s">
        <v>116</v>
      </c>
      <c r="BH692" t="s">
        <v>116</v>
      </c>
      <c r="BI692" t="s">
        <v>116</v>
      </c>
      <c r="BN692" s="232">
        <v>999</v>
      </c>
      <c r="BQ692" t="s">
        <v>117</v>
      </c>
      <c r="BR692" t="s">
        <v>115</v>
      </c>
    </row>
    <row r="693" spans="1:71">
      <c r="A693">
        <v>692</v>
      </c>
      <c r="B693" s="161" t="str">
        <f>IFERROR(TEXT(AM693,"00"),"99")&amp;IFERROR(TEXT(X693,"00"),"99")&amp;IFERROR(TEXT(T693,"00"),"99")&amp;IFERROR(TEXT(BN693,"000"),"999")</f>
        <v>058005999</v>
      </c>
      <c r="C693" s="161" t="str">
        <f>IFERROR(TEXT(AM693,"00"),"99")&amp;IFERROR(TEXT(W693,"00"),"99")&amp;IFERROR(TEXT(S693,"000"),"999")</f>
        <v>0580101</v>
      </c>
      <c r="D693" s="29">
        <v>0</v>
      </c>
      <c r="E693" s="29">
        <v>1</v>
      </c>
      <c r="F693" s="29">
        <v>0</v>
      </c>
      <c r="G693" s="29"/>
      <c r="H693" t="s">
        <v>272</v>
      </c>
      <c r="I693" s="379" t="str">
        <f>IF(ISBLANK(H693), IF(OR(NOT(ISBLANK(M693)),NOT(ISBLANK(J693)), NOT(ISBLANK(O693))),"no oldname but should be",""),IF(H693=J693,"api",IF(H693=O693,"csv","no match or acsbgname")))</f>
        <v>csv</v>
      </c>
      <c r="N693" t="s">
        <v>272</v>
      </c>
      <c r="O693" t="s">
        <v>272</v>
      </c>
      <c r="P693" t="s">
        <v>272</v>
      </c>
      <c r="Q693" s="64" t="s">
        <v>271</v>
      </c>
      <c r="R693" t="s">
        <v>271</v>
      </c>
      <c r="S693" s="150">
        <f>IFERROR(_xlfn.XLOOKUP(U693,sortorder!$E$62:$E$134,sortorder!$F$62:$F$134),999)</f>
        <v>101</v>
      </c>
      <c r="T693" s="150">
        <f>IFERROR(_xlfn.XLOOKUP(U693,sortorder!$E$62:$E$134,sortorder!$D$62:$D$134),99)</f>
        <v>5</v>
      </c>
      <c r="U693" s="129" t="s">
        <v>1769</v>
      </c>
      <c r="W693" s="155">
        <f>IFERROR(_xlfn.XLOOKUP(Y693,sortorder!$E$4:$E$55,sortorder!$D$4:$D$55),99)</f>
        <v>80</v>
      </c>
      <c r="X693" s="155">
        <f>IFERROR(_xlfn.XLOOKUP(Y693,sortorder!$E$4:$E$55,sortorder!$D$4:$D$55),99)</f>
        <v>80</v>
      </c>
      <c r="Y693" s="22" t="s">
        <v>2887</v>
      </c>
      <c r="Z693" s="144">
        <f>IF(ISERROR(SEARCH(Z$1,$Q693)),0,1)</f>
        <v>0</v>
      </c>
      <c r="AA693" s="144">
        <f>IF(ISERROR(SEARCH(AA$1,$Q693)),0,1)</f>
        <v>0</v>
      </c>
      <c r="AB693" s="144">
        <f>IF(ISERROR(SEARCH(AB$1,$Q693)),0,1)</f>
        <v>1</v>
      </c>
      <c r="AC693" s="144">
        <f>IF(ISERROR(SEARCH(AC$1,$Q693)),0,1)</f>
        <v>1</v>
      </c>
      <c r="AD693" s="144">
        <f>IF(ISERROR(SEARCH(AD$1,$Q693)),0,1)</f>
        <v>0</v>
      </c>
      <c r="AE693" s="144">
        <f>IF(ISERROR(SEARCH(AE$1,$Q693)),0,1)</f>
        <v>0</v>
      </c>
      <c r="AF693" s="144">
        <f>IF(ISERROR(SEARCH(AF$1,$Q693)),0,1)</f>
        <v>1</v>
      </c>
      <c r="AG693" s="144">
        <f>IF(ISERROR(SEARCH(AG$1,$Q693)),0,1)</f>
        <v>0</v>
      </c>
      <c r="AH693" s="144">
        <f>IF(ISERROR(SEARCH(AH$1,$Q693)),0,1)</f>
        <v>0</v>
      </c>
      <c r="AK693" t="s">
        <v>84</v>
      </c>
      <c r="AL693" s="41" t="s">
        <v>84</v>
      </c>
      <c r="AM693" s="216">
        <f>_xlfn.XLOOKUP(AL693,sortorder!$I$15:$I$20,sortorder!$J$15:$J$20)</f>
        <v>5</v>
      </c>
      <c r="AN693" t="s">
        <v>423</v>
      </c>
      <c r="AO693" t="s">
        <v>423</v>
      </c>
      <c r="AP693" t="s">
        <v>424</v>
      </c>
      <c r="AQ693" s="32">
        <v>1</v>
      </c>
      <c r="AR693" t="s">
        <v>268</v>
      </c>
      <c r="AS693" t="s">
        <v>2833</v>
      </c>
      <c r="AT693" t="s">
        <v>515</v>
      </c>
      <c r="AU693" t="s">
        <v>516</v>
      </c>
      <c r="AW693" s="39" t="str">
        <f>IFERROR(_xlfn.XLOOKUP(Q693,wtd!$B:$B,wtd!$C:$C),"")</f>
        <v/>
      </c>
      <c r="AX693" s="144" t="b">
        <f>IFERROR(Q693=_xlfn.XLOOKUP(Q693,wtd!$B:$B,wtd!$B:$B),FALSE)</f>
        <v>0</v>
      </c>
      <c r="AY693" t="s">
        <v>1103</v>
      </c>
      <c r="BC693" t="b">
        <v>0</v>
      </c>
      <c r="BD693" t="b">
        <v>0</v>
      </c>
      <c r="BE693" t="b">
        <v>0</v>
      </c>
      <c r="BF693" t="s">
        <v>273</v>
      </c>
      <c r="BG693" t="s">
        <v>273</v>
      </c>
      <c r="BH693" t="s">
        <v>273</v>
      </c>
      <c r="BI693" t="s">
        <v>273</v>
      </c>
      <c r="BN693" s="232">
        <v>999</v>
      </c>
      <c r="BQ693" t="s">
        <v>274</v>
      </c>
      <c r="BR693" t="s">
        <v>272</v>
      </c>
    </row>
    <row r="694" spans="1:71">
      <c r="A694">
        <v>693</v>
      </c>
      <c r="B694" s="161" t="str">
        <f>IFERROR(TEXT(AM694,"00"),"99")&amp;IFERROR(TEXT(X694,"00"),"99")&amp;IFERROR(TEXT(T694,"00"),"99")&amp;IFERROR(TEXT(BN694,"000"),"999")</f>
        <v>058005999</v>
      </c>
      <c r="C694" s="161" t="str">
        <f>IFERROR(TEXT(AM694,"00"),"99")&amp;IFERROR(TEXT(W694,"00"),"99")&amp;IFERROR(TEXT(S694,"000"),"999")</f>
        <v>0580101</v>
      </c>
      <c r="D694" s="29">
        <v>0</v>
      </c>
      <c r="E694" s="29">
        <v>1</v>
      </c>
      <c r="F694" s="29">
        <v>0</v>
      </c>
      <c r="G694" s="29"/>
      <c r="H694" t="s">
        <v>620</v>
      </c>
      <c r="I694" s="379" t="str">
        <f>IF(ISBLANK(H694), IF(OR(NOT(ISBLANK(M694)),NOT(ISBLANK(J694)), NOT(ISBLANK(O694))),"no oldname but should be",""),IF(H694=J694,"api",IF(H694=O694,"csv","no match or acsbgname")))</f>
        <v>csv</v>
      </c>
      <c r="N694" t="s">
        <v>620</v>
      </c>
      <c r="O694" t="s">
        <v>620</v>
      </c>
      <c r="P694" t="s">
        <v>620</v>
      </c>
      <c r="Q694" s="64" t="s">
        <v>619</v>
      </c>
      <c r="R694" t="s">
        <v>619</v>
      </c>
      <c r="S694" s="150">
        <f>IFERROR(_xlfn.XLOOKUP(U694,sortorder!$E$62:$E$134,sortorder!$F$62:$F$134),999)</f>
        <v>101</v>
      </c>
      <c r="T694" s="150">
        <f>IFERROR(_xlfn.XLOOKUP(U694,sortorder!$E$62:$E$134,sortorder!$D$62:$D$134),99)</f>
        <v>5</v>
      </c>
      <c r="U694" s="129" t="s">
        <v>1769</v>
      </c>
      <c r="W694" s="155">
        <f>IFERROR(_xlfn.XLOOKUP(Y694,sortorder!$E$4:$E$55,sortorder!$D$4:$D$55),99)</f>
        <v>80</v>
      </c>
      <c r="X694" s="155">
        <f>IFERROR(_xlfn.XLOOKUP(Y694,sortorder!$E$4:$E$55,sortorder!$D$4:$D$55),99)</f>
        <v>80</v>
      </c>
      <c r="Y694" s="22" t="s">
        <v>2887</v>
      </c>
      <c r="Z694" s="144">
        <f>IF(ISERROR(SEARCH(Z$1,$Q694)),0,1)</f>
        <v>0</v>
      </c>
      <c r="AA694" s="144">
        <f>IF(ISERROR(SEARCH(AA$1,$Q694)),0,1)</f>
        <v>0</v>
      </c>
      <c r="AB694" s="144">
        <f>IF(ISERROR(SEARCH(AB$1,$Q694)),0,1)</f>
        <v>1</v>
      </c>
      <c r="AC694" s="144">
        <f>IF(ISERROR(SEARCH(AC$1,$Q694)),0,1)</f>
        <v>1</v>
      </c>
      <c r="AD694" s="144">
        <f>IF(ISERROR(SEARCH(AD$1,$Q694)),0,1)</f>
        <v>0</v>
      </c>
      <c r="AE694" s="144">
        <f>IF(ISERROR(SEARCH(AE$1,$Q694)),0,1)</f>
        <v>0</v>
      </c>
      <c r="AF694" s="144">
        <f>IF(ISERROR(SEARCH(AF$1,$Q694)),0,1)</f>
        <v>1</v>
      </c>
      <c r="AG694" s="144">
        <f>IF(ISERROR(SEARCH(AG$1,$Q694)),0,1)</f>
        <v>0</v>
      </c>
      <c r="AH694" s="144">
        <f>IF(ISERROR(SEARCH(AH$1,$Q694)),0,1)</f>
        <v>1</v>
      </c>
      <c r="AK694" t="s">
        <v>84</v>
      </c>
      <c r="AL694" s="41" t="s">
        <v>84</v>
      </c>
      <c r="AM694" s="216">
        <f>_xlfn.XLOOKUP(AL694,sortorder!$I$15:$I$20,sortorder!$J$15:$J$20)</f>
        <v>5</v>
      </c>
      <c r="AN694" t="s">
        <v>423</v>
      </c>
      <c r="AO694" t="s">
        <v>423</v>
      </c>
      <c r="AP694" t="s">
        <v>424</v>
      </c>
      <c r="AQ694" s="32">
        <v>1</v>
      </c>
      <c r="AR694" t="s">
        <v>268</v>
      </c>
      <c r="AS694" t="s">
        <v>2833</v>
      </c>
      <c r="AT694" t="s">
        <v>515</v>
      </c>
      <c r="AU694" t="s">
        <v>516</v>
      </c>
      <c r="AW694" s="39" t="str">
        <f>IFERROR(_xlfn.XLOOKUP(Q694,wtd!$B:$B,wtd!$C:$C),"")</f>
        <v/>
      </c>
      <c r="AX694" s="144" t="b">
        <f>IFERROR(Q694=_xlfn.XLOOKUP(Q694,wtd!$B:$B,wtd!$B:$B),FALSE)</f>
        <v>0</v>
      </c>
      <c r="AY694" t="s">
        <v>1103</v>
      </c>
      <c r="BC694" t="b">
        <v>0</v>
      </c>
      <c r="BD694" t="b">
        <v>0</v>
      </c>
      <c r="BE694" t="b">
        <v>0</v>
      </c>
      <c r="BF694" t="s">
        <v>5080</v>
      </c>
      <c r="BG694" t="s">
        <v>621</v>
      </c>
      <c r="BH694" t="s">
        <v>621</v>
      </c>
      <c r="BI694" t="s">
        <v>621</v>
      </c>
      <c r="BN694" s="232">
        <v>999</v>
      </c>
      <c r="BQ694" t="s">
        <v>622</v>
      </c>
      <c r="BR694" t="s">
        <v>620</v>
      </c>
    </row>
    <row r="695" spans="1:71">
      <c r="A695">
        <v>694</v>
      </c>
      <c r="B695" s="161" t="str">
        <f>IFERROR(TEXT(AM695,"00"),"99")&amp;IFERROR(TEXT(X695,"00"),"99")&amp;IFERROR(TEXT(T695,"00"),"99")&amp;IFERROR(TEXT(BN695,"000"),"999")</f>
        <v>058005999</v>
      </c>
      <c r="C695" s="161" t="str">
        <f>IFERROR(TEXT(AM695,"00"),"99")&amp;IFERROR(TEXT(W695,"00"),"99")&amp;IFERROR(TEXT(S695,"000"),"999")</f>
        <v>0580101</v>
      </c>
      <c r="D695" s="29">
        <v>0</v>
      </c>
      <c r="E695" s="29">
        <v>1</v>
      </c>
      <c r="F695" s="29">
        <v>0</v>
      </c>
      <c r="G695" s="29"/>
      <c r="H695" t="s">
        <v>497</v>
      </c>
      <c r="I695" s="379" t="str">
        <f>IF(ISBLANK(H695), IF(OR(NOT(ISBLANK(M695)),NOT(ISBLANK(J695)), NOT(ISBLANK(O695))),"no oldname but should be",""),IF(H695=J695,"api",IF(H695=O695,"csv","no match or acsbgname")))</f>
        <v>csv</v>
      </c>
      <c r="N695" t="s">
        <v>497</v>
      </c>
      <c r="O695" t="s">
        <v>497</v>
      </c>
      <c r="P695" t="s">
        <v>497</v>
      </c>
      <c r="Q695" s="64" t="s">
        <v>496</v>
      </c>
      <c r="R695" t="s">
        <v>496</v>
      </c>
      <c r="S695" s="150">
        <f>IFERROR(_xlfn.XLOOKUP(U695,sortorder!$E$62:$E$134,sortorder!$F$62:$F$134),999)</f>
        <v>101</v>
      </c>
      <c r="T695" s="150">
        <f>IFERROR(_xlfn.XLOOKUP(U695,sortorder!$E$62:$E$134,sortorder!$D$62:$D$134),99)</f>
        <v>5</v>
      </c>
      <c r="U695" s="129" t="s">
        <v>1769</v>
      </c>
      <c r="W695" s="155">
        <f>IFERROR(_xlfn.XLOOKUP(Y695,sortorder!$E$4:$E$55,sortorder!$D$4:$D$55),99)</f>
        <v>80</v>
      </c>
      <c r="X695" s="155">
        <f>IFERROR(_xlfn.XLOOKUP(Y695,sortorder!$E$4:$E$55,sortorder!$D$4:$D$55),99)</f>
        <v>80</v>
      </c>
      <c r="Y695" s="22" t="s">
        <v>2886</v>
      </c>
      <c r="Z695" s="144">
        <f>IF(ISERROR(SEARCH(Z$1,$Q695)),0,1)</f>
        <v>0</v>
      </c>
      <c r="AA695" s="144">
        <f>IF(ISERROR(SEARCH(AA$1,$Q695)),0,1)</f>
        <v>1</v>
      </c>
      <c r="AB695" s="144">
        <f>IF(ISERROR(SEARCH(AB$1,$Q695)),0,1)</f>
        <v>0</v>
      </c>
      <c r="AC695" s="144">
        <f>IF(ISERROR(SEARCH(AC$1,$Q695)),0,1)</f>
        <v>0</v>
      </c>
      <c r="AD695" s="144">
        <f>IF(ISERROR(SEARCH(AD$1,$Q695)),0,1)</f>
        <v>0</v>
      </c>
      <c r="AE695" s="144">
        <f>IF(ISERROR(SEARCH(AE$1,$Q695)),0,1)</f>
        <v>1</v>
      </c>
      <c r="AF695" s="144">
        <f>IF(ISERROR(SEARCH(AF$1,$Q695)),0,1)</f>
        <v>1</v>
      </c>
      <c r="AG695" s="144">
        <f>IF(ISERROR(SEARCH(AG$1,$Q695)),0,1)</f>
        <v>0</v>
      </c>
      <c r="AH695" s="144">
        <f>IF(ISERROR(SEARCH(AH$1,$Q695)),0,1)</f>
        <v>0</v>
      </c>
      <c r="AK695" t="s">
        <v>84</v>
      </c>
      <c r="AL695" s="41" t="s">
        <v>84</v>
      </c>
      <c r="AM695" s="216">
        <f>_xlfn.XLOOKUP(AL695,sortorder!$I$15:$I$20,sortorder!$J$15:$J$20)</f>
        <v>5</v>
      </c>
      <c r="AN695" t="s">
        <v>1804</v>
      </c>
      <c r="AO695" t="s">
        <v>1804</v>
      </c>
      <c r="AP695" t="s">
        <v>1805</v>
      </c>
      <c r="AQ695" s="32">
        <v>3</v>
      </c>
      <c r="AR695" t="s">
        <v>456</v>
      </c>
      <c r="AS695" t="s">
        <v>97</v>
      </c>
      <c r="AT695" t="s">
        <v>96</v>
      </c>
      <c r="AU695" t="s">
        <v>97</v>
      </c>
      <c r="AW695" s="39" t="str">
        <f>IFERROR(_xlfn.XLOOKUP(Q695,wtd!$B:$B,wtd!$C:$C),"")</f>
        <v/>
      </c>
      <c r="AX695" s="144" t="b">
        <f>IFERROR(Q695=_xlfn.XLOOKUP(Q695,wtd!$B:$B,wtd!$B:$B),FALSE)</f>
        <v>0</v>
      </c>
      <c r="AY695" t="s">
        <v>89</v>
      </c>
      <c r="BC695" t="b">
        <v>0</v>
      </c>
      <c r="BD695" t="b">
        <v>0</v>
      </c>
      <c r="BE695" t="b">
        <v>0</v>
      </c>
      <c r="BF695" t="s">
        <v>498</v>
      </c>
      <c r="BG695" t="s">
        <v>498</v>
      </c>
      <c r="BH695" t="s">
        <v>498</v>
      </c>
      <c r="BI695" t="s">
        <v>498</v>
      </c>
      <c r="BN695" s="232">
        <v>999</v>
      </c>
      <c r="BQ695" t="s">
        <v>113</v>
      </c>
      <c r="BR695" t="s">
        <v>497</v>
      </c>
    </row>
    <row r="696" spans="1:71">
      <c r="A696">
        <v>695</v>
      </c>
      <c r="B696" s="161" t="str">
        <f>IFERROR(TEXT(AM696,"00"),"99")&amp;IFERROR(TEXT(X696,"00"),"99")&amp;IFERROR(TEXT(T696,"00"),"99")&amp;IFERROR(TEXT(BN696,"000"),"999")</f>
        <v>058005999</v>
      </c>
      <c r="C696" s="161" t="str">
        <f>IFERROR(TEXT(AM696,"00"),"99")&amp;IFERROR(TEXT(W696,"00"),"99")&amp;IFERROR(TEXT(S696,"000"),"999")</f>
        <v>0580101</v>
      </c>
      <c r="D696" s="29">
        <v>0</v>
      </c>
      <c r="E696" s="29">
        <v>1</v>
      </c>
      <c r="F696" s="29">
        <v>0</v>
      </c>
      <c r="G696" s="29"/>
      <c r="H696" t="s">
        <v>500</v>
      </c>
      <c r="I696" s="379" t="str">
        <f>IF(ISBLANK(H696), IF(OR(NOT(ISBLANK(M696)),NOT(ISBLANK(J696)), NOT(ISBLANK(O696))),"no oldname but should be",""),IF(H696=J696,"api",IF(H696=O696,"csv","no match or acsbgname")))</f>
        <v>csv</v>
      </c>
      <c r="N696" t="s">
        <v>500</v>
      </c>
      <c r="O696" t="s">
        <v>500</v>
      </c>
      <c r="P696" t="s">
        <v>500</v>
      </c>
      <c r="Q696" s="64" t="s">
        <v>499</v>
      </c>
      <c r="R696" t="s">
        <v>499</v>
      </c>
      <c r="S696" s="150">
        <f>IFERROR(_xlfn.XLOOKUP(U696,sortorder!$E$62:$E$134,sortorder!$F$62:$F$134),999)</f>
        <v>101</v>
      </c>
      <c r="T696" s="150">
        <f>IFERROR(_xlfn.XLOOKUP(U696,sortorder!$E$62:$E$134,sortorder!$D$62:$D$134),99)</f>
        <v>5</v>
      </c>
      <c r="U696" s="129" t="s">
        <v>1769</v>
      </c>
      <c r="W696" s="155">
        <f>IFERROR(_xlfn.XLOOKUP(Y696,sortorder!$E$4:$E$55,sortorder!$D$4:$D$55),99)</f>
        <v>80</v>
      </c>
      <c r="X696" s="155">
        <f>IFERROR(_xlfn.XLOOKUP(Y696,sortorder!$E$4:$E$55,sortorder!$D$4:$D$55),99)</f>
        <v>80</v>
      </c>
      <c r="Y696" s="22" t="s">
        <v>2886</v>
      </c>
      <c r="Z696" s="144">
        <f>IF(ISERROR(SEARCH(Z$1,$Q696)),0,1)</f>
        <v>0</v>
      </c>
      <c r="AA696" s="144">
        <f>IF(ISERROR(SEARCH(AA$1,$Q696)),0,1)</f>
        <v>1</v>
      </c>
      <c r="AB696" s="144">
        <f>IF(ISERROR(SEARCH(AB$1,$Q696)),0,1)</f>
        <v>0</v>
      </c>
      <c r="AC696" s="144">
        <f>IF(ISERROR(SEARCH(AC$1,$Q696)),0,1)</f>
        <v>0</v>
      </c>
      <c r="AD696" s="144">
        <f>IF(ISERROR(SEARCH(AD$1,$Q696)),0,1)</f>
        <v>0</v>
      </c>
      <c r="AE696" s="144">
        <f>IF(ISERROR(SEARCH(AE$1,$Q696)),0,1)</f>
        <v>1</v>
      </c>
      <c r="AF696" s="144">
        <f>IF(ISERROR(SEARCH(AF$1,$Q696)),0,1)</f>
        <v>1</v>
      </c>
      <c r="AG696" s="144">
        <f>IF(ISERROR(SEARCH(AG$1,$Q696)),0,1)</f>
        <v>0</v>
      </c>
      <c r="AH696" s="144">
        <f>IF(ISERROR(SEARCH(AH$1,$Q696)),0,1)</f>
        <v>1</v>
      </c>
      <c r="AK696" t="s">
        <v>84</v>
      </c>
      <c r="AL696" s="41" t="s">
        <v>84</v>
      </c>
      <c r="AM696" s="216">
        <f>_xlfn.XLOOKUP(AL696,sortorder!$I$15:$I$20,sortorder!$J$15:$J$20)</f>
        <v>5</v>
      </c>
      <c r="AN696" t="s">
        <v>1804</v>
      </c>
      <c r="AO696" t="s">
        <v>1804</v>
      </c>
      <c r="AP696" t="s">
        <v>1805</v>
      </c>
      <c r="AQ696" s="32">
        <v>3</v>
      </c>
      <c r="AR696" t="s">
        <v>456</v>
      </c>
      <c r="AS696" t="s">
        <v>97</v>
      </c>
      <c r="AT696" t="s">
        <v>96</v>
      </c>
      <c r="AU696" t="s">
        <v>97</v>
      </c>
      <c r="AW696" s="39" t="str">
        <f>IFERROR(_xlfn.XLOOKUP(Q696,wtd!$B:$B,wtd!$C:$C),"")</f>
        <v/>
      </c>
      <c r="AX696" s="144" t="b">
        <f>IFERROR(Q696=_xlfn.XLOOKUP(Q696,wtd!$B:$B,wtd!$B:$B),FALSE)</f>
        <v>0</v>
      </c>
      <c r="AY696" t="s">
        <v>89</v>
      </c>
      <c r="BC696" t="b">
        <v>0</v>
      </c>
      <c r="BD696" t="b">
        <v>0</v>
      </c>
      <c r="BE696" t="b">
        <v>0</v>
      </c>
      <c r="BF696" t="s">
        <v>5081</v>
      </c>
      <c r="BG696" t="s">
        <v>501</v>
      </c>
      <c r="BH696" t="s">
        <v>501</v>
      </c>
      <c r="BI696" t="s">
        <v>501</v>
      </c>
      <c r="BN696" s="232">
        <v>999</v>
      </c>
      <c r="BQ696" t="s">
        <v>117</v>
      </c>
      <c r="BR696" t="s">
        <v>500</v>
      </c>
    </row>
    <row r="697" spans="1:71">
      <c r="A697">
        <v>696</v>
      </c>
      <c r="B697" s="161" t="str">
        <f>IFERROR(TEXT(AM697,"00"),"99")&amp;IFERROR(TEXT(X697,"00"),"99")&amp;IFERROR(TEXT(T697,"00"),"99")&amp;IFERROR(TEXT(BN697,"000"),"999")</f>
        <v>058005999</v>
      </c>
      <c r="C697" s="161" t="str">
        <f>IFERROR(TEXT(AM697,"00"),"99")&amp;IFERROR(TEXT(W697,"00"),"99")&amp;IFERROR(TEXT(S697,"000"),"999")</f>
        <v>0580101</v>
      </c>
      <c r="D697" s="29">
        <v>0</v>
      </c>
      <c r="E697" s="29">
        <v>1</v>
      </c>
      <c r="F697" s="29">
        <v>0</v>
      </c>
      <c r="G697" s="29"/>
      <c r="H697" t="s">
        <v>805</v>
      </c>
      <c r="I697" s="379" t="str">
        <f>IF(ISBLANK(H697), IF(OR(NOT(ISBLANK(M697)),NOT(ISBLANK(J697)), NOT(ISBLANK(O697))),"no oldname but should be",""),IF(H697=J697,"api",IF(H697=O697,"csv","no match or acsbgname")))</f>
        <v>csv</v>
      </c>
      <c r="N697" t="s">
        <v>805</v>
      </c>
      <c r="O697" t="s">
        <v>805</v>
      </c>
      <c r="P697" t="s">
        <v>805</v>
      </c>
      <c r="Q697" s="64" t="s">
        <v>804</v>
      </c>
      <c r="R697" t="s">
        <v>804</v>
      </c>
      <c r="S697" s="150">
        <f>IFERROR(_xlfn.XLOOKUP(U697,sortorder!$E$62:$E$134,sortorder!$F$62:$F$134),999)</f>
        <v>101</v>
      </c>
      <c r="T697" s="150">
        <f>IFERROR(_xlfn.XLOOKUP(U697,sortorder!$E$62:$E$134,sortorder!$D$62:$D$134),99)</f>
        <v>5</v>
      </c>
      <c r="U697" s="129" t="s">
        <v>1769</v>
      </c>
      <c r="W697" s="155">
        <f>IFERROR(_xlfn.XLOOKUP(Y697,sortorder!$E$4:$E$55,sortorder!$D$4:$D$55),99)</f>
        <v>80</v>
      </c>
      <c r="X697" s="155">
        <f>IFERROR(_xlfn.XLOOKUP(Y697,sortorder!$E$4:$E$55,sortorder!$D$4:$D$55),99)</f>
        <v>80</v>
      </c>
      <c r="Y697" s="22" t="s">
        <v>2887</v>
      </c>
      <c r="Z697" s="144">
        <f>IF(ISERROR(SEARCH(Z$1,$Q697)),0,1)</f>
        <v>0</v>
      </c>
      <c r="AA697" s="144">
        <f>IF(ISERROR(SEARCH(AA$1,$Q697)),0,1)</f>
        <v>1</v>
      </c>
      <c r="AB697" s="144">
        <f>IF(ISERROR(SEARCH(AB$1,$Q697)),0,1)</f>
        <v>1</v>
      </c>
      <c r="AC697" s="144">
        <f>IF(ISERROR(SEARCH(AC$1,$Q697)),0,1)</f>
        <v>1</v>
      </c>
      <c r="AD697" s="144">
        <f>IF(ISERROR(SEARCH(AD$1,$Q697)),0,1)</f>
        <v>0</v>
      </c>
      <c r="AE697" s="144">
        <f>IF(ISERROR(SEARCH(AE$1,$Q697)),0,1)</f>
        <v>0</v>
      </c>
      <c r="AF697" s="144">
        <f>IF(ISERROR(SEARCH(AF$1,$Q697)),0,1)</f>
        <v>1</v>
      </c>
      <c r="AG697" s="144">
        <f>IF(ISERROR(SEARCH(AG$1,$Q697)),0,1)</f>
        <v>0</v>
      </c>
      <c r="AH697" s="144">
        <f>IF(ISERROR(SEARCH(AH$1,$Q697)),0,1)</f>
        <v>0</v>
      </c>
      <c r="AK697" t="s">
        <v>84</v>
      </c>
      <c r="AL697" s="41" t="s">
        <v>84</v>
      </c>
      <c r="AM697" s="216">
        <f>_xlfn.XLOOKUP(AL697,sortorder!$I$15:$I$20,sortorder!$J$15:$J$20)</f>
        <v>5</v>
      </c>
      <c r="AN697" t="s">
        <v>1804</v>
      </c>
      <c r="AO697" t="s">
        <v>1804</v>
      </c>
      <c r="AP697" t="s">
        <v>1805</v>
      </c>
      <c r="AQ697" s="32">
        <v>3</v>
      </c>
      <c r="AR697" t="s">
        <v>757</v>
      </c>
      <c r="AS697" t="s">
        <v>2833</v>
      </c>
      <c r="AT697" t="s">
        <v>515</v>
      </c>
      <c r="AU697" t="s">
        <v>516</v>
      </c>
      <c r="AW697" s="39" t="str">
        <f>IFERROR(_xlfn.XLOOKUP(Q697,wtd!$B:$B,wtd!$C:$C),"")</f>
        <v/>
      </c>
      <c r="AX697" s="144" t="b">
        <f>IFERROR(Q697=_xlfn.XLOOKUP(Q697,wtd!$B:$B,wtd!$B:$B),FALSE)</f>
        <v>0</v>
      </c>
      <c r="AY697" t="s">
        <v>1103</v>
      </c>
      <c r="BC697" t="b">
        <v>0</v>
      </c>
      <c r="BD697" t="b">
        <v>0</v>
      </c>
      <c r="BE697" t="b">
        <v>0</v>
      </c>
      <c r="BF697" t="s">
        <v>806</v>
      </c>
      <c r="BG697" t="s">
        <v>806</v>
      </c>
      <c r="BH697" t="s">
        <v>806</v>
      </c>
      <c r="BI697" t="s">
        <v>806</v>
      </c>
      <c r="BN697" s="232">
        <v>999</v>
      </c>
      <c r="BQ697" t="s">
        <v>274</v>
      </c>
      <c r="BR697" t="s">
        <v>805</v>
      </c>
    </row>
    <row r="698" spans="1:71">
      <c r="A698">
        <v>697</v>
      </c>
      <c r="B698" s="161" t="str">
        <f>IFERROR(TEXT(AM698,"00"),"99")&amp;IFERROR(TEXT(X698,"00"),"99")&amp;IFERROR(TEXT(T698,"00"),"99")&amp;IFERROR(TEXT(BN698,"000"),"999")</f>
        <v>058005999</v>
      </c>
      <c r="C698" s="161" t="str">
        <f>IFERROR(TEXT(AM698,"00"),"99")&amp;IFERROR(TEXT(W698,"00"),"99")&amp;IFERROR(TEXT(S698,"000"),"999")</f>
        <v>0580101</v>
      </c>
      <c r="D698" s="29">
        <v>0</v>
      </c>
      <c r="E698" s="29">
        <v>1</v>
      </c>
      <c r="F698" s="29">
        <v>0</v>
      </c>
      <c r="G698" s="29"/>
      <c r="H698" t="s">
        <v>808</v>
      </c>
      <c r="I698" s="379" t="str">
        <f>IF(ISBLANK(H698), IF(OR(NOT(ISBLANK(M698)),NOT(ISBLANK(J698)), NOT(ISBLANK(O698))),"no oldname but should be",""),IF(H698=J698,"api",IF(H698=O698,"csv","no match or acsbgname")))</f>
        <v>csv</v>
      </c>
      <c r="N698" t="s">
        <v>808</v>
      </c>
      <c r="O698" t="s">
        <v>808</v>
      </c>
      <c r="P698" t="s">
        <v>808</v>
      </c>
      <c r="Q698" s="64" t="s">
        <v>807</v>
      </c>
      <c r="R698" t="s">
        <v>807</v>
      </c>
      <c r="S698" s="150">
        <f>IFERROR(_xlfn.XLOOKUP(U698,sortorder!$E$62:$E$134,sortorder!$F$62:$F$134),999)</f>
        <v>101</v>
      </c>
      <c r="T698" s="150">
        <f>IFERROR(_xlfn.XLOOKUP(U698,sortorder!$E$62:$E$134,sortorder!$D$62:$D$134),99)</f>
        <v>5</v>
      </c>
      <c r="U698" s="129" t="s">
        <v>1769</v>
      </c>
      <c r="W698" s="155">
        <f>IFERROR(_xlfn.XLOOKUP(Y698,sortorder!$E$4:$E$55,sortorder!$D$4:$D$55),99)</f>
        <v>80</v>
      </c>
      <c r="X698" s="155">
        <f>IFERROR(_xlfn.XLOOKUP(Y698,sortorder!$E$4:$E$55,sortorder!$D$4:$D$55),99)</f>
        <v>80</v>
      </c>
      <c r="Y698" s="22" t="s">
        <v>2887</v>
      </c>
      <c r="Z698" s="144">
        <f>IF(ISERROR(SEARCH(Z$1,$Q698)),0,1)</f>
        <v>0</v>
      </c>
      <c r="AA698" s="144">
        <f>IF(ISERROR(SEARCH(AA$1,$Q698)),0,1)</f>
        <v>1</v>
      </c>
      <c r="AB698" s="144">
        <f>IF(ISERROR(SEARCH(AB$1,$Q698)),0,1)</f>
        <v>1</v>
      </c>
      <c r="AC698" s="144">
        <f>IF(ISERROR(SEARCH(AC$1,$Q698)),0,1)</f>
        <v>1</v>
      </c>
      <c r="AD698" s="144">
        <f>IF(ISERROR(SEARCH(AD$1,$Q698)),0,1)</f>
        <v>0</v>
      </c>
      <c r="AE698" s="144">
        <f>IF(ISERROR(SEARCH(AE$1,$Q698)),0,1)</f>
        <v>0</v>
      </c>
      <c r="AF698" s="144">
        <f>IF(ISERROR(SEARCH(AF$1,$Q698)),0,1)</f>
        <v>1</v>
      </c>
      <c r="AG698" s="144">
        <f>IF(ISERROR(SEARCH(AG$1,$Q698)),0,1)</f>
        <v>0</v>
      </c>
      <c r="AH698" s="144">
        <f>IF(ISERROR(SEARCH(AH$1,$Q698)),0,1)</f>
        <v>1</v>
      </c>
      <c r="AK698" t="s">
        <v>84</v>
      </c>
      <c r="AL698" s="41" t="s">
        <v>84</v>
      </c>
      <c r="AM698" s="216">
        <f>_xlfn.XLOOKUP(AL698,sortorder!$I$15:$I$20,sortorder!$J$15:$J$20)</f>
        <v>5</v>
      </c>
      <c r="AN698" t="s">
        <v>1804</v>
      </c>
      <c r="AO698" t="s">
        <v>1804</v>
      </c>
      <c r="AP698" t="s">
        <v>1805</v>
      </c>
      <c r="AQ698" s="32">
        <v>3</v>
      </c>
      <c r="AR698" t="s">
        <v>757</v>
      </c>
      <c r="AS698" t="s">
        <v>2833</v>
      </c>
      <c r="AT698" t="s">
        <v>515</v>
      </c>
      <c r="AU698" t="s">
        <v>516</v>
      </c>
      <c r="AW698" s="39" t="str">
        <f>IFERROR(_xlfn.XLOOKUP(Q698,wtd!$B:$B,wtd!$C:$C),"")</f>
        <v/>
      </c>
      <c r="AX698" s="144" t="b">
        <f>IFERROR(Q698=_xlfn.XLOOKUP(Q698,wtd!$B:$B,wtd!$B:$B),FALSE)</f>
        <v>0</v>
      </c>
      <c r="AY698" t="s">
        <v>1103</v>
      </c>
      <c r="BC698" t="b">
        <v>0</v>
      </c>
      <c r="BD698" t="b">
        <v>0</v>
      </c>
      <c r="BE698" t="b">
        <v>0</v>
      </c>
      <c r="BF698" t="s">
        <v>5082</v>
      </c>
      <c r="BG698" t="s">
        <v>809</v>
      </c>
      <c r="BH698" t="s">
        <v>809</v>
      </c>
      <c r="BI698" t="s">
        <v>809</v>
      </c>
      <c r="BN698" s="232">
        <v>999</v>
      </c>
      <c r="BQ698" t="s">
        <v>622</v>
      </c>
      <c r="BR698" t="s">
        <v>808</v>
      </c>
    </row>
    <row r="699" spans="1:71">
      <c r="A699">
        <v>698</v>
      </c>
      <c r="B699" s="161" t="str">
        <f>IFERROR(TEXT(AM699,"00"),"99")&amp;IFERROR(TEXT(X699,"00"),"99")&amp;IFERROR(TEXT(T699,"00"),"99")&amp;IFERROR(TEXT(BN699,"000"),"999")</f>
        <v>058006999</v>
      </c>
      <c r="C699" s="161" t="str">
        <f>IFERROR(TEXT(AM699,"00"),"99")&amp;IFERROR(TEXT(W699,"00"),"99")&amp;IFERROR(TEXT(S699,"000"),"999")</f>
        <v>0580102</v>
      </c>
      <c r="D699" s="29">
        <v>0</v>
      </c>
      <c r="E699" s="29">
        <v>1</v>
      </c>
      <c r="F699" s="29">
        <v>0</v>
      </c>
      <c r="G699" s="29"/>
      <c r="H699" t="s">
        <v>119</v>
      </c>
      <c r="I699" s="379" t="str">
        <f>IF(ISBLANK(H699), IF(OR(NOT(ISBLANK(M699)),NOT(ISBLANK(J699)), NOT(ISBLANK(O699))),"no oldname but should be",""),IF(H699=J699,"api",IF(H699=O699,"csv","no match or acsbgname")))</f>
        <v>csv</v>
      </c>
      <c r="M699" s="124"/>
      <c r="N699" t="s">
        <v>119</v>
      </c>
      <c r="O699" t="s">
        <v>119</v>
      </c>
      <c r="P699" t="s">
        <v>119</v>
      </c>
      <c r="Q699" s="64" t="s">
        <v>118</v>
      </c>
      <c r="R699" t="s">
        <v>118</v>
      </c>
      <c r="S699" s="150">
        <f>IFERROR(_xlfn.XLOOKUP(U699,sortorder!$E$62:$E$134,sortorder!$F$62:$F$134),999)</f>
        <v>102</v>
      </c>
      <c r="T699" s="150">
        <f>IFERROR(_xlfn.XLOOKUP(U699,sortorder!$E$62:$E$134,sortorder!$D$62:$D$134),99)</f>
        <v>6</v>
      </c>
      <c r="U699" s="129" t="s">
        <v>307</v>
      </c>
      <c r="W699" s="155">
        <f>IFERROR(_xlfn.XLOOKUP(Y699,sortorder!$E$4:$E$55,sortorder!$D$4:$D$55),99)</f>
        <v>80</v>
      </c>
      <c r="X699" s="155">
        <f>IFERROR(_xlfn.XLOOKUP(Y699,sortorder!$E$4:$E$55,sortorder!$D$4:$D$55),99)</f>
        <v>80</v>
      </c>
      <c r="Y699" s="22" t="s">
        <v>2886</v>
      </c>
      <c r="Z699" s="144">
        <f>IF(ISERROR(SEARCH(Z$1,$Q699)),0,1)</f>
        <v>0</v>
      </c>
      <c r="AA699" s="144">
        <f>IF(ISERROR(SEARCH(AA$1,$Q699)),0,1)</f>
        <v>0</v>
      </c>
      <c r="AB699" s="144">
        <f>IF(ISERROR(SEARCH(AB$1,$Q699)),0,1)</f>
        <v>0</v>
      </c>
      <c r="AC699" s="144">
        <f>IF(ISERROR(SEARCH(AC$1,$Q699)),0,1)</f>
        <v>0</v>
      </c>
      <c r="AD699" s="144">
        <f>IF(ISERROR(SEARCH(AD$1,$Q699)),0,1)</f>
        <v>0</v>
      </c>
      <c r="AE699" s="144">
        <f>IF(ISERROR(SEARCH(AE$1,$Q699)),0,1)</f>
        <v>1</v>
      </c>
      <c r="AF699" s="144">
        <f>IF(ISERROR(SEARCH(AF$1,$Q699)),0,1)</f>
        <v>1</v>
      </c>
      <c r="AG699" s="144">
        <f>IF(ISERROR(SEARCH(AG$1,$Q699)),0,1)</f>
        <v>0</v>
      </c>
      <c r="AH699" s="144">
        <f>IF(ISERROR(SEARCH(AH$1,$Q699)),0,1)</f>
        <v>0</v>
      </c>
      <c r="AK699" t="s">
        <v>84</v>
      </c>
      <c r="AL699" s="41" t="s">
        <v>84</v>
      </c>
      <c r="AM699" s="216">
        <f>_xlfn.XLOOKUP(AL699,sortorder!$I$15:$I$20,sortorder!$J$15:$J$20)</f>
        <v>5</v>
      </c>
      <c r="AN699" t="s">
        <v>423</v>
      </c>
      <c r="AO699" t="s">
        <v>423</v>
      </c>
      <c r="AP699" t="s">
        <v>424</v>
      </c>
      <c r="AQ699" s="32">
        <v>1</v>
      </c>
      <c r="AR699" t="s">
        <v>83</v>
      </c>
      <c r="AS699" t="s">
        <v>97</v>
      </c>
      <c r="AT699" t="s">
        <v>96</v>
      </c>
      <c r="AU699" t="s">
        <v>97</v>
      </c>
      <c r="AW699" s="39" t="str">
        <f>IFERROR(_xlfn.XLOOKUP(Q699,wtd!$B:$B,wtd!$C:$C),"")</f>
        <v/>
      </c>
      <c r="AX699" s="144" t="b">
        <f>IFERROR(Q699=_xlfn.XLOOKUP(Q699,wtd!$B:$B,wtd!$B:$B),FALSE)</f>
        <v>0</v>
      </c>
      <c r="AY699" t="s">
        <v>89</v>
      </c>
      <c r="BC699" t="b">
        <v>0</v>
      </c>
      <c r="BD699" t="b">
        <v>0</v>
      </c>
      <c r="BE699" t="b">
        <v>0</v>
      </c>
      <c r="BF699" t="s">
        <v>120</v>
      </c>
      <c r="BG699" t="s">
        <v>120</v>
      </c>
      <c r="BH699" t="s">
        <v>120</v>
      </c>
      <c r="BI699" t="s">
        <v>120</v>
      </c>
      <c r="BN699" s="232">
        <v>999</v>
      </c>
      <c r="BQ699" t="s">
        <v>109</v>
      </c>
      <c r="BR699" t="s">
        <v>119</v>
      </c>
    </row>
    <row r="700" spans="1:71">
      <c r="A700">
        <v>699</v>
      </c>
      <c r="B700" s="161" t="str">
        <f>IFERROR(TEXT(AM700,"00"),"99")&amp;IFERROR(TEXT(X700,"00"),"99")&amp;IFERROR(TEXT(T700,"00"),"99")&amp;IFERROR(TEXT(BN700,"000"),"999")</f>
        <v>058006999</v>
      </c>
      <c r="C700" s="161" t="str">
        <f>IFERROR(TEXT(AM700,"00"),"99")&amp;IFERROR(TEXT(W700,"00"),"99")&amp;IFERROR(TEXT(S700,"000"),"999")</f>
        <v>0580102</v>
      </c>
      <c r="D700" s="29">
        <v>0</v>
      </c>
      <c r="E700" s="29">
        <v>1</v>
      </c>
      <c r="F700" s="29">
        <v>0</v>
      </c>
      <c r="G700" s="29"/>
      <c r="H700" t="s">
        <v>302</v>
      </c>
      <c r="I700" s="379" t="str">
        <f>IF(ISBLANK(H700), IF(OR(NOT(ISBLANK(M700)),NOT(ISBLANK(J700)), NOT(ISBLANK(O700))),"no oldname but should be",""),IF(H700=J700,"api",IF(H700=O700,"csv","no match or acsbgname")))</f>
        <v>csv</v>
      </c>
      <c r="M700" s="124"/>
      <c r="N700" t="s">
        <v>302</v>
      </c>
      <c r="O700" t="s">
        <v>302</v>
      </c>
      <c r="P700" t="s">
        <v>302</v>
      </c>
      <c r="Q700" s="64" t="s">
        <v>301</v>
      </c>
      <c r="R700" t="s">
        <v>301</v>
      </c>
      <c r="S700" s="150">
        <f>IFERROR(_xlfn.XLOOKUP(U700,sortorder!$E$62:$E$134,sortorder!$F$62:$F$134),999)</f>
        <v>102</v>
      </c>
      <c r="T700" s="150">
        <f>IFERROR(_xlfn.XLOOKUP(U700,sortorder!$E$62:$E$134,sortorder!$D$62:$D$134),99)</f>
        <v>6</v>
      </c>
      <c r="U700" s="129" t="s">
        <v>307</v>
      </c>
      <c r="V700" s="59" t="s">
        <v>306</v>
      </c>
      <c r="W700" s="155">
        <f>IFERROR(_xlfn.XLOOKUP(Y700,sortorder!$E$4:$E$55,sortorder!$D$4:$D$55),99)</f>
        <v>80</v>
      </c>
      <c r="X700" s="155">
        <f>IFERROR(_xlfn.XLOOKUP(Y700,sortorder!$E$4:$E$55,sortorder!$D$4:$D$55),99)</f>
        <v>80</v>
      </c>
      <c r="Y700" s="22" t="s">
        <v>2886</v>
      </c>
      <c r="Z700" s="144">
        <f>IF(ISERROR(SEARCH(Z$1,$Q700)),0,1)</f>
        <v>0</v>
      </c>
      <c r="AA700" s="144">
        <f>IF(ISERROR(SEARCH(AA$1,$Q700)),0,1)</f>
        <v>0</v>
      </c>
      <c r="AB700" s="144">
        <f>IF(ISERROR(SEARCH(AB$1,$Q700)),0,1)</f>
        <v>0</v>
      </c>
      <c r="AC700" s="144">
        <f>IF(ISERROR(SEARCH(AC$1,$Q700)),0,1)</f>
        <v>0</v>
      </c>
      <c r="AD700" s="144">
        <f>IF(ISERROR(SEARCH(AD$1,$Q700)),0,1)</f>
        <v>0</v>
      </c>
      <c r="AE700" s="144">
        <f>IF(ISERROR(SEARCH(AE$1,$Q700)),0,1)</f>
        <v>1</v>
      </c>
      <c r="AF700" s="144">
        <f>IF(ISERROR(SEARCH(AF$1,$Q700)),0,1)</f>
        <v>1</v>
      </c>
      <c r="AG700" s="144">
        <f>IF(ISERROR(SEARCH(AG$1,$Q700)),0,1)</f>
        <v>0</v>
      </c>
      <c r="AH700" s="144">
        <f>IF(ISERROR(SEARCH(AH$1,$Q700)),0,1)</f>
        <v>1</v>
      </c>
      <c r="AK700" t="s">
        <v>84</v>
      </c>
      <c r="AL700" s="41" t="s">
        <v>84</v>
      </c>
      <c r="AM700" s="216">
        <f>_xlfn.XLOOKUP(AL700,sortorder!$I$15:$I$20,sortorder!$J$15:$J$20)</f>
        <v>5</v>
      </c>
      <c r="AN700" t="s">
        <v>423</v>
      </c>
      <c r="AO700" t="s">
        <v>423</v>
      </c>
      <c r="AP700" t="s">
        <v>424</v>
      </c>
      <c r="AQ700" s="32">
        <v>1</v>
      </c>
      <c r="AR700" t="s">
        <v>83</v>
      </c>
      <c r="AS700" t="s">
        <v>97</v>
      </c>
      <c r="AT700" t="s">
        <v>96</v>
      </c>
      <c r="AU700" t="s">
        <v>97</v>
      </c>
      <c r="AW700" s="39" t="str">
        <f>IFERROR(_xlfn.XLOOKUP(Q700,wtd!$B:$B,wtd!$C:$C),"")</f>
        <v/>
      </c>
      <c r="AX700" s="144" t="b">
        <f>IFERROR(Q700=_xlfn.XLOOKUP(Q700,wtd!$B:$B,wtd!$B:$B),FALSE)</f>
        <v>0</v>
      </c>
      <c r="AY700" t="s">
        <v>89</v>
      </c>
      <c r="BC700" t="b">
        <v>0</v>
      </c>
      <c r="BD700" t="b">
        <v>0</v>
      </c>
      <c r="BE700" t="b">
        <v>0</v>
      </c>
      <c r="BF700" t="s">
        <v>5059</v>
      </c>
      <c r="BG700" t="s">
        <v>303</v>
      </c>
      <c r="BH700" t="s">
        <v>303</v>
      </c>
      <c r="BI700" t="s">
        <v>304</v>
      </c>
      <c r="BJ700" t="s">
        <v>305</v>
      </c>
      <c r="BN700" s="232">
        <v>999</v>
      </c>
      <c r="BQ700" t="s">
        <v>54</v>
      </c>
      <c r="BR700" t="s">
        <v>302</v>
      </c>
      <c r="BS700" t="s">
        <v>56</v>
      </c>
    </row>
    <row r="701" spans="1:71">
      <c r="A701">
        <v>700</v>
      </c>
      <c r="B701" s="161" t="str">
        <f>IFERROR(TEXT(AM701,"00"),"99")&amp;IFERROR(TEXT(X701,"00"),"99")&amp;IFERROR(TEXT(T701,"00"),"99")&amp;IFERROR(TEXT(BN701,"000"),"999")</f>
        <v>058006999</v>
      </c>
      <c r="C701" s="161" t="str">
        <f>IFERROR(TEXT(AM701,"00"),"99")&amp;IFERROR(TEXT(W701,"00"),"99")&amp;IFERROR(TEXT(S701,"000"),"999")</f>
        <v>0580102</v>
      </c>
      <c r="D701" s="29">
        <v>0</v>
      </c>
      <c r="E701" s="29">
        <v>1</v>
      </c>
      <c r="F701" s="29">
        <v>0</v>
      </c>
      <c r="G701" s="29"/>
      <c r="H701" t="s">
        <v>624</v>
      </c>
      <c r="I701" s="379" t="str">
        <f>IF(ISBLANK(H701), IF(OR(NOT(ISBLANK(M701)),NOT(ISBLANK(J701)), NOT(ISBLANK(O701))),"no oldname but should be",""),IF(H701=J701,"api",IF(H701=O701,"csv","no match or acsbgname")))</f>
        <v>csv</v>
      </c>
      <c r="M701" s="124"/>
      <c r="N701" t="s">
        <v>624</v>
      </c>
      <c r="O701" t="s">
        <v>624</v>
      </c>
      <c r="P701" t="s">
        <v>624</v>
      </c>
      <c r="Q701" s="64" t="s">
        <v>623</v>
      </c>
      <c r="R701" t="s">
        <v>623</v>
      </c>
      <c r="S701" s="150">
        <f>IFERROR(_xlfn.XLOOKUP(U701,sortorder!$E$62:$E$134,sortorder!$F$62:$F$134),999)</f>
        <v>102</v>
      </c>
      <c r="T701" s="150">
        <f>IFERROR(_xlfn.XLOOKUP(U701,sortorder!$E$62:$E$134,sortorder!$D$62:$D$134),99)</f>
        <v>6</v>
      </c>
      <c r="U701" s="129" t="s">
        <v>307</v>
      </c>
      <c r="W701" s="155">
        <f>IFERROR(_xlfn.XLOOKUP(Y701,sortorder!$E$4:$E$55,sortorder!$D$4:$D$55),99)</f>
        <v>80</v>
      </c>
      <c r="X701" s="155">
        <f>IFERROR(_xlfn.XLOOKUP(Y701,sortorder!$E$4:$E$55,sortorder!$D$4:$D$55),99)</f>
        <v>80</v>
      </c>
      <c r="Y701" s="22" t="s">
        <v>2887</v>
      </c>
      <c r="Z701" s="144">
        <f>IF(ISERROR(SEARCH(Z$1,$Q701)),0,1)</f>
        <v>0</v>
      </c>
      <c r="AA701" s="144">
        <f>IF(ISERROR(SEARCH(AA$1,$Q701)),0,1)</f>
        <v>0</v>
      </c>
      <c r="AB701" s="144">
        <f>IF(ISERROR(SEARCH(AB$1,$Q701)),0,1)</f>
        <v>1</v>
      </c>
      <c r="AC701" s="144">
        <f>IF(ISERROR(SEARCH(AC$1,$Q701)),0,1)</f>
        <v>1</v>
      </c>
      <c r="AD701" s="144">
        <f>IF(ISERROR(SEARCH(AD$1,$Q701)),0,1)</f>
        <v>0</v>
      </c>
      <c r="AE701" s="144">
        <f>IF(ISERROR(SEARCH(AE$1,$Q701)),0,1)</f>
        <v>0</v>
      </c>
      <c r="AF701" s="144">
        <f>IF(ISERROR(SEARCH(AF$1,$Q701)),0,1)</f>
        <v>1</v>
      </c>
      <c r="AG701" s="144">
        <f>IF(ISERROR(SEARCH(AG$1,$Q701)),0,1)</f>
        <v>0</v>
      </c>
      <c r="AH701" s="144">
        <f>IF(ISERROR(SEARCH(AH$1,$Q701)),0,1)</f>
        <v>0</v>
      </c>
      <c r="AK701" t="s">
        <v>84</v>
      </c>
      <c r="AL701" s="41" t="s">
        <v>84</v>
      </c>
      <c r="AM701" s="216">
        <f>_xlfn.XLOOKUP(AL701,sortorder!$I$15:$I$20,sortorder!$J$15:$J$20)</f>
        <v>5</v>
      </c>
      <c r="AN701" t="s">
        <v>423</v>
      </c>
      <c r="AO701" t="s">
        <v>423</v>
      </c>
      <c r="AP701" t="s">
        <v>424</v>
      </c>
      <c r="AQ701" s="32">
        <v>1</v>
      </c>
      <c r="AR701" t="s">
        <v>268</v>
      </c>
      <c r="AS701" t="s">
        <v>2833</v>
      </c>
      <c r="AT701" t="s">
        <v>515</v>
      </c>
      <c r="AU701" t="s">
        <v>516</v>
      </c>
      <c r="AW701" s="39" t="str">
        <f>IFERROR(_xlfn.XLOOKUP(Q701,wtd!$B:$B,wtd!$C:$C),"")</f>
        <v/>
      </c>
      <c r="AX701" s="144" t="b">
        <f>IFERROR(Q701=_xlfn.XLOOKUP(Q701,wtd!$B:$B,wtd!$B:$B),FALSE)</f>
        <v>0</v>
      </c>
      <c r="AY701" t="s">
        <v>1103</v>
      </c>
      <c r="BC701" t="b">
        <v>0</v>
      </c>
      <c r="BD701" t="b">
        <v>0</v>
      </c>
      <c r="BE701" t="b">
        <v>0</v>
      </c>
      <c r="BF701" t="s">
        <v>625</v>
      </c>
      <c r="BG701" t="s">
        <v>625</v>
      </c>
      <c r="BH701" t="s">
        <v>625</v>
      </c>
      <c r="BI701" t="s">
        <v>625</v>
      </c>
      <c r="BN701" s="232">
        <v>999</v>
      </c>
      <c r="BQ701" t="s">
        <v>626</v>
      </c>
      <c r="BR701" t="s">
        <v>624</v>
      </c>
    </row>
    <row r="702" spans="1:71">
      <c r="A702">
        <v>701</v>
      </c>
      <c r="B702" s="161" t="str">
        <f>IFERROR(TEXT(AM702,"00"),"99")&amp;IFERROR(TEXT(X702,"00"),"99")&amp;IFERROR(TEXT(T702,"00"),"99")&amp;IFERROR(TEXT(BN702,"000"),"999")</f>
        <v>058006999</v>
      </c>
      <c r="C702" s="161" t="str">
        <f>IFERROR(TEXT(AM702,"00"),"99")&amp;IFERROR(TEXT(W702,"00"),"99")&amp;IFERROR(TEXT(S702,"000"),"999")</f>
        <v>0580102</v>
      </c>
      <c r="D702" s="29">
        <v>0</v>
      </c>
      <c r="E702" s="29">
        <v>1</v>
      </c>
      <c r="F702" s="29">
        <v>0</v>
      </c>
      <c r="G702" s="29"/>
      <c r="H702" t="s">
        <v>628</v>
      </c>
      <c r="I702" s="379" t="str">
        <f>IF(ISBLANK(H702), IF(OR(NOT(ISBLANK(M702)),NOT(ISBLANK(J702)), NOT(ISBLANK(O702))),"no oldname but should be",""),IF(H702=J702,"api",IF(H702=O702,"csv","no match or acsbgname")))</f>
        <v>csv</v>
      </c>
      <c r="M702" s="124"/>
      <c r="N702" t="s">
        <v>628</v>
      </c>
      <c r="O702" t="s">
        <v>628</v>
      </c>
      <c r="P702" t="s">
        <v>628</v>
      </c>
      <c r="Q702" s="64" t="s">
        <v>627</v>
      </c>
      <c r="R702" t="s">
        <v>627</v>
      </c>
      <c r="S702" s="150">
        <f>IFERROR(_xlfn.XLOOKUP(U702,sortorder!$E$62:$E$134,sortorder!$F$62:$F$134),999)</f>
        <v>102</v>
      </c>
      <c r="T702" s="150">
        <f>IFERROR(_xlfn.XLOOKUP(U702,sortorder!$E$62:$E$134,sortorder!$D$62:$D$134),99)</f>
        <v>6</v>
      </c>
      <c r="U702" s="129" t="s">
        <v>307</v>
      </c>
      <c r="W702" s="155">
        <f>IFERROR(_xlfn.XLOOKUP(Y702,sortorder!$E$4:$E$55,sortorder!$D$4:$D$55),99)</f>
        <v>80</v>
      </c>
      <c r="X702" s="155">
        <f>IFERROR(_xlfn.XLOOKUP(Y702,sortorder!$E$4:$E$55,sortorder!$D$4:$D$55),99)</f>
        <v>80</v>
      </c>
      <c r="Y702" s="22" t="s">
        <v>2887</v>
      </c>
      <c r="Z702" s="144">
        <f>IF(ISERROR(SEARCH(Z$1,$Q702)),0,1)</f>
        <v>0</v>
      </c>
      <c r="AA702" s="144">
        <f>IF(ISERROR(SEARCH(AA$1,$Q702)),0,1)</f>
        <v>0</v>
      </c>
      <c r="AB702" s="144">
        <f>IF(ISERROR(SEARCH(AB$1,$Q702)),0,1)</f>
        <v>1</v>
      </c>
      <c r="AC702" s="144">
        <f>IF(ISERROR(SEARCH(AC$1,$Q702)),0,1)</f>
        <v>1</v>
      </c>
      <c r="AD702" s="144">
        <f>IF(ISERROR(SEARCH(AD$1,$Q702)),0,1)</f>
        <v>0</v>
      </c>
      <c r="AE702" s="144">
        <f>IF(ISERROR(SEARCH(AE$1,$Q702)),0,1)</f>
        <v>0</v>
      </c>
      <c r="AF702" s="144">
        <f>IF(ISERROR(SEARCH(AF$1,$Q702)),0,1)</f>
        <v>1</v>
      </c>
      <c r="AG702" s="144">
        <f>IF(ISERROR(SEARCH(AG$1,$Q702)),0,1)</f>
        <v>0</v>
      </c>
      <c r="AH702" s="144">
        <f>IF(ISERROR(SEARCH(AH$1,$Q702)),0,1)</f>
        <v>1</v>
      </c>
      <c r="AK702" t="s">
        <v>84</v>
      </c>
      <c r="AL702" s="41" t="s">
        <v>84</v>
      </c>
      <c r="AM702" s="216">
        <f>_xlfn.XLOOKUP(AL702,sortorder!$I$15:$I$20,sortorder!$J$15:$J$20)</f>
        <v>5</v>
      </c>
      <c r="AN702" t="s">
        <v>423</v>
      </c>
      <c r="AO702" t="s">
        <v>423</v>
      </c>
      <c r="AP702" t="s">
        <v>424</v>
      </c>
      <c r="AQ702" s="32">
        <v>1</v>
      </c>
      <c r="AR702" t="s">
        <v>268</v>
      </c>
      <c r="AS702" t="s">
        <v>2833</v>
      </c>
      <c r="AT702" t="s">
        <v>515</v>
      </c>
      <c r="AU702" t="s">
        <v>516</v>
      </c>
      <c r="AW702" s="39" t="str">
        <f>IFERROR(_xlfn.XLOOKUP(Q702,wtd!$B:$B,wtd!$C:$C),"")</f>
        <v/>
      </c>
      <c r="AX702" s="144" t="b">
        <f>IFERROR(Q702=_xlfn.XLOOKUP(Q702,wtd!$B:$B,wtd!$B:$B),FALSE)</f>
        <v>0</v>
      </c>
      <c r="AY702" t="s">
        <v>1103</v>
      </c>
      <c r="BC702" t="b">
        <v>0</v>
      </c>
      <c r="BD702" t="b">
        <v>0</v>
      </c>
      <c r="BE702" t="b">
        <v>0</v>
      </c>
      <c r="BF702" t="s">
        <v>5060</v>
      </c>
      <c r="BG702" t="s">
        <v>629</v>
      </c>
      <c r="BH702" t="s">
        <v>629</v>
      </c>
      <c r="BI702" t="s">
        <v>629</v>
      </c>
      <c r="BN702" s="232">
        <v>999</v>
      </c>
      <c r="BQ702" t="s">
        <v>630</v>
      </c>
      <c r="BR702" t="s">
        <v>628</v>
      </c>
    </row>
    <row r="703" spans="1:71">
      <c r="A703">
        <v>702</v>
      </c>
      <c r="B703" s="161" t="str">
        <f>IFERROR(TEXT(AM703,"00"),"99")&amp;IFERROR(TEXT(X703,"00"),"99")&amp;IFERROR(TEXT(T703,"00"),"99")&amp;IFERROR(TEXT(BN703,"000"),"999")</f>
        <v>058006999</v>
      </c>
      <c r="C703" s="161" t="str">
        <f>IFERROR(TEXT(AM703,"00"),"99")&amp;IFERROR(TEXT(W703,"00"),"99")&amp;IFERROR(TEXT(S703,"000"),"999")</f>
        <v>0580102</v>
      </c>
      <c r="D703" s="29">
        <v>0</v>
      </c>
      <c r="E703" s="29">
        <v>1</v>
      </c>
      <c r="F703" s="29">
        <v>0</v>
      </c>
      <c r="G703" s="29"/>
      <c r="H703" t="s">
        <v>503</v>
      </c>
      <c r="I703" s="379" t="str">
        <f>IF(ISBLANK(H703), IF(OR(NOT(ISBLANK(M703)),NOT(ISBLANK(J703)), NOT(ISBLANK(O703))),"no oldname but should be",""),IF(H703=J703,"api",IF(H703=O703,"csv","no match or acsbgname")))</f>
        <v>csv</v>
      </c>
      <c r="N703" t="s">
        <v>503</v>
      </c>
      <c r="O703" t="s">
        <v>503</v>
      </c>
      <c r="P703" t="s">
        <v>503</v>
      </c>
      <c r="Q703" s="64" t="s">
        <v>502</v>
      </c>
      <c r="R703" t="s">
        <v>502</v>
      </c>
      <c r="S703" s="150">
        <f>IFERROR(_xlfn.XLOOKUP(U703,sortorder!$E$62:$E$134,sortorder!$F$62:$F$134),999)</f>
        <v>102</v>
      </c>
      <c r="T703" s="150">
        <f>IFERROR(_xlfn.XLOOKUP(U703,sortorder!$E$62:$E$134,sortorder!$D$62:$D$134),99)</f>
        <v>6</v>
      </c>
      <c r="U703" s="129" t="s">
        <v>307</v>
      </c>
      <c r="W703" s="155">
        <f>IFERROR(_xlfn.XLOOKUP(Y703,sortorder!$E$4:$E$55,sortorder!$D$4:$D$55),99)</f>
        <v>80</v>
      </c>
      <c r="X703" s="155">
        <f>IFERROR(_xlfn.XLOOKUP(Y703,sortorder!$E$4:$E$55,sortorder!$D$4:$D$55),99)</f>
        <v>80</v>
      </c>
      <c r="Y703" s="22" t="s">
        <v>2886</v>
      </c>
      <c r="Z703" s="144">
        <f>IF(ISERROR(SEARCH(Z$1,$Q703)),0,1)</f>
        <v>0</v>
      </c>
      <c r="AA703" s="144">
        <f>IF(ISERROR(SEARCH(AA$1,$Q703)),0,1)</f>
        <v>1</v>
      </c>
      <c r="AB703" s="144">
        <f>IF(ISERROR(SEARCH(AB$1,$Q703)),0,1)</f>
        <v>0</v>
      </c>
      <c r="AC703" s="144">
        <f>IF(ISERROR(SEARCH(AC$1,$Q703)),0,1)</f>
        <v>0</v>
      </c>
      <c r="AD703" s="144">
        <f>IF(ISERROR(SEARCH(AD$1,$Q703)),0,1)</f>
        <v>0</v>
      </c>
      <c r="AE703" s="144">
        <f>IF(ISERROR(SEARCH(AE$1,$Q703)),0,1)</f>
        <v>1</v>
      </c>
      <c r="AF703" s="144">
        <f>IF(ISERROR(SEARCH(AF$1,$Q703)),0,1)</f>
        <v>1</v>
      </c>
      <c r="AG703" s="144">
        <f>IF(ISERROR(SEARCH(AG$1,$Q703)),0,1)</f>
        <v>0</v>
      </c>
      <c r="AH703" s="144">
        <f>IF(ISERROR(SEARCH(AH$1,$Q703)),0,1)</f>
        <v>0</v>
      </c>
      <c r="AK703" t="s">
        <v>84</v>
      </c>
      <c r="AL703" s="41" t="s">
        <v>84</v>
      </c>
      <c r="AM703" s="216">
        <f>_xlfn.XLOOKUP(AL703,sortorder!$I$15:$I$20,sortorder!$J$15:$J$20)</f>
        <v>5</v>
      </c>
      <c r="AN703" t="s">
        <v>1804</v>
      </c>
      <c r="AO703" t="s">
        <v>1804</v>
      </c>
      <c r="AP703" t="s">
        <v>1805</v>
      </c>
      <c r="AQ703" s="32">
        <v>3</v>
      </c>
      <c r="AR703" t="s">
        <v>456</v>
      </c>
      <c r="AS703" t="s">
        <v>97</v>
      </c>
      <c r="AT703" t="s">
        <v>96</v>
      </c>
      <c r="AU703" t="s">
        <v>97</v>
      </c>
      <c r="AW703" s="39" t="str">
        <f>IFERROR(_xlfn.XLOOKUP(Q703,wtd!$B:$B,wtd!$C:$C),"")</f>
        <v/>
      </c>
      <c r="AX703" s="144" t="b">
        <f>IFERROR(Q703=_xlfn.XLOOKUP(Q703,wtd!$B:$B,wtd!$B:$B),FALSE)</f>
        <v>0</v>
      </c>
      <c r="AY703" t="s">
        <v>89</v>
      </c>
      <c r="BC703" t="b">
        <v>0</v>
      </c>
      <c r="BD703" t="b">
        <v>0</v>
      </c>
      <c r="BE703" t="b">
        <v>0</v>
      </c>
      <c r="BF703" t="s">
        <v>504</v>
      </c>
      <c r="BG703" t="s">
        <v>504</v>
      </c>
      <c r="BH703" t="s">
        <v>504</v>
      </c>
      <c r="BI703" t="s">
        <v>504</v>
      </c>
      <c r="BN703" s="232">
        <v>999</v>
      </c>
      <c r="BQ703" t="s">
        <v>109</v>
      </c>
      <c r="BR703" t="s">
        <v>503</v>
      </c>
    </row>
    <row r="704" spans="1:71">
      <c r="A704">
        <v>703</v>
      </c>
      <c r="B704" s="161" t="str">
        <f>IFERROR(TEXT(AM704,"00"),"99")&amp;IFERROR(TEXT(X704,"00"),"99")&amp;IFERROR(TEXT(T704,"00"),"99")&amp;IFERROR(TEXT(BN704,"000"),"999")</f>
        <v>058006999</v>
      </c>
      <c r="C704" s="161" t="str">
        <f>IFERROR(TEXT(AM704,"00"),"99")&amp;IFERROR(TEXT(W704,"00"),"99")&amp;IFERROR(TEXT(S704,"000"),"999")</f>
        <v>0580102</v>
      </c>
      <c r="D704" s="29">
        <v>0</v>
      </c>
      <c r="E704" s="29">
        <v>1</v>
      </c>
      <c r="F704" s="29">
        <v>0</v>
      </c>
      <c r="G704" s="29"/>
      <c r="H704" t="s">
        <v>506</v>
      </c>
      <c r="I704" s="379" t="str">
        <f>IF(ISBLANK(H704), IF(OR(NOT(ISBLANK(M704)),NOT(ISBLANK(J704)), NOT(ISBLANK(O704))),"no oldname but should be",""),IF(H704=J704,"api",IF(H704=O704,"csv","no match or acsbgname")))</f>
        <v>csv</v>
      </c>
      <c r="N704" t="s">
        <v>506</v>
      </c>
      <c r="O704" t="s">
        <v>506</v>
      </c>
      <c r="P704" t="s">
        <v>506</v>
      </c>
      <c r="Q704" s="64" t="s">
        <v>505</v>
      </c>
      <c r="R704" t="s">
        <v>505</v>
      </c>
      <c r="S704" s="150">
        <f>IFERROR(_xlfn.XLOOKUP(U704,sortorder!$E$62:$E$134,sortorder!$F$62:$F$134),999)</f>
        <v>102</v>
      </c>
      <c r="T704" s="150">
        <f>IFERROR(_xlfn.XLOOKUP(U704,sortorder!$E$62:$E$134,sortorder!$D$62:$D$134),99)</f>
        <v>6</v>
      </c>
      <c r="U704" s="129" t="s">
        <v>307</v>
      </c>
      <c r="W704" s="155">
        <f>IFERROR(_xlfn.XLOOKUP(Y704,sortorder!$E$4:$E$55,sortorder!$D$4:$D$55),99)</f>
        <v>80</v>
      </c>
      <c r="X704" s="155">
        <f>IFERROR(_xlfn.XLOOKUP(Y704,sortorder!$E$4:$E$55,sortorder!$D$4:$D$55),99)</f>
        <v>80</v>
      </c>
      <c r="Y704" s="22" t="s">
        <v>2886</v>
      </c>
      <c r="Z704" s="144">
        <f>IF(ISERROR(SEARCH(Z$1,$Q704)),0,1)</f>
        <v>0</v>
      </c>
      <c r="AA704" s="144">
        <f>IF(ISERROR(SEARCH(AA$1,$Q704)),0,1)</f>
        <v>1</v>
      </c>
      <c r="AB704" s="144">
        <f>IF(ISERROR(SEARCH(AB$1,$Q704)),0,1)</f>
        <v>0</v>
      </c>
      <c r="AC704" s="144">
        <f>IF(ISERROR(SEARCH(AC$1,$Q704)),0,1)</f>
        <v>0</v>
      </c>
      <c r="AD704" s="144">
        <f>IF(ISERROR(SEARCH(AD$1,$Q704)),0,1)</f>
        <v>0</v>
      </c>
      <c r="AE704" s="144">
        <f>IF(ISERROR(SEARCH(AE$1,$Q704)),0,1)</f>
        <v>1</v>
      </c>
      <c r="AF704" s="144">
        <f>IF(ISERROR(SEARCH(AF$1,$Q704)),0,1)</f>
        <v>1</v>
      </c>
      <c r="AG704" s="144">
        <f>IF(ISERROR(SEARCH(AG$1,$Q704)),0,1)</f>
        <v>0</v>
      </c>
      <c r="AH704" s="144">
        <f>IF(ISERROR(SEARCH(AH$1,$Q704)),0,1)</f>
        <v>1</v>
      </c>
      <c r="AK704" t="s">
        <v>84</v>
      </c>
      <c r="AL704" s="41" t="s">
        <v>84</v>
      </c>
      <c r="AM704" s="216">
        <f>_xlfn.XLOOKUP(AL704,sortorder!$I$15:$I$20,sortorder!$J$15:$J$20)</f>
        <v>5</v>
      </c>
      <c r="AN704" t="s">
        <v>1804</v>
      </c>
      <c r="AO704" t="s">
        <v>1804</v>
      </c>
      <c r="AP704" t="s">
        <v>1805</v>
      </c>
      <c r="AQ704" s="32">
        <v>3</v>
      </c>
      <c r="AR704" t="s">
        <v>456</v>
      </c>
      <c r="AS704" t="s">
        <v>97</v>
      </c>
      <c r="AT704" t="s">
        <v>96</v>
      </c>
      <c r="AU704" t="s">
        <v>97</v>
      </c>
      <c r="AW704" s="39" t="str">
        <f>IFERROR(_xlfn.XLOOKUP(Q704,wtd!$B:$B,wtd!$C:$C),"")</f>
        <v/>
      </c>
      <c r="AX704" s="144" t="b">
        <f>IFERROR(Q704=_xlfn.XLOOKUP(Q704,wtd!$B:$B,wtd!$B:$B),FALSE)</f>
        <v>0</v>
      </c>
      <c r="AY704" t="s">
        <v>89</v>
      </c>
      <c r="BC704" t="b">
        <v>0</v>
      </c>
      <c r="BD704" t="b">
        <v>0</v>
      </c>
      <c r="BE704" t="b">
        <v>0</v>
      </c>
      <c r="BF704" t="s">
        <v>5061</v>
      </c>
      <c r="BG704" t="s">
        <v>507</v>
      </c>
      <c r="BH704" t="s">
        <v>507</v>
      </c>
      <c r="BI704" t="s">
        <v>507</v>
      </c>
      <c r="BN704" s="232">
        <v>999</v>
      </c>
      <c r="BQ704" t="s">
        <v>54</v>
      </c>
      <c r="BR704" t="s">
        <v>506</v>
      </c>
    </row>
    <row r="705" spans="1:71">
      <c r="A705">
        <v>704</v>
      </c>
      <c r="B705" s="161" t="str">
        <f>IFERROR(TEXT(AM705,"00"),"99")&amp;IFERROR(TEXT(X705,"00"),"99")&amp;IFERROR(TEXT(T705,"00"),"99")&amp;IFERROR(TEXT(BN705,"000"),"999")</f>
        <v>058006999</v>
      </c>
      <c r="C705" s="161" t="str">
        <f>IFERROR(TEXT(AM705,"00"),"99")&amp;IFERROR(TEXT(W705,"00"),"99")&amp;IFERROR(TEXT(S705,"000"),"999")</f>
        <v>0580102</v>
      </c>
      <c r="D705" s="29">
        <v>0</v>
      </c>
      <c r="E705" s="29">
        <v>1</v>
      </c>
      <c r="F705" s="29">
        <v>0</v>
      </c>
      <c r="G705" s="29"/>
      <c r="H705" t="s">
        <v>811</v>
      </c>
      <c r="I705" s="379" t="str">
        <f>IF(ISBLANK(H705), IF(OR(NOT(ISBLANK(M705)),NOT(ISBLANK(J705)), NOT(ISBLANK(O705))),"no oldname but should be",""),IF(H705=J705,"api",IF(H705=O705,"csv","no match or acsbgname")))</f>
        <v>csv</v>
      </c>
      <c r="N705" t="s">
        <v>811</v>
      </c>
      <c r="O705" t="s">
        <v>811</v>
      </c>
      <c r="P705" t="s">
        <v>811</v>
      </c>
      <c r="Q705" s="64" t="s">
        <v>810</v>
      </c>
      <c r="R705" t="s">
        <v>810</v>
      </c>
      <c r="S705" s="150">
        <f>IFERROR(_xlfn.XLOOKUP(U705,sortorder!$E$62:$E$134,sortorder!$F$62:$F$134),999)</f>
        <v>102</v>
      </c>
      <c r="T705" s="150">
        <f>IFERROR(_xlfn.XLOOKUP(U705,sortorder!$E$62:$E$134,sortorder!$D$62:$D$134),99)</f>
        <v>6</v>
      </c>
      <c r="U705" s="129" t="s">
        <v>307</v>
      </c>
      <c r="W705" s="155">
        <f>IFERROR(_xlfn.XLOOKUP(Y705,sortorder!$E$4:$E$55,sortorder!$D$4:$D$55),99)</f>
        <v>80</v>
      </c>
      <c r="X705" s="155">
        <f>IFERROR(_xlfn.XLOOKUP(Y705,sortorder!$E$4:$E$55,sortorder!$D$4:$D$55),99)</f>
        <v>80</v>
      </c>
      <c r="Y705" s="22" t="s">
        <v>2887</v>
      </c>
      <c r="Z705" s="144">
        <f>IF(ISERROR(SEARCH(Z$1,$Q705)),0,1)</f>
        <v>0</v>
      </c>
      <c r="AA705" s="144">
        <f>IF(ISERROR(SEARCH(AA$1,$Q705)),0,1)</f>
        <v>1</v>
      </c>
      <c r="AB705" s="144">
        <f>IF(ISERROR(SEARCH(AB$1,$Q705)),0,1)</f>
        <v>1</v>
      </c>
      <c r="AC705" s="144">
        <f>IF(ISERROR(SEARCH(AC$1,$Q705)),0,1)</f>
        <v>1</v>
      </c>
      <c r="AD705" s="144">
        <f>IF(ISERROR(SEARCH(AD$1,$Q705)),0,1)</f>
        <v>0</v>
      </c>
      <c r="AE705" s="144">
        <f>IF(ISERROR(SEARCH(AE$1,$Q705)),0,1)</f>
        <v>0</v>
      </c>
      <c r="AF705" s="144">
        <f>IF(ISERROR(SEARCH(AF$1,$Q705)),0,1)</f>
        <v>1</v>
      </c>
      <c r="AG705" s="144">
        <f>IF(ISERROR(SEARCH(AG$1,$Q705)),0,1)</f>
        <v>0</v>
      </c>
      <c r="AH705" s="144">
        <f>IF(ISERROR(SEARCH(AH$1,$Q705)),0,1)</f>
        <v>0</v>
      </c>
      <c r="AK705" t="s">
        <v>84</v>
      </c>
      <c r="AL705" s="41" t="s">
        <v>84</v>
      </c>
      <c r="AM705" s="216">
        <f>_xlfn.XLOOKUP(AL705,sortorder!$I$15:$I$20,sortorder!$J$15:$J$20)</f>
        <v>5</v>
      </c>
      <c r="AN705" t="s">
        <v>1804</v>
      </c>
      <c r="AO705" t="s">
        <v>1804</v>
      </c>
      <c r="AP705" t="s">
        <v>1805</v>
      </c>
      <c r="AQ705" s="32">
        <v>3</v>
      </c>
      <c r="AR705" t="s">
        <v>757</v>
      </c>
      <c r="AS705" t="s">
        <v>2833</v>
      </c>
      <c r="AT705" t="s">
        <v>515</v>
      </c>
      <c r="AU705" t="s">
        <v>516</v>
      </c>
      <c r="AW705" s="39" t="str">
        <f>IFERROR(_xlfn.XLOOKUP(Q705,wtd!$B:$B,wtd!$C:$C),"")</f>
        <v/>
      </c>
      <c r="AX705" s="144" t="b">
        <f>IFERROR(Q705=_xlfn.XLOOKUP(Q705,wtd!$B:$B,wtd!$B:$B),FALSE)</f>
        <v>0</v>
      </c>
      <c r="AY705" t="s">
        <v>1103</v>
      </c>
      <c r="BC705" t="b">
        <v>0</v>
      </c>
      <c r="BD705" t="b">
        <v>0</v>
      </c>
      <c r="BE705" t="b">
        <v>0</v>
      </c>
      <c r="BF705" t="s">
        <v>812</v>
      </c>
      <c r="BG705" t="s">
        <v>812</v>
      </c>
      <c r="BH705" t="s">
        <v>812</v>
      </c>
      <c r="BI705" t="s">
        <v>812</v>
      </c>
      <c r="BN705" s="232">
        <v>999</v>
      </c>
      <c r="BQ705" t="s">
        <v>626</v>
      </c>
      <c r="BR705" t="s">
        <v>811</v>
      </c>
    </row>
    <row r="706" spans="1:71">
      <c r="A706">
        <v>705</v>
      </c>
      <c r="B706" s="161" t="str">
        <f>IFERROR(TEXT(AM706,"00"),"99")&amp;IFERROR(TEXT(X706,"00"),"99")&amp;IFERROR(TEXT(T706,"00"),"99")&amp;IFERROR(TEXT(BN706,"000"),"999")</f>
        <v>058006999</v>
      </c>
      <c r="C706" s="161" t="str">
        <f>IFERROR(TEXT(AM706,"00"),"99")&amp;IFERROR(TEXT(W706,"00"),"99")&amp;IFERROR(TEXT(S706,"000"),"999")</f>
        <v>0580102</v>
      </c>
      <c r="D706" s="29">
        <v>0</v>
      </c>
      <c r="E706" s="29">
        <v>1</v>
      </c>
      <c r="F706" s="29">
        <v>0</v>
      </c>
      <c r="G706" s="29"/>
      <c r="H706" t="s">
        <v>814</v>
      </c>
      <c r="I706" s="379" t="str">
        <f>IF(ISBLANK(H706), IF(OR(NOT(ISBLANK(M706)),NOT(ISBLANK(J706)), NOT(ISBLANK(O706))),"no oldname but should be",""),IF(H706=J706,"api",IF(H706=O706,"csv","no match or acsbgname")))</f>
        <v>csv</v>
      </c>
      <c r="N706" t="s">
        <v>814</v>
      </c>
      <c r="O706" t="s">
        <v>814</v>
      </c>
      <c r="P706" t="s">
        <v>814</v>
      </c>
      <c r="Q706" s="64" t="s">
        <v>813</v>
      </c>
      <c r="R706" t="s">
        <v>813</v>
      </c>
      <c r="S706" s="150">
        <f>IFERROR(_xlfn.XLOOKUP(U706,sortorder!$E$62:$E$134,sortorder!$F$62:$F$134),999)</f>
        <v>102</v>
      </c>
      <c r="T706" s="150">
        <f>IFERROR(_xlfn.XLOOKUP(U706,sortorder!$E$62:$E$134,sortorder!$D$62:$D$134),99)</f>
        <v>6</v>
      </c>
      <c r="U706" s="129" t="s">
        <v>307</v>
      </c>
      <c r="W706" s="155">
        <f>IFERROR(_xlfn.XLOOKUP(Y706,sortorder!$E$4:$E$55,sortorder!$D$4:$D$55),99)</f>
        <v>80</v>
      </c>
      <c r="X706" s="155">
        <f>IFERROR(_xlfn.XLOOKUP(Y706,sortorder!$E$4:$E$55,sortorder!$D$4:$D$55),99)</f>
        <v>80</v>
      </c>
      <c r="Y706" s="22" t="s">
        <v>2887</v>
      </c>
      <c r="Z706" s="144">
        <f>IF(ISERROR(SEARCH(Z$1,$Q706)),0,1)</f>
        <v>0</v>
      </c>
      <c r="AA706" s="144">
        <f>IF(ISERROR(SEARCH(AA$1,$Q706)),0,1)</f>
        <v>1</v>
      </c>
      <c r="AB706" s="144">
        <f>IF(ISERROR(SEARCH(AB$1,$Q706)),0,1)</f>
        <v>1</v>
      </c>
      <c r="AC706" s="144">
        <f>IF(ISERROR(SEARCH(AC$1,$Q706)),0,1)</f>
        <v>1</v>
      </c>
      <c r="AD706" s="144">
        <f>IF(ISERROR(SEARCH(AD$1,$Q706)),0,1)</f>
        <v>0</v>
      </c>
      <c r="AE706" s="144">
        <f>IF(ISERROR(SEARCH(AE$1,$Q706)),0,1)</f>
        <v>0</v>
      </c>
      <c r="AF706" s="144">
        <f>IF(ISERROR(SEARCH(AF$1,$Q706)),0,1)</f>
        <v>1</v>
      </c>
      <c r="AG706" s="144">
        <f>IF(ISERROR(SEARCH(AG$1,$Q706)),0,1)</f>
        <v>0</v>
      </c>
      <c r="AH706" s="144">
        <f>IF(ISERROR(SEARCH(AH$1,$Q706)),0,1)</f>
        <v>1</v>
      </c>
      <c r="AK706" t="s">
        <v>84</v>
      </c>
      <c r="AL706" s="41" t="s">
        <v>84</v>
      </c>
      <c r="AM706" s="216">
        <f>_xlfn.XLOOKUP(AL706,sortorder!$I$15:$I$20,sortorder!$J$15:$J$20)</f>
        <v>5</v>
      </c>
      <c r="AN706" t="s">
        <v>1804</v>
      </c>
      <c r="AO706" t="s">
        <v>1804</v>
      </c>
      <c r="AP706" t="s">
        <v>1805</v>
      </c>
      <c r="AQ706" s="32">
        <v>3</v>
      </c>
      <c r="AR706" t="s">
        <v>757</v>
      </c>
      <c r="AS706" t="s">
        <v>2833</v>
      </c>
      <c r="AT706" t="s">
        <v>515</v>
      </c>
      <c r="AU706" t="s">
        <v>516</v>
      </c>
      <c r="AW706" s="39" t="str">
        <f>IFERROR(_xlfn.XLOOKUP(Q706,wtd!$B:$B,wtd!$C:$C),"")</f>
        <v/>
      </c>
      <c r="AX706" s="144" t="b">
        <f>IFERROR(Q706=_xlfn.XLOOKUP(Q706,wtd!$B:$B,wtd!$B:$B),FALSE)</f>
        <v>0</v>
      </c>
      <c r="AY706" t="s">
        <v>1103</v>
      </c>
      <c r="BC706" t="b">
        <v>0</v>
      </c>
      <c r="BD706" t="b">
        <v>0</v>
      </c>
      <c r="BE706" t="b">
        <v>0</v>
      </c>
      <c r="BF706" t="s">
        <v>5062</v>
      </c>
      <c r="BG706" t="s">
        <v>815</v>
      </c>
      <c r="BH706" t="s">
        <v>815</v>
      </c>
      <c r="BI706" t="s">
        <v>815</v>
      </c>
      <c r="BN706" s="232">
        <v>999</v>
      </c>
      <c r="BQ706" t="s">
        <v>630</v>
      </c>
      <c r="BR706" t="s">
        <v>814</v>
      </c>
    </row>
    <row r="707" spans="1:71">
      <c r="A707">
        <v>706</v>
      </c>
      <c r="B707" s="161" t="str">
        <f>IFERROR(TEXT(AM707,"00"),"99")&amp;IFERROR(TEXT(X707,"00"),"99")&amp;IFERROR(TEXT(T707,"00"),"99")&amp;IFERROR(TEXT(BN707,"000"),"999")</f>
        <v>058007999</v>
      </c>
      <c r="C707" s="161" t="str">
        <f>IFERROR(TEXT(AM707,"00"),"99")&amp;IFERROR(TEXT(W707,"00"),"99")&amp;IFERROR(TEXT(S707,"000"),"999")</f>
        <v>0580103</v>
      </c>
      <c r="D707" s="29">
        <v>0</v>
      </c>
      <c r="E707" s="29">
        <v>1</v>
      </c>
      <c r="F707" s="29">
        <v>0</v>
      </c>
      <c r="G707" s="29"/>
      <c r="H707" t="s">
        <v>218</v>
      </c>
      <c r="I707" s="379" t="str">
        <f>IF(ISBLANK(H707), IF(OR(NOT(ISBLANK(M707)),NOT(ISBLANK(J707)), NOT(ISBLANK(O707))),"no oldname but should be",""),IF(H707=J707,"api",IF(H707=O707,"csv","no match or acsbgname")))</f>
        <v>csv</v>
      </c>
      <c r="M707" s="124"/>
      <c r="N707" t="s">
        <v>218</v>
      </c>
      <c r="O707" t="s">
        <v>218</v>
      </c>
      <c r="P707" t="s">
        <v>218</v>
      </c>
      <c r="Q707" s="64" t="s">
        <v>217</v>
      </c>
      <c r="R707" t="s">
        <v>217</v>
      </c>
      <c r="S707" s="150">
        <f>IFERROR(_xlfn.XLOOKUP(U707,sortorder!$E$62:$E$134,sortorder!$F$62:$F$134),999)</f>
        <v>103</v>
      </c>
      <c r="T707" s="150">
        <f>IFERROR(_xlfn.XLOOKUP(U707,sortorder!$E$62:$E$134,sortorder!$D$62:$D$134),99)</f>
        <v>7</v>
      </c>
      <c r="U707" s="129" t="s">
        <v>80</v>
      </c>
      <c r="W707" s="155">
        <f>IFERROR(_xlfn.XLOOKUP(Y707,sortorder!$E$4:$E$55,sortorder!$D$4:$D$55),99)</f>
        <v>80</v>
      </c>
      <c r="X707" s="155">
        <f>IFERROR(_xlfn.XLOOKUP(Y707,sortorder!$E$4:$E$55,sortorder!$D$4:$D$55),99)</f>
        <v>80</v>
      </c>
      <c r="Y707" s="22" t="s">
        <v>2886</v>
      </c>
      <c r="Z707" s="144">
        <f>IF(ISERROR(SEARCH(Z$1,$Q707)),0,1)</f>
        <v>0</v>
      </c>
      <c r="AA707" s="144">
        <f>IF(ISERROR(SEARCH(AA$1,$Q707)),0,1)</f>
        <v>0</v>
      </c>
      <c r="AB707" s="144">
        <f>IF(ISERROR(SEARCH(AB$1,$Q707)),0,1)</f>
        <v>0</v>
      </c>
      <c r="AC707" s="144">
        <f>IF(ISERROR(SEARCH(AC$1,$Q707)),0,1)</f>
        <v>0</v>
      </c>
      <c r="AD707" s="144">
        <f>IF(ISERROR(SEARCH(AD$1,$Q707)),0,1)</f>
        <v>0</v>
      </c>
      <c r="AE707" s="144">
        <f>IF(ISERROR(SEARCH(AE$1,$Q707)),0,1)</f>
        <v>1</v>
      </c>
      <c r="AF707" s="144">
        <f>IF(ISERROR(SEARCH(AF$1,$Q707)),0,1)</f>
        <v>1</v>
      </c>
      <c r="AG707" s="144">
        <f>IF(ISERROR(SEARCH(AG$1,$Q707)),0,1)</f>
        <v>0</v>
      </c>
      <c r="AH707" s="144">
        <f>IF(ISERROR(SEARCH(AH$1,$Q707)),0,1)</f>
        <v>0</v>
      </c>
      <c r="AK707" t="s">
        <v>84</v>
      </c>
      <c r="AL707" s="41" t="s">
        <v>84</v>
      </c>
      <c r="AM707" s="216">
        <f>_xlfn.XLOOKUP(AL707,sortorder!$I$15:$I$20,sortorder!$J$15:$J$20)</f>
        <v>5</v>
      </c>
      <c r="AN707" t="s">
        <v>423</v>
      </c>
      <c r="AO707" t="s">
        <v>423</v>
      </c>
      <c r="AP707" t="s">
        <v>424</v>
      </c>
      <c r="AQ707" s="32">
        <v>1</v>
      </c>
      <c r="AR707" t="s">
        <v>83</v>
      </c>
      <c r="AS707" t="s">
        <v>97</v>
      </c>
      <c r="AT707" t="s">
        <v>96</v>
      </c>
      <c r="AU707" t="s">
        <v>97</v>
      </c>
      <c r="AW707" s="39" t="str">
        <f>IFERROR(_xlfn.XLOOKUP(Q707,wtd!$B:$B,wtd!$C:$C),"")</f>
        <v/>
      </c>
      <c r="AX707" s="144" t="b">
        <f>IFERROR(Q707=_xlfn.XLOOKUP(Q707,wtd!$B:$B,wtd!$B:$B),FALSE)</f>
        <v>0</v>
      </c>
      <c r="AY707" t="s">
        <v>89</v>
      </c>
      <c r="BC707" t="b">
        <v>0</v>
      </c>
      <c r="BD707" t="b">
        <v>0</v>
      </c>
      <c r="BE707" t="b">
        <v>0</v>
      </c>
      <c r="BF707" t="s">
        <v>219</v>
      </c>
      <c r="BG707" t="s">
        <v>219</v>
      </c>
      <c r="BH707" t="s">
        <v>219</v>
      </c>
      <c r="BI707" t="s">
        <v>219</v>
      </c>
      <c r="BN707" s="232">
        <v>999</v>
      </c>
      <c r="BQ707" t="s">
        <v>54</v>
      </c>
      <c r="BR707" t="s">
        <v>218</v>
      </c>
    </row>
    <row r="708" spans="1:71">
      <c r="A708">
        <v>707</v>
      </c>
      <c r="B708" s="161" t="str">
        <f>IFERROR(TEXT(AM708,"00"),"99")&amp;IFERROR(TEXT(X708,"00"),"99")&amp;IFERROR(TEXT(T708,"00"),"99")&amp;IFERROR(TEXT(BN708,"000"),"999")</f>
        <v>058007999</v>
      </c>
      <c r="C708" s="161" t="str">
        <f>IFERROR(TEXT(AM708,"00"),"99")&amp;IFERROR(TEXT(W708,"00"),"99")&amp;IFERROR(TEXT(S708,"000"),"999")</f>
        <v>0580103</v>
      </c>
      <c r="D708" s="29">
        <v>0</v>
      </c>
      <c r="E708" s="29">
        <v>1</v>
      </c>
      <c r="F708" s="29">
        <v>0</v>
      </c>
      <c r="G708" s="29"/>
      <c r="H708" t="s">
        <v>221</v>
      </c>
      <c r="I708" s="379" t="str">
        <f>IF(ISBLANK(H708), IF(OR(NOT(ISBLANK(M708)),NOT(ISBLANK(J708)), NOT(ISBLANK(O708))),"no oldname but should be",""),IF(H708=J708,"api",IF(H708=O708,"csv","no match or acsbgname")))</f>
        <v>csv</v>
      </c>
      <c r="M708" s="124"/>
      <c r="N708" t="s">
        <v>221</v>
      </c>
      <c r="O708" t="s">
        <v>221</v>
      </c>
      <c r="P708" t="s">
        <v>221</v>
      </c>
      <c r="Q708" s="64" t="s">
        <v>220</v>
      </c>
      <c r="R708" t="s">
        <v>220</v>
      </c>
      <c r="S708" s="150">
        <f>IFERROR(_xlfn.XLOOKUP(U708,sortorder!$E$62:$E$134,sortorder!$F$62:$F$134),999)</f>
        <v>103</v>
      </c>
      <c r="T708" s="150">
        <f>IFERROR(_xlfn.XLOOKUP(U708,sortorder!$E$62:$E$134,sortorder!$D$62:$D$134),99)</f>
        <v>7</v>
      </c>
      <c r="U708" s="129" t="s">
        <v>80</v>
      </c>
      <c r="V708" s="59" t="s">
        <v>225</v>
      </c>
      <c r="W708" s="155">
        <f>IFERROR(_xlfn.XLOOKUP(Y708,sortorder!$E$4:$E$55,sortorder!$D$4:$D$55),99)</f>
        <v>80</v>
      </c>
      <c r="X708" s="155">
        <f>IFERROR(_xlfn.XLOOKUP(Y708,sortorder!$E$4:$E$55,sortorder!$D$4:$D$55),99)</f>
        <v>80</v>
      </c>
      <c r="Y708" s="22" t="s">
        <v>2886</v>
      </c>
      <c r="Z708" s="144">
        <f>IF(ISERROR(SEARCH(Z$1,$Q708)),0,1)</f>
        <v>0</v>
      </c>
      <c r="AA708" s="144">
        <f>IF(ISERROR(SEARCH(AA$1,$Q708)),0,1)</f>
        <v>0</v>
      </c>
      <c r="AB708" s="144">
        <f>IF(ISERROR(SEARCH(AB$1,$Q708)),0,1)</f>
        <v>0</v>
      </c>
      <c r="AC708" s="144">
        <f>IF(ISERROR(SEARCH(AC$1,$Q708)),0,1)</f>
        <v>0</v>
      </c>
      <c r="AD708" s="144">
        <f>IF(ISERROR(SEARCH(AD$1,$Q708)),0,1)</f>
        <v>0</v>
      </c>
      <c r="AE708" s="144">
        <f>IF(ISERROR(SEARCH(AE$1,$Q708)),0,1)</f>
        <v>1</v>
      </c>
      <c r="AF708" s="144">
        <f>IF(ISERROR(SEARCH(AF$1,$Q708)),0,1)</f>
        <v>1</v>
      </c>
      <c r="AG708" s="144">
        <f>IF(ISERROR(SEARCH(AG$1,$Q708)),0,1)</f>
        <v>0</v>
      </c>
      <c r="AH708" s="144">
        <f>IF(ISERROR(SEARCH(AH$1,$Q708)),0,1)</f>
        <v>1</v>
      </c>
      <c r="AK708" t="s">
        <v>84</v>
      </c>
      <c r="AL708" s="41" t="s">
        <v>84</v>
      </c>
      <c r="AM708" s="216">
        <f>_xlfn.XLOOKUP(AL708,sortorder!$I$15:$I$20,sortorder!$J$15:$J$20)</f>
        <v>5</v>
      </c>
      <c r="AN708" t="s">
        <v>423</v>
      </c>
      <c r="AO708" t="s">
        <v>423</v>
      </c>
      <c r="AP708" t="s">
        <v>424</v>
      </c>
      <c r="AQ708" s="32">
        <v>1</v>
      </c>
      <c r="AR708" t="s">
        <v>83</v>
      </c>
      <c r="AS708" t="s">
        <v>97</v>
      </c>
      <c r="AT708" t="s">
        <v>96</v>
      </c>
      <c r="AU708" t="s">
        <v>97</v>
      </c>
      <c r="AW708" s="39" t="str">
        <f>IFERROR(_xlfn.XLOOKUP(Q708,wtd!$B:$B,wtd!$C:$C),"")</f>
        <v/>
      </c>
      <c r="AX708" s="144" t="b">
        <f>IFERROR(Q708=_xlfn.XLOOKUP(Q708,wtd!$B:$B,wtd!$B:$B),FALSE)</f>
        <v>0</v>
      </c>
      <c r="AY708" t="s">
        <v>89</v>
      </c>
      <c r="BC708" t="b">
        <v>0</v>
      </c>
      <c r="BD708" t="b">
        <v>0</v>
      </c>
      <c r="BE708" t="b">
        <v>0</v>
      </c>
      <c r="BF708" t="s">
        <v>5055</v>
      </c>
      <c r="BG708" t="s">
        <v>222</v>
      </c>
      <c r="BH708" t="s">
        <v>222</v>
      </c>
      <c r="BI708" t="s">
        <v>223</v>
      </c>
      <c r="BJ708" t="s">
        <v>224</v>
      </c>
      <c r="BN708" s="232">
        <v>999</v>
      </c>
      <c r="BQ708" t="s">
        <v>113</v>
      </c>
      <c r="BR708" t="s">
        <v>221</v>
      </c>
      <c r="BS708" t="s">
        <v>56</v>
      </c>
    </row>
    <row r="709" spans="1:71">
      <c r="A709">
        <v>708</v>
      </c>
      <c r="B709" s="161" t="str">
        <f>IFERROR(TEXT(AM709,"00"),"99")&amp;IFERROR(TEXT(X709,"00"),"99")&amp;IFERROR(TEXT(T709,"00"),"99")&amp;IFERROR(TEXT(BN709,"000"),"999")</f>
        <v>058007999</v>
      </c>
      <c r="C709" s="161" t="str">
        <f>IFERROR(TEXT(AM709,"00"),"99")&amp;IFERROR(TEXT(W709,"00"),"99")&amp;IFERROR(TEXT(S709,"000"),"999")</f>
        <v>0580103</v>
      </c>
      <c r="D709" s="29">
        <v>0</v>
      </c>
      <c r="E709" s="29">
        <v>1</v>
      </c>
      <c r="F709" s="29">
        <v>0</v>
      </c>
      <c r="G709" s="29"/>
      <c r="H709" t="s">
        <v>559</v>
      </c>
      <c r="I709" s="379" t="str">
        <f>IF(ISBLANK(H709), IF(OR(NOT(ISBLANK(M709)),NOT(ISBLANK(J709)), NOT(ISBLANK(O709))),"no oldname but should be",""),IF(H709=J709,"api",IF(H709=O709,"csv","no match or acsbgname")))</f>
        <v>csv</v>
      </c>
      <c r="M709" s="69"/>
      <c r="N709" t="s">
        <v>559</v>
      </c>
      <c r="O709" t="s">
        <v>559</v>
      </c>
      <c r="P709" t="s">
        <v>559</v>
      </c>
      <c r="Q709" s="64" t="s">
        <v>558</v>
      </c>
      <c r="R709" t="s">
        <v>558</v>
      </c>
      <c r="S709" s="150">
        <f>IFERROR(_xlfn.XLOOKUP(U709,sortorder!$E$62:$E$134,sortorder!$F$62:$F$134),999)</f>
        <v>103</v>
      </c>
      <c r="T709" s="150">
        <f>IFERROR(_xlfn.XLOOKUP(U709,sortorder!$E$62:$E$134,sortorder!$D$62:$D$134),99)</f>
        <v>7</v>
      </c>
      <c r="U709" s="129" t="s">
        <v>80</v>
      </c>
      <c r="W709" s="155">
        <f>IFERROR(_xlfn.XLOOKUP(Y709,sortorder!$E$4:$E$55,sortorder!$D$4:$D$55),99)</f>
        <v>80</v>
      </c>
      <c r="X709" s="155">
        <f>IFERROR(_xlfn.XLOOKUP(Y709,sortorder!$E$4:$E$55,sortorder!$D$4:$D$55),99)</f>
        <v>80</v>
      </c>
      <c r="Y709" s="22" t="s">
        <v>2887</v>
      </c>
      <c r="Z709" s="144">
        <f>IF(ISERROR(SEARCH(Z$1,$Q709)),0,1)</f>
        <v>0</v>
      </c>
      <c r="AA709" s="144">
        <f>IF(ISERROR(SEARCH(AA$1,$Q709)),0,1)</f>
        <v>0</v>
      </c>
      <c r="AB709" s="144">
        <f>IF(ISERROR(SEARCH(AB$1,$Q709)),0,1)</f>
        <v>1</v>
      </c>
      <c r="AC709" s="144">
        <f>IF(ISERROR(SEARCH(AC$1,$Q709)),0,1)</f>
        <v>1</v>
      </c>
      <c r="AD709" s="144">
        <f>IF(ISERROR(SEARCH(AD$1,$Q709)),0,1)</f>
        <v>0</v>
      </c>
      <c r="AE709" s="144">
        <f>IF(ISERROR(SEARCH(AE$1,$Q709)),0,1)</f>
        <v>0</v>
      </c>
      <c r="AF709" s="144">
        <f>IF(ISERROR(SEARCH(AF$1,$Q709)),0,1)</f>
        <v>1</v>
      </c>
      <c r="AG709" s="144">
        <f>IF(ISERROR(SEARCH(AG$1,$Q709)),0,1)</f>
        <v>0</v>
      </c>
      <c r="AH709" s="144">
        <f>IF(ISERROR(SEARCH(AH$1,$Q709)),0,1)</f>
        <v>0</v>
      </c>
      <c r="AK709" t="s">
        <v>84</v>
      </c>
      <c r="AL709" s="41" t="s">
        <v>84</v>
      </c>
      <c r="AM709" s="216">
        <f>_xlfn.XLOOKUP(AL709,sortorder!$I$15:$I$20,sortorder!$J$15:$J$20)</f>
        <v>5</v>
      </c>
      <c r="AN709" t="s">
        <v>423</v>
      </c>
      <c r="AO709" t="s">
        <v>423</v>
      </c>
      <c r="AP709" t="s">
        <v>424</v>
      </c>
      <c r="AQ709" s="32">
        <v>1</v>
      </c>
      <c r="AR709" t="s">
        <v>268</v>
      </c>
      <c r="AS709" t="s">
        <v>2833</v>
      </c>
      <c r="AT709" t="s">
        <v>515</v>
      </c>
      <c r="AU709" t="s">
        <v>516</v>
      </c>
      <c r="AW709" s="39" t="str">
        <f>IFERROR(_xlfn.XLOOKUP(Q709,wtd!$B:$B,wtd!$C:$C),"")</f>
        <v/>
      </c>
      <c r="AX709" s="144" t="b">
        <f>IFERROR(Q709=_xlfn.XLOOKUP(Q709,wtd!$B:$B,wtd!$B:$B),FALSE)</f>
        <v>0</v>
      </c>
      <c r="AY709" t="s">
        <v>1103</v>
      </c>
      <c r="BC709" t="b">
        <v>0</v>
      </c>
      <c r="BD709" t="b">
        <v>0</v>
      </c>
      <c r="BE709" t="b">
        <v>0</v>
      </c>
      <c r="BF709" t="s">
        <v>560</v>
      </c>
      <c r="BG709" t="s">
        <v>560</v>
      </c>
      <c r="BH709" t="s">
        <v>560</v>
      </c>
      <c r="BI709" t="s">
        <v>560</v>
      </c>
      <c r="BN709" s="232">
        <v>999</v>
      </c>
      <c r="BQ709" t="s">
        <v>561</v>
      </c>
      <c r="BR709" t="s">
        <v>559</v>
      </c>
    </row>
    <row r="710" spans="1:71">
      <c r="A710">
        <v>709</v>
      </c>
      <c r="B710" s="161" t="str">
        <f>IFERROR(TEXT(AM710,"00"),"99")&amp;IFERROR(TEXT(X710,"00"),"99")&amp;IFERROR(TEXT(T710,"00"),"99")&amp;IFERROR(TEXT(BN710,"000"),"999")</f>
        <v>058007999</v>
      </c>
      <c r="C710" s="161" t="str">
        <f>IFERROR(TEXT(AM710,"00"),"99")&amp;IFERROR(TEXT(W710,"00"),"99")&amp;IFERROR(TEXT(S710,"000"),"999")</f>
        <v>0580103</v>
      </c>
      <c r="D710" s="29">
        <v>0</v>
      </c>
      <c r="E710" s="29">
        <v>1</v>
      </c>
      <c r="F710" s="29">
        <v>0</v>
      </c>
      <c r="G710" s="29"/>
      <c r="H710" t="s">
        <v>858</v>
      </c>
      <c r="I710" s="379" t="str">
        <f>IF(ISBLANK(H710), IF(OR(NOT(ISBLANK(M710)),NOT(ISBLANK(J710)), NOT(ISBLANK(O710))),"no oldname but should be",""),IF(H710=J710,"api",IF(H710=O710,"csv","no match or acsbgname")))</f>
        <v>csv</v>
      </c>
      <c r="M710" s="68"/>
      <c r="N710" t="s">
        <v>858</v>
      </c>
      <c r="O710" t="s">
        <v>858</v>
      </c>
      <c r="P710" t="s">
        <v>858</v>
      </c>
      <c r="Q710" s="64" t="s">
        <v>857</v>
      </c>
      <c r="R710" t="s">
        <v>857</v>
      </c>
      <c r="S710" s="150">
        <f>IFERROR(_xlfn.XLOOKUP(U710,sortorder!$E$62:$E$134,sortorder!$F$62:$F$134),999)</f>
        <v>103</v>
      </c>
      <c r="T710" s="150">
        <f>IFERROR(_xlfn.XLOOKUP(U710,sortorder!$E$62:$E$134,sortorder!$D$62:$D$134),99)</f>
        <v>7</v>
      </c>
      <c r="U710" s="129" t="s">
        <v>80</v>
      </c>
      <c r="W710" s="155">
        <f>IFERROR(_xlfn.XLOOKUP(Y710,sortorder!$E$4:$E$55,sortorder!$D$4:$D$55),99)</f>
        <v>80</v>
      </c>
      <c r="X710" s="155">
        <f>IFERROR(_xlfn.XLOOKUP(Y710,sortorder!$E$4:$E$55,sortorder!$D$4:$D$55),99)</f>
        <v>80</v>
      </c>
      <c r="Y710" s="22" t="s">
        <v>2887</v>
      </c>
      <c r="Z710" s="144">
        <f>IF(ISERROR(SEARCH(Z$1,$Q710)),0,1)</f>
        <v>0</v>
      </c>
      <c r="AA710" s="144">
        <f>IF(ISERROR(SEARCH(AA$1,$Q710)),0,1)</f>
        <v>0</v>
      </c>
      <c r="AB710" s="144">
        <f>IF(ISERROR(SEARCH(AB$1,$Q710)),0,1)</f>
        <v>1</v>
      </c>
      <c r="AC710" s="144">
        <f>IF(ISERROR(SEARCH(AC$1,$Q710)),0,1)</f>
        <v>1</v>
      </c>
      <c r="AD710" s="144">
        <f>IF(ISERROR(SEARCH(AD$1,$Q710)),0,1)</f>
        <v>0</v>
      </c>
      <c r="AE710" s="144">
        <f>IF(ISERROR(SEARCH(AE$1,$Q710)),0,1)</f>
        <v>0</v>
      </c>
      <c r="AF710" s="144">
        <f>IF(ISERROR(SEARCH(AF$1,$Q710)),0,1)</f>
        <v>1</v>
      </c>
      <c r="AG710" s="144">
        <f>IF(ISERROR(SEARCH(AG$1,$Q710)),0,1)</f>
        <v>0</v>
      </c>
      <c r="AH710" s="144">
        <f>IF(ISERROR(SEARCH(AH$1,$Q710)),0,1)</f>
        <v>1</v>
      </c>
      <c r="AK710" t="s">
        <v>84</v>
      </c>
      <c r="AL710" s="41" t="s">
        <v>84</v>
      </c>
      <c r="AM710" s="216">
        <f>_xlfn.XLOOKUP(AL710,sortorder!$I$15:$I$20,sortorder!$J$15:$J$20)</f>
        <v>5</v>
      </c>
      <c r="AN710" t="s">
        <v>423</v>
      </c>
      <c r="AO710" t="s">
        <v>423</v>
      </c>
      <c r="AP710" t="s">
        <v>424</v>
      </c>
      <c r="AQ710" s="32">
        <v>1</v>
      </c>
      <c r="AR710" t="s">
        <v>268</v>
      </c>
      <c r="AS710" t="s">
        <v>2833</v>
      </c>
      <c r="AT710" t="s">
        <v>515</v>
      </c>
      <c r="AU710" t="s">
        <v>516</v>
      </c>
      <c r="AW710" s="39" t="str">
        <f>IFERROR(_xlfn.XLOOKUP(Q710,wtd!$B:$B,wtd!$C:$C),"")</f>
        <v/>
      </c>
      <c r="AX710" s="144" t="b">
        <f>IFERROR(Q710=_xlfn.XLOOKUP(Q710,wtd!$B:$B,wtd!$B:$B),FALSE)</f>
        <v>0</v>
      </c>
      <c r="AY710" t="s">
        <v>1103</v>
      </c>
      <c r="BC710" t="b">
        <v>0</v>
      </c>
      <c r="BD710" t="b">
        <v>0</v>
      </c>
      <c r="BE710" t="b">
        <v>0</v>
      </c>
      <c r="BF710" t="s">
        <v>5056</v>
      </c>
      <c r="BG710" t="s">
        <v>859</v>
      </c>
      <c r="BH710" t="s">
        <v>859</v>
      </c>
      <c r="BI710" t="s">
        <v>859</v>
      </c>
      <c r="BN710" s="232">
        <v>999</v>
      </c>
      <c r="BQ710" t="s">
        <v>415</v>
      </c>
      <c r="BR710" t="s">
        <v>858</v>
      </c>
    </row>
    <row r="711" spans="1:71">
      <c r="A711">
        <v>710</v>
      </c>
      <c r="B711" s="161" t="str">
        <f>IFERROR(TEXT(AM711,"00"),"99")&amp;IFERROR(TEXT(X711,"00"),"99")&amp;IFERROR(TEXT(T711,"00"),"99")&amp;IFERROR(TEXT(BN711,"000"),"999")</f>
        <v>058007999</v>
      </c>
      <c r="C711" s="161" t="str">
        <f>IFERROR(TEXT(AM711,"00"),"99")&amp;IFERROR(TEXT(W711,"00"),"99")&amp;IFERROR(TEXT(S711,"000"),"999")</f>
        <v>0580103</v>
      </c>
      <c r="D711" s="29">
        <v>0</v>
      </c>
      <c r="E711" s="29">
        <v>1</v>
      </c>
      <c r="F711" s="29">
        <v>0</v>
      </c>
      <c r="G711" s="29"/>
      <c r="H711" t="s">
        <v>753</v>
      </c>
      <c r="I711" s="379" t="str">
        <f>IF(ISBLANK(H711), IF(OR(NOT(ISBLANK(M711)),NOT(ISBLANK(J711)), NOT(ISBLANK(O711))),"no oldname but should be",""),IF(H711=J711,"api",IF(H711=O711,"csv","no match or acsbgname")))</f>
        <v>csv</v>
      </c>
      <c r="M711" s="68"/>
      <c r="N711" t="s">
        <v>753</v>
      </c>
      <c r="O711" t="s">
        <v>753</v>
      </c>
      <c r="P711" t="s">
        <v>753</v>
      </c>
      <c r="Q711" s="64" t="s">
        <v>752</v>
      </c>
      <c r="R711" t="s">
        <v>752</v>
      </c>
      <c r="S711" s="150">
        <f>IFERROR(_xlfn.XLOOKUP(U711,sortorder!$E$62:$E$134,sortorder!$F$62:$F$134),999)</f>
        <v>103</v>
      </c>
      <c r="T711" s="150">
        <f>IFERROR(_xlfn.XLOOKUP(U711,sortorder!$E$62:$E$134,sortorder!$D$62:$D$134),99)</f>
        <v>7</v>
      </c>
      <c r="U711" s="129" t="s">
        <v>80</v>
      </c>
      <c r="W711" s="155">
        <f>IFERROR(_xlfn.XLOOKUP(Y711,sortorder!$E$4:$E$55,sortorder!$D$4:$D$55),99)</f>
        <v>80</v>
      </c>
      <c r="X711" s="155">
        <f>IFERROR(_xlfn.XLOOKUP(Y711,sortorder!$E$4:$E$55,sortorder!$D$4:$D$55),99)</f>
        <v>80</v>
      </c>
      <c r="Y711" s="22" t="s">
        <v>2886</v>
      </c>
      <c r="Z711" s="144">
        <f>IF(ISERROR(SEARCH(Z$1,$Q711)),0,1)</f>
        <v>0</v>
      </c>
      <c r="AA711" s="144">
        <f>IF(ISERROR(SEARCH(AA$1,$Q711)),0,1)</f>
        <v>1</v>
      </c>
      <c r="AB711" s="144">
        <f>IF(ISERROR(SEARCH(AB$1,$Q711)),0,1)</f>
        <v>0</v>
      </c>
      <c r="AC711" s="144">
        <f>IF(ISERROR(SEARCH(AC$1,$Q711)),0,1)</f>
        <v>0</v>
      </c>
      <c r="AD711" s="144">
        <f>IF(ISERROR(SEARCH(AD$1,$Q711)),0,1)</f>
        <v>0</v>
      </c>
      <c r="AE711" s="144">
        <f>IF(ISERROR(SEARCH(AE$1,$Q711)),0,1)</f>
        <v>1</v>
      </c>
      <c r="AF711" s="144">
        <f>IF(ISERROR(SEARCH(AF$1,$Q711)),0,1)</f>
        <v>1</v>
      </c>
      <c r="AG711" s="144">
        <f>IF(ISERROR(SEARCH(AG$1,$Q711)),0,1)</f>
        <v>0</v>
      </c>
      <c r="AH711" s="144">
        <f>IF(ISERROR(SEARCH(AH$1,$Q711)),0,1)</f>
        <v>0</v>
      </c>
      <c r="AK711" t="s">
        <v>84</v>
      </c>
      <c r="AL711" s="41" t="s">
        <v>84</v>
      </c>
      <c r="AM711" s="216">
        <f>_xlfn.XLOOKUP(AL711,sortorder!$I$15:$I$20,sortorder!$J$15:$J$20)</f>
        <v>5</v>
      </c>
      <c r="AN711" t="s">
        <v>1804</v>
      </c>
      <c r="AO711" t="s">
        <v>1804</v>
      </c>
      <c r="AP711" t="s">
        <v>1805</v>
      </c>
      <c r="AQ711" s="32">
        <v>3</v>
      </c>
      <c r="AR711" t="s">
        <v>456</v>
      </c>
      <c r="AS711" t="s">
        <v>97</v>
      </c>
      <c r="AT711" t="s">
        <v>96</v>
      </c>
      <c r="AU711" t="s">
        <v>97</v>
      </c>
      <c r="AW711" s="39" t="str">
        <f>IFERROR(_xlfn.XLOOKUP(Q711,wtd!$B:$B,wtd!$C:$C),"")</f>
        <v/>
      </c>
      <c r="AX711" s="144" t="b">
        <f>IFERROR(Q711=_xlfn.XLOOKUP(Q711,wtd!$B:$B,wtd!$B:$B),FALSE)</f>
        <v>0</v>
      </c>
      <c r="AY711" t="s">
        <v>89</v>
      </c>
      <c r="BC711" t="b">
        <v>0</v>
      </c>
      <c r="BD711" t="b">
        <v>0</v>
      </c>
      <c r="BE711" t="b">
        <v>0</v>
      </c>
      <c r="BF711" t="s">
        <v>754</v>
      </c>
      <c r="BG711" t="s">
        <v>754</v>
      </c>
      <c r="BH711" t="s">
        <v>754</v>
      </c>
      <c r="BI711" t="s">
        <v>754</v>
      </c>
      <c r="BN711" s="232">
        <v>999</v>
      </c>
      <c r="BQ711" t="s">
        <v>54</v>
      </c>
      <c r="BR711" t="s">
        <v>753</v>
      </c>
    </row>
    <row r="712" spans="1:71">
      <c r="A712">
        <v>711</v>
      </c>
      <c r="B712" s="161" t="str">
        <f>IFERROR(TEXT(AM712,"00"),"99")&amp;IFERROR(TEXT(X712,"00"),"99")&amp;IFERROR(TEXT(T712,"00"),"99")&amp;IFERROR(TEXT(BN712,"000"),"999")</f>
        <v>058007999</v>
      </c>
      <c r="C712" s="161" t="str">
        <f>IFERROR(TEXT(AM712,"00"),"99")&amp;IFERROR(TEXT(W712,"00"),"99")&amp;IFERROR(TEXT(S712,"000"),"999")</f>
        <v>0580103</v>
      </c>
      <c r="D712" s="29">
        <v>0</v>
      </c>
      <c r="E712" s="29">
        <v>1</v>
      </c>
      <c r="F712" s="29">
        <v>0</v>
      </c>
      <c r="G712" s="29"/>
      <c r="H712" t="s">
        <v>455</v>
      </c>
      <c r="I712" s="379" t="str">
        <f>IF(ISBLANK(H712), IF(OR(NOT(ISBLANK(M712)),NOT(ISBLANK(J712)), NOT(ISBLANK(O712))),"no oldname but should be",""),IF(H712=J712,"api",IF(H712=O712,"csv","no match or acsbgname")))</f>
        <v>csv</v>
      </c>
      <c r="M712" s="68"/>
      <c r="N712" t="s">
        <v>455</v>
      </c>
      <c r="O712" t="s">
        <v>455</v>
      </c>
      <c r="P712" t="s">
        <v>455</v>
      </c>
      <c r="Q712" s="64" t="s">
        <v>454</v>
      </c>
      <c r="R712" t="s">
        <v>454</v>
      </c>
      <c r="S712" s="150">
        <f>IFERROR(_xlfn.XLOOKUP(U712,sortorder!$E$62:$E$134,sortorder!$F$62:$F$134),999)</f>
        <v>103</v>
      </c>
      <c r="T712" s="150">
        <f>IFERROR(_xlfn.XLOOKUP(U712,sortorder!$E$62:$E$134,sortorder!$D$62:$D$134),99)</f>
        <v>7</v>
      </c>
      <c r="U712" s="129" t="s">
        <v>80</v>
      </c>
      <c r="W712" s="155">
        <f>IFERROR(_xlfn.XLOOKUP(Y712,sortorder!$E$4:$E$55,sortorder!$D$4:$D$55),99)</f>
        <v>80</v>
      </c>
      <c r="X712" s="155">
        <f>IFERROR(_xlfn.XLOOKUP(Y712,sortorder!$E$4:$E$55,sortorder!$D$4:$D$55),99)</f>
        <v>80</v>
      </c>
      <c r="Y712" s="22" t="s">
        <v>2886</v>
      </c>
      <c r="Z712" s="144">
        <f>IF(ISERROR(SEARCH(Z$1,$Q712)),0,1)</f>
        <v>0</v>
      </c>
      <c r="AA712" s="144">
        <f>IF(ISERROR(SEARCH(AA$1,$Q712)),0,1)</f>
        <v>1</v>
      </c>
      <c r="AB712" s="144">
        <f>IF(ISERROR(SEARCH(AB$1,$Q712)),0,1)</f>
        <v>0</v>
      </c>
      <c r="AC712" s="144">
        <f>IF(ISERROR(SEARCH(AC$1,$Q712)),0,1)</f>
        <v>0</v>
      </c>
      <c r="AD712" s="144">
        <f>IF(ISERROR(SEARCH(AD$1,$Q712)),0,1)</f>
        <v>0</v>
      </c>
      <c r="AE712" s="144">
        <f>IF(ISERROR(SEARCH(AE$1,$Q712)),0,1)</f>
        <v>1</v>
      </c>
      <c r="AF712" s="144">
        <f>IF(ISERROR(SEARCH(AF$1,$Q712)),0,1)</f>
        <v>1</v>
      </c>
      <c r="AG712" s="144">
        <f>IF(ISERROR(SEARCH(AG$1,$Q712)),0,1)</f>
        <v>0</v>
      </c>
      <c r="AH712" s="144">
        <f>IF(ISERROR(SEARCH(AH$1,$Q712)),0,1)</f>
        <v>1</v>
      </c>
      <c r="AK712" t="s">
        <v>84</v>
      </c>
      <c r="AL712" s="41" t="s">
        <v>84</v>
      </c>
      <c r="AM712" s="216">
        <f>_xlfn.XLOOKUP(AL712,sortorder!$I$15:$I$20,sortorder!$J$15:$J$20)</f>
        <v>5</v>
      </c>
      <c r="AN712" t="s">
        <v>1804</v>
      </c>
      <c r="AO712" t="s">
        <v>1804</v>
      </c>
      <c r="AP712" t="s">
        <v>1805</v>
      </c>
      <c r="AQ712" s="32">
        <v>3</v>
      </c>
      <c r="AR712" t="s">
        <v>456</v>
      </c>
      <c r="AS712" t="s">
        <v>97</v>
      </c>
      <c r="AT712" t="s">
        <v>96</v>
      </c>
      <c r="AU712" t="s">
        <v>97</v>
      </c>
      <c r="AW712" s="39" t="str">
        <f>IFERROR(_xlfn.XLOOKUP(Q712,wtd!$B:$B,wtd!$C:$C),"")</f>
        <v/>
      </c>
      <c r="AX712" s="144" t="b">
        <f>IFERROR(Q712=_xlfn.XLOOKUP(Q712,wtd!$B:$B,wtd!$B:$B),FALSE)</f>
        <v>0</v>
      </c>
      <c r="AY712" t="s">
        <v>89</v>
      </c>
      <c r="BC712" t="b">
        <v>0</v>
      </c>
      <c r="BD712" t="b">
        <v>0</v>
      </c>
      <c r="BE712" t="b">
        <v>0</v>
      </c>
      <c r="BF712" t="s">
        <v>5057</v>
      </c>
      <c r="BG712" t="s">
        <v>457</v>
      </c>
      <c r="BH712" t="s">
        <v>457</v>
      </c>
      <c r="BI712" t="s">
        <v>457</v>
      </c>
      <c r="BN712" s="232">
        <v>999</v>
      </c>
      <c r="BQ712" t="s">
        <v>113</v>
      </c>
      <c r="BR712" t="s">
        <v>455</v>
      </c>
    </row>
    <row r="713" spans="1:71">
      <c r="A713">
        <v>712</v>
      </c>
      <c r="B713" s="161" t="str">
        <f>IFERROR(TEXT(AM713,"00"),"99")&amp;IFERROR(TEXT(X713,"00"),"99")&amp;IFERROR(TEXT(T713,"00"),"99")&amp;IFERROR(TEXT(BN713,"000"),"999")</f>
        <v>058007999</v>
      </c>
      <c r="C713" s="161" t="str">
        <f>IFERROR(TEXT(AM713,"00"),"99")&amp;IFERROR(TEXT(W713,"00"),"99")&amp;IFERROR(TEXT(S713,"000"),"999")</f>
        <v>0580103</v>
      </c>
      <c r="D713" s="29">
        <v>0</v>
      </c>
      <c r="E713" s="29">
        <v>1</v>
      </c>
      <c r="F713" s="29">
        <v>0</v>
      </c>
      <c r="G713" s="29"/>
      <c r="H713" t="s">
        <v>760</v>
      </c>
      <c r="I713" s="379" t="str">
        <f>IF(ISBLANK(H713), IF(OR(NOT(ISBLANK(M713)),NOT(ISBLANK(J713)), NOT(ISBLANK(O713))),"no oldname but should be",""),IF(H713=J713,"api",IF(H713=O713,"csv","no match or acsbgname")))</f>
        <v>csv</v>
      </c>
      <c r="M713" s="68"/>
      <c r="N713" t="s">
        <v>760</v>
      </c>
      <c r="O713" t="s">
        <v>760</v>
      </c>
      <c r="P713" t="s">
        <v>760</v>
      </c>
      <c r="Q713" s="64" t="s">
        <v>759</v>
      </c>
      <c r="R713" t="s">
        <v>759</v>
      </c>
      <c r="S713" s="150">
        <f>IFERROR(_xlfn.XLOOKUP(U713,sortorder!$E$62:$E$134,sortorder!$F$62:$F$134),999)</f>
        <v>103</v>
      </c>
      <c r="T713" s="150">
        <f>IFERROR(_xlfn.XLOOKUP(U713,sortorder!$E$62:$E$134,sortorder!$D$62:$D$134),99)</f>
        <v>7</v>
      </c>
      <c r="U713" s="129" t="s">
        <v>80</v>
      </c>
      <c r="W713" s="155">
        <f>IFERROR(_xlfn.XLOOKUP(Y713,sortorder!$E$4:$E$55,sortorder!$D$4:$D$55),99)</f>
        <v>80</v>
      </c>
      <c r="X713" s="155">
        <f>IFERROR(_xlfn.XLOOKUP(Y713,sortorder!$E$4:$E$55,sortorder!$D$4:$D$55),99)</f>
        <v>80</v>
      </c>
      <c r="Y713" s="22" t="s">
        <v>2887</v>
      </c>
      <c r="Z713" s="144">
        <f>IF(ISERROR(SEARCH(Z$1,$Q713)),0,1)</f>
        <v>0</v>
      </c>
      <c r="AA713" s="144">
        <f>IF(ISERROR(SEARCH(AA$1,$Q713)),0,1)</f>
        <v>1</v>
      </c>
      <c r="AB713" s="144">
        <f>IF(ISERROR(SEARCH(AB$1,$Q713)),0,1)</f>
        <v>1</v>
      </c>
      <c r="AC713" s="144">
        <f>IF(ISERROR(SEARCH(AC$1,$Q713)),0,1)</f>
        <v>1</v>
      </c>
      <c r="AD713" s="144">
        <f>IF(ISERROR(SEARCH(AD$1,$Q713)),0,1)</f>
        <v>0</v>
      </c>
      <c r="AE713" s="144">
        <f>IF(ISERROR(SEARCH(AE$1,$Q713)),0,1)</f>
        <v>0</v>
      </c>
      <c r="AF713" s="144">
        <f>IF(ISERROR(SEARCH(AF$1,$Q713)),0,1)</f>
        <v>1</v>
      </c>
      <c r="AG713" s="144">
        <f>IF(ISERROR(SEARCH(AG$1,$Q713)),0,1)</f>
        <v>0</v>
      </c>
      <c r="AH713" s="144">
        <f>IF(ISERROR(SEARCH(AH$1,$Q713)),0,1)</f>
        <v>0</v>
      </c>
      <c r="AK713" t="s">
        <v>84</v>
      </c>
      <c r="AL713" s="41" t="s">
        <v>84</v>
      </c>
      <c r="AM713" s="216">
        <f>_xlfn.XLOOKUP(AL713,sortorder!$I$15:$I$20,sortorder!$J$15:$J$20)</f>
        <v>5</v>
      </c>
      <c r="AN713" t="s">
        <v>1804</v>
      </c>
      <c r="AO713" t="s">
        <v>1804</v>
      </c>
      <c r="AP713" t="s">
        <v>1805</v>
      </c>
      <c r="AQ713" s="32">
        <v>3</v>
      </c>
      <c r="AR713" t="s">
        <v>757</v>
      </c>
      <c r="AS713" t="s">
        <v>2833</v>
      </c>
      <c r="AT713" t="s">
        <v>515</v>
      </c>
      <c r="AU713" t="s">
        <v>516</v>
      </c>
      <c r="AW713" s="39" t="str">
        <f>IFERROR(_xlfn.XLOOKUP(Q713,wtd!$B:$B,wtd!$C:$C),"")</f>
        <v/>
      </c>
      <c r="AX713" s="144" t="b">
        <f>IFERROR(Q713=_xlfn.XLOOKUP(Q713,wtd!$B:$B,wtd!$B:$B),FALSE)</f>
        <v>0</v>
      </c>
      <c r="AY713" t="s">
        <v>1103</v>
      </c>
      <c r="BC713" t="b">
        <v>0</v>
      </c>
      <c r="BD713" t="b">
        <v>0</v>
      </c>
      <c r="BE713" t="b">
        <v>0</v>
      </c>
      <c r="BF713" t="s">
        <v>761</v>
      </c>
      <c r="BG713" t="s">
        <v>761</v>
      </c>
      <c r="BH713" t="s">
        <v>761</v>
      </c>
      <c r="BI713" t="s">
        <v>761</v>
      </c>
      <c r="BN713" s="232">
        <v>999</v>
      </c>
      <c r="BQ713" t="s">
        <v>561</v>
      </c>
      <c r="BR713" t="s">
        <v>760</v>
      </c>
    </row>
    <row r="714" spans="1:71">
      <c r="A714">
        <v>713</v>
      </c>
      <c r="B714" s="161" t="str">
        <f>IFERROR(TEXT(AM714,"00"),"99")&amp;IFERROR(TEXT(X714,"00"),"99")&amp;IFERROR(TEXT(T714,"00"),"99")&amp;IFERROR(TEXT(BN714,"000"),"999")</f>
        <v>058007999</v>
      </c>
      <c r="C714" s="161" t="str">
        <f>IFERROR(TEXT(AM714,"00"),"99")&amp;IFERROR(TEXT(W714,"00"),"99")&amp;IFERROR(TEXT(S714,"000"),"999")</f>
        <v>0580103</v>
      </c>
      <c r="D714" s="29">
        <v>0</v>
      </c>
      <c r="E714" s="29">
        <v>1</v>
      </c>
      <c r="F714" s="29">
        <v>0</v>
      </c>
      <c r="G714" s="29"/>
      <c r="H714" t="s">
        <v>763</v>
      </c>
      <c r="I714" s="379" t="str">
        <f>IF(ISBLANK(H714), IF(OR(NOT(ISBLANK(M714)),NOT(ISBLANK(J714)), NOT(ISBLANK(O714))),"no oldname but should be",""),IF(H714=J714,"api",IF(H714=O714,"csv","no match or acsbgname")))</f>
        <v>csv</v>
      </c>
      <c r="M714" s="68"/>
      <c r="N714" t="s">
        <v>763</v>
      </c>
      <c r="O714" t="s">
        <v>763</v>
      </c>
      <c r="P714" t="s">
        <v>763</v>
      </c>
      <c r="Q714" s="64" t="s">
        <v>762</v>
      </c>
      <c r="R714" t="s">
        <v>762</v>
      </c>
      <c r="S714" s="150">
        <f>IFERROR(_xlfn.XLOOKUP(U714,sortorder!$E$62:$E$134,sortorder!$F$62:$F$134),999)</f>
        <v>103</v>
      </c>
      <c r="T714" s="150">
        <f>IFERROR(_xlfn.XLOOKUP(U714,sortorder!$E$62:$E$134,sortorder!$D$62:$D$134),99)</f>
        <v>7</v>
      </c>
      <c r="U714" s="129" t="s">
        <v>80</v>
      </c>
      <c r="W714" s="155">
        <f>IFERROR(_xlfn.XLOOKUP(Y714,sortorder!$E$4:$E$55,sortorder!$D$4:$D$55),99)</f>
        <v>80</v>
      </c>
      <c r="X714" s="155">
        <f>IFERROR(_xlfn.XLOOKUP(Y714,sortorder!$E$4:$E$55,sortorder!$D$4:$D$55),99)</f>
        <v>80</v>
      </c>
      <c r="Y714" s="22" t="s">
        <v>2887</v>
      </c>
      <c r="Z714" s="144">
        <f>IF(ISERROR(SEARCH(Z$1,$Q714)),0,1)</f>
        <v>0</v>
      </c>
      <c r="AA714" s="144">
        <f>IF(ISERROR(SEARCH(AA$1,$Q714)),0,1)</f>
        <v>1</v>
      </c>
      <c r="AB714" s="144">
        <f>IF(ISERROR(SEARCH(AB$1,$Q714)),0,1)</f>
        <v>1</v>
      </c>
      <c r="AC714" s="144">
        <f>IF(ISERROR(SEARCH(AC$1,$Q714)),0,1)</f>
        <v>1</v>
      </c>
      <c r="AD714" s="144">
        <f>IF(ISERROR(SEARCH(AD$1,$Q714)),0,1)</f>
        <v>0</v>
      </c>
      <c r="AE714" s="144">
        <f>IF(ISERROR(SEARCH(AE$1,$Q714)),0,1)</f>
        <v>0</v>
      </c>
      <c r="AF714" s="144">
        <f>IF(ISERROR(SEARCH(AF$1,$Q714)),0,1)</f>
        <v>1</v>
      </c>
      <c r="AG714" s="144">
        <f>IF(ISERROR(SEARCH(AG$1,$Q714)),0,1)</f>
        <v>0</v>
      </c>
      <c r="AH714" s="144">
        <f>IF(ISERROR(SEARCH(AH$1,$Q714)),0,1)</f>
        <v>1</v>
      </c>
      <c r="AK714" t="s">
        <v>84</v>
      </c>
      <c r="AL714" s="41" t="s">
        <v>84</v>
      </c>
      <c r="AM714" s="216">
        <f>_xlfn.XLOOKUP(AL714,sortorder!$I$15:$I$20,sortorder!$J$15:$J$20)</f>
        <v>5</v>
      </c>
      <c r="AN714" t="s">
        <v>1804</v>
      </c>
      <c r="AO714" t="s">
        <v>1804</v>
      </c>
      <c r="AP714" t="s">
        <v>1805</v>
      </c>
      <c r="AQ714" s="32">
        <v>3</v>
      </c>
      <c r="AR714" t="s">
        <v>757</v>
      </c>
      <c r="AS714" t="s">
        <v>2833</v>
      </c>
      <c r="AT714" t="s">
        <v>515</v>
      </c>
      <c r="AU714" t="s">
        <v>516</v>
      </c>
      <c r="AW714" s="39" t="str">
        <f>IFERROR(_xlfn.XLOOKUP(Q714,wtd!$B:$B,wtd!$C:$C),"")</f>
        <v/>
      </c>
      <c r="AX714" s="144" t="b">
        <f>IFERROR(Q714=_xlfn.XLOOKUP(Q714,wtd!$B:$B,wtd!$B:$B),FALSE)</f>
        <v>0</v>
      </c>
      <c r="AY714" t="s">
        <v>1103</v>
      </c>
      <c r="BC714" t="b">
        <v>0</v>
      </c>
      <c r="BD714" t="b">
        <v>0</v>
      </c>
      <c r="BE714" t="b">
        <v>0</v>
      </c>
      <c r="BF714" t="s">
        <v>5058</v>
      </c>
      <c r="BG714" t="s">
        <v>764</v>
      </c>
      <c r="BH714" t="s">
        <v>764</v>
      </c>
      <c r="BI714" t="s">
        <v>764</v>
      </c>
      <c r="BN714" s="232">
        <v>999</v>
      </c>
      <c r="BQ714" t="s">
        <v>415</v>
      </c>
      <c r="BR714" t="s">
        <v>763</v>
      </c>
    </row>
    <row r="715" spans="1:71">
      <c r="A715">
        <v>714</v>
      </c>
      <c r="B715" s="161" t="str">
        <f>IFERROR(TEXT(AM715,"00"),"99")&amp;IFERROR(TEXT(X715,"00"),"99")&amp;IFERROR(TEXT(T715,"00"),"99")&amp;IFERROR(TEXT(BN715,"000"),"999")</f>
        <v>058008999</v>
      </c>
      <c r="C715" s="161" t="str">
        <f>IFERROR(TEXT(AM715,"00"),"99")&amp;IFERROR(TEXT(W715,"00"),"99")&amp;IFERROR(TEXT(S715,"000"),"999")</f>
        <v>0580104</v>
      </c>
      <c r="D715" s="29">
        <v>0</v>
      </c>
      <c r="E715" s="29">
        <v>1</v>
      </c>
      <c r="F715" s="29">
        <v>0</v>
      </c>
      <c r="G715" s="29"/>
      <c r="H715" t="s">
        <v>247</v>
      </c>
      <c r="I715" s="379" t="str">
        <f>IF(ISBLANK(H715), IF(OR(NOT(ISBLANK(M715)),NOT(ISBLANK(J715)), NOT(ISBLANK(O715))),"no oldname but should be",""),IF(H715=J715,"api",IF(H715=O715,"csv","no match or acsbgname")))</f>
        <v>csv</v>
      </c>
      <c r="M715" s="68"/>
      <c r="N715" t="s">
        <v>247</v>
      </c>
      <c r="O715" t="s">
        <v>247</v>
      </c>
      <c r="P715" t="s">
        <v>247</v>
      </c>
      <c r="Q715" s="64" t="s">
        <v>246</v>
      </c>
      <c r="R715" t="s">
        <v>246</v>
      </c>
      <c r="S715" s="150">
        <f>IFERROR(_xlfn.XLOOKUP(U715,sortorder!$E$62:$E$134,sortorder!$F$62:$F$134),999)</f>
        <v>104</v>
      </c>
      <c r="T715" s="150">
        <f>IFERROR(_xlfn.XLOOKUP(U715,sortorder!$E$62:$E$134,sortorder!$D$62:$D$134),99)</f>
        <v>8</v>
      </c>
      <c r="U715" s="129" t="s">
        <v>255</v>
      </c>
      <c r="W715" s="155">
        <f>IFERROR(_xlfn.XLOOKUP(Y715,sortorder!$E$4:$E$55,sortorder!$D$4:$D$55),99)</f>
        <v>80</v>
      </c>
      <c r="X715" s="155">
        <f>IFERROR(_xlfn.XLOOKUP(Y715,sortorder!$E$4:$E$55,sortorder!$D$4:$D$55),99)</f>
        <v>80</v>
      </c>
      <c r="Y715" s="22" t="s">
        <v>2886</v>
      </c>
      <c r="Z715" s="144">
        <f>IF(ISERROR(SEARCH(Z$1,$Q715)),0,1)</f>
        <v>0</v>
      </c>
      <c r="AA715" s="144">
        <f>IF(ISERROR(SEARCH(AA$1,$Q715)),0,1)</f>
        <v>0</v>
      </c>
      <c r="AB715" s="144">
        <f>IF(ISERROR(SEARCH(AB$1,$Q715)),0,1)</f>
        <v>0</v>
      </c>
      <c r="AC715" s="144">
        <f>IF(ISERROR(SEARCH(AC$1,$Q715)),0,1)</f>
        <v>0</v>
      </c>
      <c r="AD715" s="144">
        <f>IF(ISERROR(SEARCH(AD$1,$Q715)),0,1)</f>
        <v>0</v>
      </c>
      <c r="AE715" s="144">
        <f>IF(ISERROR(SEARCH(AE$1,$Q715)),0,1)</f>
        <v>1</v>
      </c>
      <c r="AF715" s="144">
        <f>IF(ISERROR(SEARCH(AF$1,$Q715)),0,1)</f>
        <v>1</v>
      </c>
      <c r="AG715" s="144">
        <f>IF(ISERROR(SEARCH(AG$1,$Q715)),0,1)</f>
        <v>0</v>
      </c>
      <c r="AH715" s="144">
        <f>IF(ISERROR(SEARCH(AH$1,$Q715)),0,1)</f>
        <v>0</v>
      </c>
      <c r="AK715" t="s">
        <v>84</v>
      </c>
      <c r="AL715" s="41" t="s">
        <v>84</v>
      </c>
      <c r="AM715" s="216">
        <f>_xlfn.XLOOKUP(AL715,sortorder!$I$15:$I$20,sortorder!$J$15:$J$20)</f>
        <v>5</v>
      </c>
      <c r="AN715" t="s">
        <v>423</v>
      </c>
      <c r="AO715" t="s">
        <v>423</v>
      </c>
      <c r="AP715" t="s">
        <v>424</v>
      </c>
      <c r="AQ715" s="32">
        <v>1</v>
      </c>
      <c r="AR715" t="s">
        <v>83</v>
      </c>
      <c r="AS715" t="s">
        <v>97</v>
      </c>
      <c r="AT715" t="s">
        <v>96</v>
      </c>
      <c r="AU715" t="s">
        <v>97</v>
      </c>
      <c r="AW715" s="39" t="str">
        <f>IFERROR(_xlfn.XLOOKUP(Q715,wtd!$B:$B,wtd!$C:$C),"")</f>
        <v/>
      </c>
      <c r="AX715" s="144" t="b">
        <f>IFERROR(Q715=_xlfn.XLOOKUP(Q715,wtd!$B:$B,wtd!$B:$B),FALSE)</f>
        <v>0</v>
      </c>
      <c r="AY715" t="s">
        <v>89</v>
      </c>
      <c r="BC715" t="b">
        <v>0</v>
      </c>
      <c r="BD715" t="b">
        <v>0</v>
      </c>
      <c r="BE715" t="b">
        <v>0</v>
      </c>
      <c r="BF715" t="s">
        <v>248</v>
      </c>
      <c r="BG715" t="s">
        <v>248</v>
      </c>
      <c r="BH715" t="s">
        <v>248</v>
      </c>
      <c r="BI715" t="s">
        <v>248</v>
      </c>
      <c r="BN715" s="232">
        <v>999</v>
      </c>
      <c r="BQ715" t="s">
        <v>54</v>
      </c>
      <c r="BR715" t="s">
        <v>247</v>
      </c>
    </row>
    <row r="716" spans="1:71">
      <c r="A716">
        <v>715</v>
      </c>
      <c r="B716" s="161" t="str">
        <f>IFERROR(TEXT(AM716,"00"),"99")&amp;IFERROR(TEXT(X716,"00"),"99")&amp;IFERROR(TEXT(T716,"00"),"99")&amp;IFERROR(TEXT(BN716,"000"),"999")</f>
        <v>058008999</v>
      </c>
      <c r="C716" s="161" t="str">
        <f>IFERROR(TEXT(AM716,"00"),"99")&amp;IFERROR(TEXT(W716,"00"),"99")&amp;IFERROR(TEXT(S716,"000"),"999")</f>
        <v>0580104</v>
      </c>
      <c r="D716" s="29">
        <v>0</v>
      </c>
      <c r="E716" s="29">
        <v>1</v>
      </c>
      <c r="F716" s="29">
        <v>0</v>
      </c>
      <c r="G716" s="29"/>
      <c r="H716" t="s">
        <v>250</v>
      </c>
      <c r="I716" s="379" t="str">
        <f>IF(ISBLANK(H716), IF(OR(NOT(ISBLANK(M716)),NOT(ISBLANK(J716)), NOT(ISBLANK(O716))),"no oldname but should be",""),IF(H716=J716,"api",IF(H716=O716,"csv","no match or acsbgname")))</f>
        <v>csv</v>
      </c>
      <c r="M716" s="124"/>
      <c r="N716" t="s">
        <v>250</v>
      </c>
      <c r="O716" t="s">
        <v>250</v>
      </c>
      <c r="P716" t="s">
        <v>250</v>
      </c>
      <c r="Q716" s="64" t="s">
        <v>249</v>
      </c>
      <c r="R716" t="s">
        <v>249</v>
      </c>
      <c r="S716" s="150">
        <f>IFERROR(_xlfn.XLOOKUP(U716,sortorder!$E$62:$E$134,sortorder!$F$62:$F$134),999)</f>
        <v>104</v>
      </c>
      <c r="T716" s="150">
        <f>IFERROR(_xlfn.XLOOKUP(U716,sortorder!$E$62:$E$134,sortorder!$D$62:$D$134),99)</f>
        <v>8</v>
      </c>
      <c r="U716" s="129" t="s">
        <v>255</v>
      </c>
      <c r="V716" s="59" t="s">
        <v>254</v>
      </c>
      <c r="W716" s="155">
        <f>IFERROR(_xlfn.XLOOKUP(Y716,sortorder!$E$4:$E$55,sortorder!$D$4:$D$55),99)</f>
        <v>80</v>
      </c>
      <c r="X716" s="155">
        <f>IFERROR(_xlfn.XLOOKUP(Y716,sortorder!$E$4:$E$55,sortorder!$D$4:$D$55),99)</f>
        <v>80</v>
      </c>
      <c r="Y716" s="22" t="s">
        <v>2886</v>
      </c>
      <c r="Z716" s="144">
        <f>IF(ISERROR(SEARCH(Z$1,$Q716)),0,1)</f>
        <v>0</v>
      </c>
      <c r="AA716" s="144">
        <f>IF(ISERROR(SEARCH(AA$1,$Q716)),0,1)</f>
        <v>0</v>
      </c>
      <c r="AB716" s="144">
        <f>IF(ISERROR(SEARCH(AB$1,$Q716)),0,1)</f>
        <v>0</v>
      </c>
      <c r="AC716" s="144">
        <f>IF(ISERROR(SEARCH(AC$1,$Q716)),0,1)</f>
        <v>0</v>
      </c>
      <c r="AD716" s="144">
        <f>IF(ISERROR(SEARCH(AD$1,$Q716)),0,1)</f>
        <v>0</v>
      </c>
      <c r="AE716" s="144">
        <f>IF(ISERROR(SEARCH(AE$1,$Q716)),0,1)</f>
        <v>1</v>
      </c>
      <c r="AF716" s="144">
        <f>IF(ISERROR(SEARCH(AF$1,$Q716)),0,1)</f>
        <v>1</v>
      </c>
      <c r="AG716" s="144">
        <f>IF(ISERROR(SEARCH(AG$1,$Q716)),0,1)</f>
        <v>0</v>
      </c>
      <c r="AH716" s="144">
        <f>IF(ISERROR(SEARCH(AH$1,$Q716)),0,1)</f>
        <v>1</v>
      </c>
      <c r="AK716" t="s">
        <v>84</v>
      </c>
      <c r="AL716" s="41" t="s">
        <v>84</v>
      </c>
      <c r="AM716" s="216">
        <f>_xlfn.XLOOKUP(AL716,sortorder!$I$15:$I$20,sortorder!$J$15:$J$20)</f>
        <v>5</v>
      </c>
      <c r="AN716" t="s">
        <v>423</v>
      </c>
      <c r="AO716" t="s">
        <v>423</v>
      </c>
      <c r="AP716" t="s">
        <v>424</v>
      </c>
      <c r="AQ716" s="32">
        <v>1</v>
      </c>
      <c r="AR716" t="s">
        <v>83</v>
      </c>
      <c r="AS716" t="s">
        <v>97</v>
      </c>
      <c r="AT716" t="s">
        <v>96</v>
      </c>
      <c r="AU716" t="s">
        <v>97</v>
      </c>
      <c r="AW716" s="39" t="str">
        <f>IFERROR(_xlfn.XLOOKUP(Q716,wtd!$B:$B,wtd!$C:$C),"")</f>
        <v/>
      </c>
      <c r="AX716" s="144" t="b">
        <f>IFERROR(Q716=_xlfn.XLOOKUP(Q716,wtd!$B:$B,wtd!$B:$B),FALSE)</f>
        <v>0</v>
      </c>
      <c r="AY716" t="s">
        <v>89</v>
      </c>
      <c r="BC716" t="b">
        <v>0</v>
      </c>
      <c r="BD716" t="b">
        <v>0</v>
      </c>
      <c r="BE716" t="b">
        <v>0</v>
      </c>
      <c r="BF716" t="s">
        <v>5063</v>
      </c>
      <c r="BG716" t="s">
        <v>251</v>
      </c>
      <c r="BH716" t="s">
        <v>251</v>
      </c>
      <c r="BI716" t="s">
        <v>252</v>
      </c>
      <c r="BJ716" t="s">
        <v>253</v>
      </c>
      <c r="BN716" s="232">
        <v>999</v>
      </c>
      <c r="BQ716" t="s">
        <v>117</v>
      </c>
      <c r="BR716" t="s">
        <v>250</v>
      </c>
      <c r="BS716" t="s">
        <v>56</v>
      </c>
    </row>
    <row r="717" spans="1:71">
      <c r="A717">
        <v>716</v>
      </c>
      <c r="B717" s="161" t="str">
        <f>IFERROR(TEXT(AM717,"00"),"99")&amp;IFERROR(TEXT(X717,"00"),"99")&amp;IFERROR(TEXT(T717,"00"),"99")&amp;IFERROR(TEXT(BN717,"000"),"999")</f>
        <v>058008999</v>
      </c>
      <c r="C717" s="161" t="str">
        <f>IFERROR(TEXT(AM717,"00"),"99")&amp;IFERROR(TEXT(W717,"00"),"99")&amp;IFERROR(TEXT(S717,"000"),"999")</f>
        <v>0580104</v>
      </c>
      <c r="D717" s="29">
        <v>0</v>
      </c>
      <c r="E717" s="29">
        <v>1</v>
      </c>
      <c r="F717" s="29">
        <v>0</v>
      </c>
      <c r="G717" s="29"/>
      <c r="H717" t="s">
        <v>873</v>
      </c>
      <c r="I717" s="379" t="str">
        <f>IF(ISBLANK(H717), IF(OR(NOT(ISBLANK(M717)),NOT(ISBLANK(J717)), NOT(ISBLANK(O717))),"no oldname but should be",""),IF(H717=J717,"api",IF(H717=O717,"csv","no match or acsbgname")))</f>
        <v>csv</v>
      </c>
      <c r="N717" t="s">
        <v>873</v>
      </c>
      <c r="O717" t="s">
        <v>873</v>
      </c>
      <c r="P717" t="s">
        <v>873</v>
      </c>
      <c r="Q717" s="64" t="s">
        <v>872</v>
      </c>
      <c r="R717" t="s">
        <v>872</v>
      </c>
      <c r="S717" s="150">
        <f>IFERROR(_xlfn.XLOOKUP(U717,sortorder!$E$62:$E$134,sortorder!$F$62:$F$134),999)</f>
        <v>104</v>
      </c>
      <c r="T717" s="150">
        <f>IFERROR(_xlfn.XLOOKUP(U717,sortorder!$E$62:$E$134,sortorder!$D$62:$D$134),99)</f>
        <v>8</v>
      </c>
      <c r="U717" s="129" t="s">
        <v>255</v>
      </c>
      <c r="W717" s="155">
        <f>IFERROR(_xlfn.XLOOKUP(Y717,sortorder!$E$4:$E$55,sortorder!$D$4:$D$55),99)</f>
        <v>80</v>
      </c>
      <c r="X717" s="155">
        <f>IFERROR(_xlfn.XLOOKUP(Y717,sortorder!$E$4:$E$55,sortorder!$D$4:$D$55),99)</f>
        <v>80</v>
      </c>
      <c r="Y717" s="22" t="s">
        <v>2887</v>
      </c>
      <c r="Z717" s="144">
        <f>IF(ISERROR(SEARCH(Z$1,$Q717)),0,1)</f>
        <v>0</v>
      </c>
      <c r="AA717" s="144">
        <f>IF(ISERROR(SEARCH(AA$1,$Q717)),0,1)</f>
        <v>0</v>
      </c>
      <c r="AB717" s="144">
        <f>IF(ISERROR(SEARCH(AB$1,$Q717)),0,1)</f>
        <v>1</v>
      </c>
      <c r="AC717" s="144">
        <f>IF(ISERROR(SEARCH(AC$1,$Q717)),0,1)</f>
        <v>1</v>
      </c>
      <c r="AD717" s="144">
        <f>IF(ISERROR(SEARCH(AD$1,$Q717)),0,1)</f>
        <v>0</v>
      </c>
      <c r="AE717" s="144">
        <f>IF(ISERROR(SEARCH(AE$1,$Q717)),0,1)</f>
        <v>0</v>
      </c>
      <c r="AF717" s="144">
        <f>IF(ISERROR(SEARCH(AF$1,$Q717)),0,1)</f>
        <v>1</v>
      </c>
      <c r="AG717" s="144">
        <f>IF(ISERROR(SEARCH(AG$1,$Q717)),0,1)</f>
        <v>0</v>
      </c>
      <c r="AH717" s="144">
        <f>IF(ISERROR(SEARCH(AH$1,$Q717)),0,1)</f>
        <v>0</v>
      </c>
      <c r="AK717" t="s">
        <v>84</v>
      </c>
      <c r="AL717" s="41" t="s">
        <v>84</v>
      </c>
      <c r="AM717" s="216">
        <f>_xlfn.XLOOKUP(AL717,sortorder!$I$15:$I$20,sortorder!$J$15:$J$20)</f>
        <v>5</v>
      </c>
      <c r="AN717" t="s">
        <v>423</v>
      </c>
      <c r="AO717" t="s">
        <v>423</v>
      </c>
      <c r="AP717" t="s">
        <v>424</v>
      </c>
      <c r="AQ717" s="32">
        <v>1</v>
      </c>
      <c r="AR717" t="s">
        <v>268</v>
      </c>
      <c r="AS717" t="s">
        <v>2833</v>
      </c>
      <c r="AT717" t="s">
        <v>515</v>
      </c>
      <c r="AU717" t="s">
        <v>516</v>
      </c>
      <c r="AW717" s="39" t="str">
        <f>IFERROR(_xlfn.XLOOKUP(Q717,wtd!$B:$B,wtd!$C:$C),"")</f>
        <v/>
      </c>
      <c r="AX717" s="144" t="b">
        <f>IFERROR(Q717=_xlfn.XLOOKUP(Q717,wtd!$B:$B,wtd!$B:$B),FALSE)</f>
        <v>0</v>
      </c>
      <c r="AY717" t="s">
        <v>1103</v>
      </c>
      <c r="BC717" t="b">
        <v>0</v>
      </c>
      <c r="BD717" t="b">
        <v>0</v>
      </c>
      <c r="BE717" t="b">
        <v>0</v>
      </c>
      <c r="BF717" t="s">
        <v>874</v>
      </c>
      <c r="BG717" t="s">
        <v>874</v>
      </c>
      <c r="BH717" t="s">
        <v>874</v>
      </c>
      <c r="BI717" t="s">
        <v>874</v>
      </c>
      <c r="BN717" s="232">
        <v>999</v>
      </c>
      <c r="BQ717" t="s">
        <v>875</v>
      </c>
      <c r="BR717" t="s">
        <v>873</v>
      </c>
    </row>
    <row r="718" spans="1:71">
      <c r="A718">
        <v>717</v>
      </c>
      <c r="B718" s="161" t="str">
        <f>IFERROR(TEXT(AM718,"00"),"99")&amp;IFERROR(TEXT(X718,"00"),"99")&amp;IFERROR(TEXT(T718,"00"),"99")&amp;IFERROR(TEXT(BN718,"000"),"999")</f>
        <v>058008999</v>
      </c>
      <c r="C718" s="161" t="str">
        <f>IFERROR(TEXT(AM718,"00"),"99")&amp;IFERROR(TEXT(W718,"00"),"99")&amp;IFERROR(TEXT(S718,"000"),"999")</f>
        <v>0580104</v>
      </c>
      <c r="D718" s="29">
        <v>0</v>
      </c>
      <c r="E718" s="29">
        <v>1</v>
      </c>
      <c r="F718" s="29">
        <v>0</v>
      </c>
      <c r="G718" s="29"/>
      <c r="H718" t="s">
        <v>430</v>
      </c>
      <c r="I718" s="379" t="str">
        <f>IF(ISBLANK(H718), IF(OR(NOT(ISBLANK(M718)),NOT(ISBLANK(J718)), NOT(ISBLANK(O718))),"no oldname but should be",""),IF(H718=J718,"api",IF(H718=O718,"csv","no match or acsbgname")))</f>
        <v>csv</v>
      </c>
      <c r="N718" t="s">
        <v>430</v>
      </c>
      <c r="O718" t="s">
        <v>430</v>
      </c>
      <c r="P718" t="s">
        <v>430</v>
      </c>
      <c r="Q718" s="64" t="s">
        <v>429</v>
      </c>
      <c r="R718" t="s">
        <v>429</v>
      </c>
      <c r="S718" s="150">
        <f>IFERROR(_xlfn.XLOOKUP(U718,sortorder!$E$62:$E$134,sortorder!$F$62:$F$134),999)</f>
        <v>104</v>
      </c>
      <c r="T718" s="150">
        <f>IFERROR(_xlfn.XLOOKUP(U718,sortorder!$E$62:$E$134,sortorder!$D$62:$D$134),99)</f>
        <v>8</v>
      </c>
      <c r="U718" s="129" t="s">
        <v>255</v>
      </c>
      <c r="W718" s="155">
        <f>IFERROR(_xlfn.XLOOKUP(Y718,sortorder!$E$4:$E$55,sortorder!$D$4:$D$55),99)</f>
        <v>80</v>
      </c>
      <c r="X718" s="155">
        <f>IFERROR(_xlfn.XLOOKUP(Y718,sortorder!$E$4:$E$55,sortorder!$D$4:$D$55),99)</f>
        <v>80</v>
      </c>
      <c r="Y718" s="22" t="s">
        <v>2887</v>
      </c>
      <c r="Z718" s="144">
        <f>IF(ISERROR(SEARCH(Z$1,$Q718)),0,1)</f>
        <v>0</v>
      </c>
      <c r="AA718" s="144">
        <f>IF(ISERROR(SEARCH(AA$1,$Q718)),0,1)</f>
        <v>0</v>
      </c>
      <c r="AB718" s="144">
        <f>IF(ISERROR(SEARCH(AB$1,$Q718)),0,1)</f>
        <v>1</v>
      </c>
      <c r="AC718" s="144">
        <f>IF(ISERROR(SEARCH(AC$1,$Q718)),0,1)</f>
        <v>1</v>
      </c>
      <c r="AD718" s="144">
        <f>IF(ISERROR(SEARCH(AD$1,$Q718)),0,1)</f>
        <v>0</v>
      </c>
      <c r="AE718" s="144">
        <f>IF(ISERROR(SEARCH(AE$1,$Q718)),0,1)</f>
        <v>0</v>
      </c>
      <c r="AF718" s="144">
        <f>IF(ISERROR(SEARCH(AF$1,$Q718)),0,1)</f>
        <v>1</v>
      </c>
      <c r="AG718" s="144">
        <f>IF(ISERROR(SEARCH(AG$1,$Q718)),0,1)</f>
        <v>0</v>
      </c>
      <c r="AH718" s="144">
        <f>IF(ISERROR(SEARCH(AH$1,$Q718)),0,1)</f>
        <v>1</v>
      </c>
      <c r="AK718" t="s">
        <v>84</v>
      </c>
      <c r="AL718" s="41" t="s">
        <v>84</v>
      </c>
      <c r="AM718" s="216">
        <f>_xlfn.XLOOKUP(AL718,sortorder!$I$15:$I$20,sortorder!$J$15:$J$20)</f>
        <v>5</v>
      </c>
      <c r="AN718" t="s">
        <v>423</v>
      </c>
      <c r="AO718" t="s">
        <v>423</v>
      </c>
      <c r="AP718" t="s">
        <v>424</v>
      </c>
      <c r="AQ718" s="32">
        <v>1</v>
      </c>
      <c r="AR718" t="s">
        <v>268</v>
      </c>
      <c r="AS718" t="s">
        <v>2833</v>
      </c>
      <c r="AT718" t="s">
        <v>515</v>
      </c>
      <c r="AU718" t="s">
        <v>516</v>
      </c>
      <c r="AW718" s="39" t="str">
        <f>IFERROR(_xlfn.XLOOKUP(Q718,wtd!$B:$B,wtd!$C:$C),"")</f>
        <v/>
      </c>
      <c r="AX718" s="144" t="b">
        <f>IFERROR(Q718=_xlfn.XLOOKUP(Q718,wtd!$B:$B,wtd!$B:$B),FALSE)</f>
        <v>0</v>
      </c>
      <c r="AY718" t="s">
        <v>1103</v>
      </c>
      <c r="BC718" t="b">
        <v>0</v>
      </c>
      <c r="BD718" t="b">
        <v>0</v>
      </c>
      <c r="BE718" t="b">
        <v>0</v>
      </c>
      <c r="BF718" t="s">
        <v>5064</v>
      </c>
      <c r="BG718" t="s">
        <v>431</v>
      </c>
      <c r="BH718" t="s">
        <v>431</v>
      </c>
      <c r="BI718" t="s">
        <v>431</v>
      </c>
      <c r="BN718" s="232">
        <v>999</v>
      </c>
      <c r="BQ718" t="s">
        <v>432</v>
      </c>
      <c r="BR718" t="s">
        <v>430</v>
      </c>
    </row>
    <row r="719" spans="1:71">
      <c r="A719">
        <v>718</v>
      </c>
      <c r="B719" s="161" t="str">
        <f>IFERROR(TEXT(AM719,"00"),"99")&amp;IFERROR(TEXT(X719,"00"),"99")&amp;IFERROR(TEXT(T719,"00"),"99")&amp;IFERROR(TEXT(BN719,"000"),"999")</f>
        <v>058008999</v>
      </c>
      <c r="C719" s="161" t="str">
        <f>IFERROR(TEXT(AM719,"00"),"99")&amp;IFERROR(TEXT(W719,"00"),"99")&amp;IFERROR(TEXT(S719,"000"),"999")</f>
        <v>0580104</v>
      </c>
      <c r="D719" s="29">
        <v>0</v>
      </c>
      <c r="E719" s="29">
        <v>1</v>
      </c>
      <c r="F719" s="29">
        <v>0</v>
      </c>
      <c r="G719" s="29"/>
      <c r="H719" t="s">
        <v>471</v>
      </c>
      <c r="I719" s="379" t="str">
        <f>IF(ISBLANK(H719), IF(OR(NOT(ISBLANK(M719)),NOT(ISBLANK(J719)), NOT(ISBLANK(O719))),"no oldname but should be",""),IF(H719=J719,"api",IF(H719=O719,"csv","no match or acsbgname")))</f>
        <v>csv</v>
      </c>
      <c r="N719" t="s">
        <v>471</v>
      </c>
      <c r="O719" t="s">
        <v>471</v>
      </c>
      <c r="P719" t="s">
        <v>471</v>
      </c>
      <c r="Q719" s="64" t="s">
        <v>470</v>
      </c>
      <c r="R719" t="s">
        <v>470</v>
      </c>
      <c r="S719" s="150">
        <f>IFERROR(_xlfn.XLOOKUP(U719,sortorder!$E$62:$E$134,sortorder!$F$62:$F$134),999)</f>
        <v>104</v>
      </c>
      <c r="T719" s="150">
        <f>IFERROR(_xlfn.XLOOKUP(U719,sortorder!$E$62:$E$134,sortorder!$D$62:$D$134),99)</f>
        <v>8</v>
      </c>
      <c r="U719" s="129" t="s">
        <v>255</v>
      </c>
      <c r="W719" s="155">
        <f>IFERROR(_xlfn.XLOOKUP(Y719,sortorder!$E$4:$E$55,sortorder!$D$4:$D$55),99)</f>
        <v>80</v>
      </c>
      <c r="X719" s="155">
        <f>IFERROR(_xlfn.XLOOKUP(Y719,sortorder!$E$4:$E$55,sortorder!$D$4:$D$55),99)</f>
        <v>80</v>
      </c>
      <c r="Y719" s="22" t="s">
        <v>2886</v>
      </c>
      <c r="Z719" s="144">
        <f>IF(ISERROR(SEARCH(Z$1,$Q719)),0,1)</f>
        <v>0</v>
      </c>
      <c r="AA719" s="144">
        <f>IF(ISERROR(SEARCH(AA$1,$Q719)),0,1)</f>
        <v>1</v>
      </c>
      <c r="AB719" s="144">
        <f>IF(ISERROR(SEARCH(AB$1,$Q719)),0,1)</f>
        <v>0</v>
      </c>
      <c r="AC719" s="144">
        <f>IF(ISERROR(SEARCH(AC$1,$Q719)),0,1)</f>
        <v>0</v>
      </c>
      <c r="AD719" s="144">
        <f>IF(ISERROR(SEARCH(AD$1,$Q719)),0,1)</f>
        <v>0</v>
      </c>
      <c r="AE719" s="144">
        <f>IF(ISERROR(SEARCH(AE$1,$Q719)),0,1)</f>
        <v>1</v>
      </c>
      <c r="AF719" s="144">
        <f>IF(ISERROR(SEARCH(AF$1,$Q719)),0,1)</f>
        <v>1</v>
      </c>
      <c r="AG719" s="144">
        <f>IF(ISERROR(SEARCH(AG$1,$Q719)),0,1)</f>
        <v>0</v>
      </c>
      <c r="AH719" s="144">
        <f>IF(ISERROR(SEARCH(AH$1,$Q719)),0,1)</f>
        <v>0</v>
      </c>
      <c r="AK719" t="s">
        <v>84</v>
      </c>
      <c r="AL719" s="41" t="s">
        <v>84</v>
      </c>
      <c r="AM719" s="216">
        <f>_xlfn.XLOOKUP(AL719,sortorder!$I$15:$I$20,sortorder!$J$15:$J$20)</f>
        <v>5</v>
      </c>
      <c r="AN719" t="s">
        <v>1804</v>
      </c>
      <c r="AO719" t="s">
        <v>1804</v>
      </c>
      <c r="AP719" t="s">
        <v>1805</v>
      </c>
      <c r="AQ719" s="32">
        <v>3</v>
      </c>
      <c r="AR719" t="s">
        <v>456</v>
      </c>
      <c r="AS719" t="s">
        <v>97</v>
      </c>
      <c r="AT719" t="s">
        <v>96</v>
      </c>
      <c r="AU719" t="s">
        <v>97</v>
      </c>
      <c r="AW719" s="39" t="str">
        <f>IFERROR(_xlfn.XLOOKUP(Q719,wtd!$B:$B,wtd!$C:$C),"")</f>
        <v/>
      </c>
      <c r="AX719" s="144" t="b">
        <f>IFERROR(Q719=_xlfn.XLOOKUP(Q719,wtd!$B:$B,wtd!$B:$B),FALSE)</f>
        <v>0</v>
      </c>
      <c r="AY719" t="s">
        <v>89</v>
      </c>
      <c r="BC719" t="b">
        <v>0</v>
      </c>
      <c r="BD719" t="b">
        <v>0</v>
      </c>
      <c r="BE719" t="b">
        <v>0</v>
      </c>
      <c r="BF719" t="s">
        <v>472</v>
      </c>
      <c r="BG719" t="s">
        <v>472</v>
      </c>
      <c r="BH719" t="s">
        <v>472</v>
      </c>
      <c r="BI719" t="s">
        <v>472</v>
      </c>
      <c r="BN719" s="232">
        <v>999</v>
      </c>
      <c r="BQ719" t="s">
        <v>54</v>
      </c>
      <c r="BR719" t="s">
        <v>471</v>
      </c>
    </row>
    <row r="720" spans="1:71">
      <c r="A720">
        <v>719</v>
      </c>
      <c r="B720" s="161" t="str">
        <f>IFERROR(TEXT(AM720,"00"),"99")&amp;IFERROR(TEXT(X720,"00"),"99")&amp;IFERROR(TEXT(T720,"00"),"99")&amp;IFERROR(TEXT(BN720,"000"),"999")</f>
        <v>058008999</v>
      </c>
      <c r="C720" s="161" t="str">
        <f>IFERROR(TEXT(AM720,"00"),"99")&amp;IFERROR(TEXT(W720,"00"),"99")&amp;IFERROR(TEXT(S720,"000"),"999")</f>
        <v>0580104</v>
      </c>
      <c r="D720" s="29">
        <v>0</v>
      </c>
      <c r="E720" s="29">
        <v>1</v>
      </c>
      <c r="F720" s="29">
        <v>0</v>
      </c>
      <c r="G720" s="29"/>
      <c r="H720" t="s">
        <v>474</v>
      </c>
      <c r="I720" s="379" t="str">
        <f>IF(ISBLANK(H720), IF(OR(NOT(ISBLANK(M720)),NOT(ISBLANK(J720)), NOT(ISBLANK(O720))),"no oldname but should be",""),IF(H720=J720,"api",IF(H720=O720,"csv","no match or acsbgname")))</f>
        <v>csv</v>
      </c>
      <c r="N720" t="s">
        <v>474</v>
      </c>
      <c r="O720" t="s">
        <v>474</v>
      </c>
      <c r="P720" t="s">
        <v>474</v>
      </c>
      <c r="Q720" s="64" t="s">
        <v>473</v>
      </c>
      <c r="R720" t="s">
        <v>473</v>
      </c>
      <c r="S720" s="150">
        <f>IFERROR(_xlfn.XLOOKUP(U720,sortorder!$E$62:$E$134,sortorder!$F$62:$F$134),999)</f>
        <v>104</v>
      </c>
      <c r="T720" s="150">
        <f>IFERROR(_xlfn.XLOOKUP(U720,sortorder!$E$62:$E$134,sortorder!$D$62:$D$134),99)</f>
        <v>8</v>
      </c>
      <c r="U720" s="129" t="s">
        <v>255</v>
      </c>
      <c r="W720" s="155">
        <f>IFERROR(_xlfn.XLOOKUP(Y720,sortorder!$E$4:$E$55,sortorder!$D$4:$D$55),99)</f>
        <v>80</v>
      </c>
      <c r="X720" s="155">
        <f>IFERROR(_xlfn.XLOOKUP(Y720,sortorder!$E$4:$E$55,sortorder!$D$4:$D$55),99)</f>
        <v>80</v>
      </c>
      <c r="Y720" s="22" t="s">
        <v>2886</v>
      </c>
      <c r="Z720" s="144">
        <f>IF(ISERROR(SEARCH(Z$1,$Q720)),0,1)</f>
        <v>0</v>
      </c>
      <c r="AA720" s="144">
        <f>IF(ISERROR(SEARCH(AA$1,$Q720)),0,1)</f>
        <v>1</v>
      </c>
      <c r="AB720" s="144">
        <f>IF(ISERROR(SEARCH(AB$1,$Q720)),0,1)</f>
        <v>0</v>
      </c>
      <c r="AC720" s="144">
        <f>IF(ISERROR(SEARCH(AC$1,$Q720)),0,1)</f>
        <v>0</v>
      </c>
      <c r="AD720" s="144">
        <f>IF(ISERROR(SEARCH(AD$1,$Q720)),0,1)</f>
        <v>0</v>
      </c>
      <c r="AE720" s="144">
        <f>IF(ISERROR(SEARCH(AE$1,$Q720)),0,1)</f>
        <v>1</v>
      </c>
      <c r="AF720" s="144">
        <f>IF(ISERROR(SEARCH(AF$1,$Q720)),0,1)</f>
        <v>1</v>
      </c>
      <c r="AG720" s="144">
        <f>IF(ISERROR(SEARCH(AG$1,$Q720)),0,1)</f>
        <v>0</v>
      </c>
      <c r="AH720" s="144">
        <f>IF(ISERROR(SEARCH(AH$1,$Q720)),0,1)</f>
        <v>1</v>
      </c>
      <c r="AK720" t="s">
        <v>84</v>
      </c>
      <c r="AL720" s="41" t="s">
        <v>84</v>
      </c>
      <c r="AM720" s="216">
        <f>_xlfn.XLOOKUP(AL720,sortorder!$I$15:$I$20,sortorder!$J$15:$J$20)</f>
        <v>5</v>
      </c>
      <c r="AN720" t="s">
        <v>1804</v>
      </c>
      <c r="AO720" t="s">
        <v>1804</v>
      </c>
      <c r="AP720" t="s">
        <v>1805</v>
      </c>
      <c r="AQ720" s="32">
        <v>3</v>
      </c>
      <c r="AR720" t="s">
        <v>456</v>
      </c>
      <c r="AS720" t="s">
        <v>97</v>
      </c>
      <c r="AT720" t="s">
        <v>96</v>
      </c>
      <c r="AU720" t="s">
        <v>97</v>
      </c>
      <c r="AW720" s="39" t="str">
        <f>IFERROR(_xlfn.XLOOKUP(Q720,wtd!$B:$B,wtd!$C:$C),"")</f>
        <v/>
      </c>
      <c r="AX720" s="144" t="b">
        <f>IFERROR(Q720=_xlfn.XLOOKUP(Q720,wtd!$B:$B,wtd!$B:$B),FALSE)</f>
        <v>0</v>
      </c>
      <c r="AY720" t="s">
        <v>89</v>
      </c>
      <c r="BC720" t="b">
        <v>0</v>
      </c>
      <c r="BD720" t="b">
        <v>0</v>
      </c>
      <c r="BE720" t="b">
        <v>0</v>
      </c>
      <c r="BF720" t="s">
        <v>5065</v>
      </c>
      <c r="BG720" t="s">
        <v>475</v>
      </c>
      <c r="BH720" t="s">
        <v>475</v>
      </c>
      <c r="BI720" t="s">
        <v>475</v>
      </c>
      <c r="BN720" s="232">
        <v>999</v>
      </c>
      <c r="BQ720" t="s">
        <v>117</v>
      </c>
      <c r="BR720" t="s">
        <v>474</v>
      </c>
    </row>
    <row r="721" spans="1:71">
      <c r="A721">
        <v>720</v>
      </c>
      <c r="B721" s="161" t="str">
        <f>IFERROR(TEXT(AM721,"00"),"99")&amp;IFERROR(TEXT(X721,"00"),"99")&amp;IFERROR(TEXT(T721,"00"),"99")&amp;IFERROR(TEXT(BN721,"000"),"999")</f>
        <v>058008999</v>
      </c>
      <c r="C721" s="161" t="str">
        <f>IFERROR(TEXT(AM721,"00"),"99")&amp;IFERROR(TEXT(W721,"00"),"99")&amp;IFERROR(TEXT(S721,"000"),"999")</f>
        <v>0580104</v>
      </c>
      <c r="D721" s="29">
        <v>0</v>
      </c>
      <c r="E721" s="29">
        <v>1</v>
      </c>
      <c r="F721" s="29">
        <v>0</v>
      </c>
      <c r="G721" s="29"/>
      <c r="H721" t="s">
        <v>909</v>
      </c>
      <c r="I721" s="379" t="str">
        <f>IF(ISBLANK(H721), IF(OR(NOT(ISBLANK(M721)),NOT(ISBLANK(J721)), NOT(ISBLANK(O721))),"no oldname but should be",""),IF(H721=J721,"api",IF(H721=O721,"csv","no match or acsbgname")))</f>
        <v>csv</v>
      </c>
      <c r="N721" t="s">
        <v>909</v>
      </c>
      <c r="O721" t="s">
        <v>909</v>
      </c>
      <c r="P721" t="s">
        <v>909</v>
      </c>
      <c r="Q721" s="64" t="s">
        <v>908</v>
      </c>
      <c r="R721" t="s">
        <v>908</v>
      </c>
      <c r="S721" s="150">
        <f>IFERROR(_xlfn.XLOOKUP(U721,sortorder!$E$62:$E$134,sortorder!$F$62:$F$134),999)</f>
        <v>104</v>
      </c>
      <c r="T721" s="150">
        <f>IFERROR(_xlfn.XLOOKUP(U721,sortorder!$E$62:$E$134,sortorder!$D$62:$D$134),99)</f>
        <v>8</v>
      </c>
      <c r="U721" s="129" t="s">
        <v>255</v>
      </c>
      <c r="W721" s="155">
        <f>IFERROR(_xlfn.XLOOKUP(Y721,sortorder!$E$4:$E$55,sortorder!$D$4:$D$55),99)</f>
        <v>80</v>
      </c>
      <c r="X721" s="155">
        <f>IFERROR(_xlfn.XLOOKUP(Y721,sortorder!$E$4:$E$55,sortorder!$D$4:$D$55),99)</f>
        <v>80</v>
      </c>
      <c r="Y721" s="22" t="s">
        <v>2887</v>
      </c>
      <c r="Z721" s="144">
        <f>IF(ISERROR(SEARCH(Z$1,$Q721)),0,1)</f>
        <v>0</v>
      </c>
      <c r="AA721" s="144">
        <f>IF(ISERROR(SEARCH(AA$1,$Q721)),0,1)</f>
        <v>1</v>
      </c>
      <c r="AB721" s="144">
        <f>IF(ISERROR(SEARCH(AB$1,$Q721)),0,1)</f>
        <v>1</v>
      </c>
      <c r="AC721" s="144">
        <f>IF(ISERROR(SEARCH(AC$1,$Q721)),0,1)</f>
        <v>1</v>
      </c>
      <c r="AD721" s="144">
        <f>IF(ISERROR(SEARCH(AD$1,$Q721)),0,1)</f>
        <v>0</v>
      </c>
      <c r="AE721" s="144">
        <f>IF(ISERROR(SEARCH(AE$1,$Q721)),0,1)</f>
        <v>0</v>
      </c>
      <c r="AF721" s="144">
        <f>IF(ISERROR(SEARCH(AF$1,$Q721)),0,1)</f>
        <v>1</v>
      </c>
      <c r="AG721" s="144">
        <f>IF(ISERROR(SEARCH(AG$1,$Q721)),0,1)</f>
        <v>0</v>
      </c>
      <c r="AH721" s="144">
        <f>IF(ISERROR(SEARCH(AH$1,$Q721)),0,1)</f>
        <v>0</v>
      </c>
      <c r="AK721" t="s">
        <v>84</v>
      </c>
      <c r="AL721" s="41" t="s">
        <v>84</v>
      </c>
      <c r="AM721" s="216">
        <f>_xlfn.XLOOKUP(AL721,sortorder!$I$15:$I$20,sortorder!$J$15:$J$20)</f>
        <v>5</v>
      </c>
      <c r="AN721" t="s">
        <v>1804</v>
      </c>
      <c r="AO721" t="s">
        <v>1804</v>
      </c>
      <c r="AP721" t="s">
        <v>1805</v>
      </c>
      <c r="AQ721" s="32">
        <v>3</v>
      </c>
      <c r="AR721" t="s">
        <v>757</v>
      </c>
      <c r="AS721" t="s">
        <v>2833</v>
      </c>
      <c r="AT721" t="s">
        <v>515</v>
      </c>
      <c r="AU721" t="s">
        <v>516</v>
      </c>
      <c r="AW721" s="39" t="str">
        <f>IFERROR(_xlfn.XLOOKUP(Q721,wtd!$B:$B,wtd!$C:$C),"")</f>
        <v/>
      </c>
      <c r="AX721" s="144" t="b">
        <f>IFERROR(Q721=_xlfn.XLOOKUP(Q721,wtd!$B:$B,wtd!$B:$B),FALSE)</f>
        <v>0</v>
      </c>
      <c r="AY721" t="s">
        <v>1103</v>
      </c>
      <c r="BC721" t="b">
        <v>0</v>
      </c>
      <c r="BD721" t="b">
        <v>0</v>
      </c>
      <c r="BE721" t="b">
        <v>0</v>
      </c>
      <c r="BF721" t="s">
        <v>910</v>
      </c>
      <c r="BG721" t="s">
        <v>910</v>
      </c>
      <c r="BH721" t="s">
        <v>910</v>
      </c>
      <c r="BI721" t="s">
        <v>910</v>
      </c>
      <c r="BN721" s="232">
        <v>999</v>
      </c>
      <c r="BQ721" t="s">
        <v>875</v>
      </c>
      <c r="BR721" t="s">
        <v>909</v>
      </c>
    </row>
    <row r="722" spans="1:71">
      <c r="A722">
        <v>721</v>
      </c>
      <c r="B722" s="161" t="str">
        <f>IFERROR(TEXT(AM722,"00"),"99")&amp;IFERROR(TEXT(X722,"00"),"99")&amp;IFERROR(TEXT(T722,"00"),"99")&amp;IFERROR(TEXT(BN722,"000"),"999")</f>
        <v>058008999</v>
      </c>
      <c r="C722" s="161" t="str">
        <f>IFERROR(TEXT(AM722,"00"),"99")&amp;IFERROR(TEXT(W722,"00"),"99")&amp;IFERROR(TEXT(S722,"000"),"999")</f>
        <v>0580104</v>
      </c>
      <c r="D722" s="29">
        <v>0</v>
      </c>
      <c r="E722" s="29">
        <v>1</v>
      </c>
      <c r="F722" s="29">
        <v>0</v>
      </c>
      <c r="G722" s="29"/>
      <c r="H722" t="s">
        <v>783</v>
      </c>
      <c r="I722" s="379" t="str">
        <f>IF(ISBLANK(H722), IF(OR(NOT(ISBLANK(M722)),NOT(ISBLANK(J722)), NOT(ISBLANK(O722))),"no oldname but should be",""),IF(H722=J722,"api",IF(H722=O722,"csv","no match or acsbgname")))</f>
        <v>csv</v>
      </c>
      <c r="N722" t="s">
        <v>783</v>
      </c>
      <c r="O722" t="s">
        <v>783</v>
      </c>
      <c r="P722" t="s">
        <v>783</v>
      </c>
      <c r="Q722" s="64" t="s">
        <v>782</v>
      </c>
      <c r="R722" t="s">
        <v>782</v>
      </c>
      <c r="S722" s="150">
        <f>IFERROR(_xlfn.XLOOKUP(U722,sortorder!$E$62:$E$134,sortorder!$F$62:$F$134),999)</f>
        <v>104</v>
      </c>
      <c r="T722" s="150">
        <f>IFERROR(_xlfn.XLOOKUP(U722,sortorder!$E$62:$E$134,sortorder!$D$62:$D$134),99)</f>
        <v>8</v>
      </c>
      <c r="U722" s="129" t="s">
        <v>255</v>
      </c>
      <c r="W722" s="155">
        <f>IFERROR(_xlfn.XLOOKUP(Y722,sortorder!$E$4:$E$55,sortorder!$D$4:$D$55),99)</f>
        <v>80</v>
      </c>
      <c r="X722" s="155">
        <f>IFERROR(_xlfn.XLOOKUP(Y722,sortorder!$E$4:$E$55,sortorder!$D$4:$D$55),99)</f>
        <v>80</v>
      </c>
      <c r="Y722" s="22" t="s">
        <v>2887</v>
      </c>
      <c r="Z722" s="144">
        <f>IF(ISERROR(SEARCH(Z$1,$Q722)),0,1)</f>
        <v>0</v>
      </c>
      <c r="AA722" s="144">
        <f>IF(ISERROR(SEARCH(AA$1,$Q722)),0,1)</f>
        <v>1</v>
      </c>
      <c r="AB722" s="144">
        <f>IF(ISERROR(SEARCH(AB$1,$Q722)),0,1)</f>
        <v>1</v>
      </c>
      <c r="AC722" s="144">
        <f>IF(ISERROR(SEARCH(AC$1,$Q722)),0,1)</f>
        <v>1</v>
      </c>
      <c r="AD722" s="144">
        <f>IF(ISERROR(SEARCH(AD$1,$Q722)),0,1)</f>
        <v>0</v>
      </c>
      <c r="AE722" s="144">
        <f>IF(ISERROR(SEARCH(AE$1,$Q722)),0,1)</f>
        <v>0</v>
      </c>
      <c r="AF722" s="144">
        <f>IF(ISERROR(SEARCH(AF$1,$Q722)),0,1)</f>
        <v>1</v>
      </c>
      <c r="AG722" s="144">
        <f>IF(ISERROR(SEARCH(AG$1,$Q722)),0,1)</f>
        <v>0</v>
      </c>
      <c r="AH722" s="144">
        <f>IF(ISERROR(SEARCH(AH$1,$Q722)),0,1)</f>
        <v>1</v>
      </c>
      <c r="AK722" t="s">
        <v>84</v>
      </c>
      <c r="AL722" s="41" t="s">
        <v>84</v>
      </c>
      <c r="AM722" s="216">
        <f>_xlfn.XLOOKUP(AL722,sortorder!$I$15:$I$20,sortorder!$J$15:$J$20)</f>
        <v>5</v>
      </c>
      <c r="AN722" t="s">
        <v>1804</v>
      </c>
      <c r="AO722" t="s">
        <v>1804</v>
      </c>
      <c r="AP722" t="s">
        <v>1805</v>
      </c>
      <c r="AQ722" s="32">
        <v>3</v>
      </c>
      <c r="AR722" t="s">
        <v>757</v>
      </c>
      <c r="AS722" t="s">
        <v>2833</v>
      </c>
      <c r="AT722" t="s">
        <v>515</v>
      </c>
      <c r="AU722" t="s">
        <v>516</v>
      </c>
      <c r="AW722" s="39" t="str">
        <f>IFERROR(_xlfn.XLOOKUP(Q722,wtd!$B:$B,wtd!$C:$C),"")</f>
        <v/>
      </c>
      <c r="AX722" s="144" t="b">
        <f>IFERROR(Q722=_xlfn.XLOOKUP(Q722,wtd!$B:$B,wtd!$B:$B),FALSE)</f>
        <v>0</v>
      </c>
      <c r="AY722" t="s">
        <v>1103</v>
      </c>
      <c r="BC722" t="b">
        <v>0</v>
      </c>
      <c r="BD722" t="b">
        <v>0</v>
      </c>
      <c r="BE722" t="b">
        <v>0</v>
      </c>
      <c r="BF722" t="s">
        <v>5066</v>
      </c>
      <c r="BG722" t="s">
        <v>784</v>
      </c>
      <c r="BH722" t="s">
        <v>784</v>
      </c>
      <c r="BI722" t="s">
        <v>784</v>
      </c>
      <c r="BN722" s="232">
        <v>999</v>
      </c>
      <c r="BQ722" t="s">
        <v>432</v>
      </c>
      <c r="BR722" t="s">
        <v>783</v>
      </c>
    </row>
    <row r="723" spans="1:71">
      <c r="A723">
        <v>722</v>
      </c>
      <c r="B723" s="161" t="str">
        <f>IFERROR(TEXT(AM723,"00"),"99")&amp;IFERROR(TEXT(X723,"00"),"99")&amp;IFERROR(TEXT(T723,"00"),"99")&amp;IFERROR(TEXT(BN723,"000"),"999")</f>
        <v>058009999</v>
      </c>
      <c r="C723" s="161" t="str">
        <f>IFERROR(TEXT(AM723,"00"),"99")&amp;IFERROR(TEXT(W723,"00"),"99")&amp;IFERROR(TEXT(S723,"000"),"999")</f>
        <v>0580105</v>
      </c>
      <c r="D723" s="29">
        <v>0</v>
      </c>
      <c r="E723" s="29">
        <v>1</v>
      </c>
      <c r="F723" s="29">
        <v>0</v>
      </c>
      <c r="G723" s="29"/>
      <c r="H723" t="s">
        <v>257</v>
      </c>
      <c r="I723" s="379" t="str">
        <f>IF(ISBLANK(H723), IF(OR(NOT(ISBLANK(M723)),NOT(ISBLANK(J723)), NOT(ISBLANK(O723))),"no oldname but should be",""),IF(H723=J723,"api",IF(H723=O723,"csv","no match or acsbgname")))</f>
        <v>csv</v>
      </c>
      <c r="K723" s="124"/>
      <c r="L723" s="124"/>
      <c r="N723" s="124" t="s">
        <v>257</v>
      </c>
      <c r="O723" s="124" t="s">
        <v>257</v>
      </c>
      <c r="P723" s="124" t="s">
        <v>257</v>
      </c>
      <c r="Q723" s="64" t="s">
        <v>256</v>
      </c>
      <c r="R723" t="s">
        <v>256</v>
      </c>
      <c r="S723" s="150">
        <f>IFERROR(_xlfn.XLOOKUP(U723,sortorder!$E$62:$E$134,sortorder!$F$62:$F$134),999)</f>
        <v>105</v>
      </c>
      <c r="T723" s="150">
        <f>IFERROR(_xlfn.XLOOKUP(U723,sortorder!$E$62:$E$134,sortorder!$D$62:$D$134),99)</f>
        <v>9</v>
      </c>
      <c r="U723" s="129" t="s">
        <v>265</v>
      </c>
      <c r="W723" s="155">
        <f>IFERROR(_xlfn.XLOOKUP(Y723,sortorder!$E$4:$E$55,sortorder!$D$4:$D$55),99)</f>
        <v>80</v>
      </c>
      <c r="X723" s="155">
        <f>IFERROR(_xlfn.XLOOKUP(Y723,sortorder!$E$4:$E$55,sortorder!$D$4:$D$55),99)</f>
        <v>80</v>
      </c>
      <c r="Y723" s="22" t="s">
        <v>2886</v>
      </c>
      <c r="Z723" s="144">
        <f>IF(ISERROR(SEARCH(Z$1,$Q723)),0,1)</f>
        <v>0</v>
      </c>
      <c r="AA723" s="144">
        <f>IF(ISERROR(SEARCH(AA$1,$Q723)),0,1)</f>
        <v>0</v>
      </c>
      <c r="AB723" s="144">
        <f>IF(ISERROR(SEARCH(AB$1,$Q723)),0,1)</f>
        <v>0</v>
      </c>
      <c r="AC723" s="144">
        <f>IF(ISERROR(SEARCH(AC$1,$Q723)),0,1)</f>
        <v>0</v>
      </c>
      <c r="AD723" s="144">
        <f>IF(ISERROR(SEARCH(AD$1,$Q723)),0,1)</f>
        <v>0</v>
      </c>
      <c r="AE723" s="144">
        <f>IF(ISERROR(SEARCH(AE$1,$Q723)),0,1)</f>
        <v>1</v>
      </c>
      <c r="AF723" s="144">
        <f>IF(ISERROR(SEARCH(AF$1,$Q723)),0,1)</f>
        <v>1</v>
      </c>
      <c r="AG723" s="144">
        <f>IF(ISERROR(SEARCH(AG$1,$Q723)),0,1)</f>
        <v>0</v>
      </c>
      <c r="AH723" s="144">
        <f>IF(ISERROR(SEARCH(AH$1,$Q723)),0,1)</f>
        <v>0</v>
      </c>
      <c r="AK723" t="s">
        <v>84</v>
      </c>
      <c r="AL723" s="41" t="s">
        <v>84</v>
      </c>
      <c r="AM723" s="216">
        <f>_xlfn.XLOOKUP(AL723,sortorder!$I$15:$I$20,sortorder!$J$15:$J$20)</f>
        <v>5</v>
      </c>
      <c r="AN723" t="s">
        <v>423</v>
      </c>
      <c r="AO723" t="s">
        <v>423</v>
      </c>
      <c r="AP723" t="s">
        <v>424</v>
      </c>
      <c r="AQ723" s="32">
        <v>1</v>
      </c>
      <c r="AR723" t="s">
        <v>83</v>
      </c>
      <c r="AS723" t="s">
        <v>97</v>
      </c>
      <c r="AT723" t="s">
        <v>96</v>
      </c>
      <c r="AU723" t="s">
        <v>97</v>
      </c>
      <c r="AW723" s="39" t="str">
        <f>IFERROR(_xlfn.XLOOKUP(Q723,wtd!$B:$B,wtd!$C:$C),"")</f>
        <v/>
      </c>
      <c r="AX723" s="144" t="b">
        <f>IFERROR(Q723=_xlfn.XLOOKUP(Q723,wtd!$B:$B,wtd!$B:$B),FALSE)</f>
        <v>0</v>
      </c>
      <c r="AY723" t="s">
        <v>89</v>
      </c>
      <c r="BC723" t="b">
        <v>0</v>
      </c>
      <c r="BD723" t="b">
        <v>0</v>
      </c>
      <c r="BE723" t="b">
        <v>0</v>
      </c>
      <c r="BF723" s="124" t="s">
        <v>258</v>
      </c>
      <c r="BG723" s="124" t="s">
        <v>258</v>
      </c>
      <c r="BH723" s="124" t="s">
        <v>258</v>
      </c>
      <c r="BI723" t="s">
        <v>258</v>
      </c>
      <c r="BN723" s="232">
        <v>999</v>
      </c>
      <c r="BQ723" t="s">
        <v>109</v>
      </c>
      <c r="BR723" t="s">
        <v>257</v>
      </c>
    </row>
    <row r="724" spans="1:71">
      <c r="A724">
        <v>723</v>
      </c>
      <c r="B724" s="161" t="str">
        <f>IFERROR(TEXT(AM724,"00"),"99")&amp;IFERROR(TEXT(X724,"00"),"99")&amp;IFERROR(TEXT(T724,"00"),"99")&amp;IFERROR(TEXT(BN724,"000"),"999")</f>
        <v>058009999</v>
      </c>
      <c r="C724" s="161" t="str">
        <f>IFERROR(TEXT(AM724,"00"),"99")&amp;IFERROR(TEXT(W724,"00"),"99")&amp;IFERROR(TEXT(S724,"000"),"999")</f>
        <v>0580105</v>
      </c>
      <c r="D724" s="29">
        <v>0</v>
      </c>
      <c r="E724" s="29">
        <v>1</v>
      </c>
      <c r="F724" s="29">
        <v>0</v>
      </c>
      <c r="G724" s="29"/>
      <c r="H724" t="s">
        <v>260</v>
      </c>
      <c r="I724" s="379" t="str">
        <f>IF(ISBLANK(H724), IF(OR(NOT(ISBLANK(M724)),NOT(ISBLANK(J724)), NOT(ISBLANK(O724))),"no oldname but should be",""),IF(H724=J724,"api",IF(H724=O724,"csv","no match or acsbgname")))</f>
        <v>csv</v>
      </c>
      <c r="K724" s="124"/>
      <c r="N724" t="s">
        <v>260</v>
      </c>
      <c r="O724" t="s">
        <v>260</v>
      </c>
      <c r="P724" t="s">
        <v>260</v>
      </c>
      <c r="Q724" s="64" t="s">
        <v>259</v>
      </c>
      <c r="R724" t="s">
        <v>259</v>
      </c>
      <c r="S724" s="150">
        <f>IFERROR(_xlfn.XLOOKUP(U724,sortorder!$E$62:$E$134,sortorder!$F$62:$F$134),999)</f>
        <v>105</v>
      </c>
      <c r="T724" s="150">
        <f>IFERROR(_xlfn.XLOOKUP(U724,sortorder!$E$62:$E$134,sortorder!$D$62:$D$134),99)</f>
        <v>9</v>
      </c>
      <c r="U724" s="129" t="s">
        <v>265</v>
      </c>
      <c r="V724" s="59" t="s">
        <v>264</v>
      </c>
      <c r="W724" s="155">
        <f>IFERROR(_xlfn.XLOOKUP(Y724,sortorder!$E$4:$E$55,sortorder!$D$4:$D$55),99)</f>
        <v>80</v>
      </c>
      <c r="X724" s="155">
        <f>IFERROR(_xlfn.XLOOKUP(Y724,sortorder!$E$4:$E$55,sortorder!$D$4:$D$55),99)</f>
        <v>80</v>
      </c>
      <c r="Y724" s="22" t="s">
        <v>2886</v>
      </c>
      <c r="Z724" s="144">
        <f>IF(ISERROR(SEARCH(Z$1,$Q724)),0,1)</f>
        <v>0</v>
      </c>
      <c r="AA724" s="144">
        <f>IF(ISERROR(SEARCH(AA$1,$Q724)),0,1)</f>
        <v>0</v>
      </c>
      <c r="AB724" s="144">
        <f>IF(ISERROR(SEARCH(AB$1,$Q724)),0,1)</f>
        <v>0</v>
      </c>
      <c r="AC724" s="144">
        <f>IF(ISERROR(SEARCH(AC$1,$Q724)),0,1)</f>
        <v>0</v>
      </c>
      <c r="AD724" s="144">
        <f>IF(ISERROR(SEARCH(AD$1,$Q724)),0,1)</f>
        <v>0</v>
      </c>
      <c r="AE724" s="144">
        <f>IF(ISERROR(SEARCH(AE$1,$Q724)),0,1)</f>
        <v>1</v>
      </c>
      <c r="AF724" s="144">
        <f>IF(ISERROR(SEARCH(AF$1,$Q724)),0,1)</f>
        <v>1</v>
      </c>
      <c r="AG724" s="144">
        <f>IF(ISERROR(SEARCH(AG$1,$Q724)),0,1)</f>
        <v>0</v>
      </c>
      <c r="AH724" s="144">
        <f>IF(ISERROR(SEARCH(AH$1,$Q724)),0,1)</f>
        <v>1</v>
      </c>
      <c r="AK724" t="s">
        <v>84</v>
      </c>
      <c r="AL724" s="41" t="s">
        <v>84</v>
      </c>
      <c r="AM724" s="216">
        <f>_xlfn.XLOOKUP(AL724,sortorder!$I$15:$I$20,sortorder!$J$15:$J$20)</f>
        <v>5</v>
      </c>
      <c r="AN724" t="s">
        <v>423</v>
      </c>
      <c r="AO724" t="s">
        <v>423</v>
      </c>
      <c r="AP724" t="s">
        <v>424</v>
      </c>
      <c r="AQ724" s="32">
        <v>1</v>
      </c>
      <c r="AR724" t="s">
        <v>83</v>
      </c>
      <c r="AS724" t="s">
        <v>97</v>
      </c>
      <c r="AT724" t="s">
        <v>96</v>
      </c>
      <c r="AU724" t="s">
        <v>97</v>
      </c>
      <c r="AW724" s="39" t="str">
        <f>IFERROR(_xlfn.XLOOKUP(Q724,wtd!$B:$B,wtd!$C:$C),"")</f>
        <v/>
      </c>
      <c r="AX724" s="144" t="b">
        <f>IFERROR(Q724=_xlfn.XLOOKUP(Q724,wtd!$B:$B,wtd!$B:$B),FALSE)</f>
        <v>0</v>
      </c>
      <c r="AY724" t="s">
        <v>89</v>
      </c>
      <c r="BC724" t="b">
        <v>0</v>
      </c>
      <c r="BD724" t="b">
        <v>0</v>
      </c>
      <c r="BE724" t="b">
        <v>0</v>
      </c>
      <c r="BF724" s="124" t="s">
        <v>5067</v>
      </c>
      <c r="BG724" t="s">
        <v>261</v>
      </c>
      <c r="BH724" s="124" t="s">
        <v>261</v>
      </c>
      <c r="BI724" t="s">
        <v>262</v>
      </c>
      <c r="BJ724" t="s">
        <v>263</v>
      </c>
      <c r="BN724" s="232">
        <v>999</v>
      </c>
      <c r="BQ724" t="s">
        <v>143</v>
      </c>
      <c r="BR724" t="s">
        <v>260</v>
      </c>
      <c r="BS724" t="s">
        <v>56</v>
      </c>
    </row>
    <row r="725" spans="1:71">
      <c r="A725">
        <v>724</v>
      </c>
      <c r="B725" s="161" t="str">
        <f>IFERROR(TEXT(AM725,"00"),"99")&amp;IFERROR(TEXT(X725,"00"),"99")&amp;IFERROR(TEXT(T725,"00"),"99")&amp;IFERROR(TEXT(BN725,"000"),"999")</f>
        <v>058009999</v>
      </c>
      <c r="C725" s="161" t="str">
        <f>IFERROR(TEXT(AM725,"00"),"99")&amp;IFERROR(TEXT(W725,"00"),"99")&amp;IFERROR(TEXT(S725,"000"),"999")</f>
        <v>0580105</v>
      </c>
      <c r="D725" s="29">
        <v>0</v>
      </c>
      <c r="E725" s="29">
        <v>1</v>
      </c>
      <c r="F725" s="29">
        <v>0</v>
      </c>
      <c r="G725" s="29"/>
      <c r="H725" t="s">
        <v>434</v>
      </c>
      <c r="I725" s="379" t="str">
        <f>IF(ISBLANK(H725), IF(OR(NOT(ISBLANK(M725)),NOT(ISBLANK(J725)), NOT(ISBLANK(O725))),"no oldname but should be",""),IF(H725=J725,"api",IF(H725=O725,"csv","no match or acsbgname")))</f>
        <v>csv</v>
      </c>
      <c r="K725" s="124"/>
      <c r="L725" s="124"/>
      <c r="N725" s="124" t="s">
        <v>434</v>
      </c>
      <c r="O725" s="124" t="s">
        <v>434</v>
      </c>
      <c r="P725" s="124" t="s">
        <v>434</v>
      </c>
      <c r="Q725" s="64" t="s">
        <v>433</v>
      </c>
      <c r="R725" t="s">
        <v>433</v>
      </c>
      <c r="S725" s="150">
        <f>IFERROR(_xlfn.XLOOKUP(U725,sortorder!$E$62:$E$134,sortorder!$F$62:$F$134),999)</f>
        <v>105</v>
      </c>
      <c r="T725" s="150">
        <f>IFERROR(_xlfn.XLOOKUP(U725,sortorder!$E$62:$E$134,sortorder!$D$62:$D$134),99)</f>
        <v>9</v>
      </c>
      <c r="U725" s="129" t="s">
        <v>265</v>
      </c>
      <c r="W725" s="155">
        <f>IFERROR(_xlfn.XLOOKUP(Y725,sortorder!$E$4:$E$55,sortorder!$D$4:$D$55),99)</f>
        <v>80</v>
      </c>
      <c r="X725" s="155">
        <f>IFERROR(_xlfn.XLOOKUP(Y725,sortorder!$E$4:$E$55,sortorder!$D$4:$D$55),99)</f>
        <v>80</v>
      </c>
      <c r="Y725" s="22" t="s">
        <v>2887</v>
      </c>
      <c r="Z725" s="144">
        <f>IF(ISERROR(SEARCH(Z$1,$Q725)),0,1)</f>
        <v>0</v>
      </c>
      <c r="AA725" s="144">
        <f>IF(ISERROR(SEARCH(AA$1,$Q725)),0,1)</f>
        <v>0</v>
      </c>
      <c r="AB725" s="144">
        <f>IF(ISERROR(SEARCH(AB$1,$Q725)),0,1)</f>
        <v>1</v>
      </c>
      <c r="AC725" s="144">
        <f>IF(ISERROR(SEARCH(AC$1,$Q725)),0,1)</f>
        <v>1</v>
      </c>
      <c r="AD725" s="144">
        <f>IF(ISERROR(SEARCH(AD$1,$Q725)),0,1)</f>
        <v>0</v>
      </c>
      <c r="AE725" s="144">
        <f>IF(ISERROR(SEARCH(AE$1,$Q725)),0,1)</f>
        <v>0</v>
      </c>
      <c r="AF725" s="144">
        <f>IF(ISERROR(SEARCH(AF$1,$Q725)),0,1)</f>
        <v>1</v>
      </c>
      <c r="AG725" s="144">
        <f>IF(ISERROR(SEARCH(AG$1,$Q725)),0,1)</f>
        <v>0</v>
      </c>
      <c r="AH725" s="144">
        <f>IF(ISERROR(SEARCH(AH$1,$Q725)),0,1)</f>
        <v>0</v>
      </c>
      <c r="AK725" t="s">
        <v>84</v>
      </c>
      <c r="AL725" s="41" t="s">
        <v>84</v>
      </c>
      <c r="AM725" s="216">
        <f>_xlfn.XLOOKUP(AL725,sortorder!$I$15:$I$20,sortorder!$J$15:$J$20)</f>
        <v>5</v>
      </c>
      <c r="AN725" t="s">
        <v>423</v>
      </c>
      <c r="AO725" t="s">
        <v>423</v>
      </c>
      <c r="AP725" t="s">
        <v>424</v>
      </c>
      <c r="AQ725" s="32">
        <v>1</v>
      </c>
      <c r="AR725" t="s">
        <v>268</v>
      </c>
      <c r="AS725" t="s">
        <v>2833</v>
      </c>
      <c r="AT725" t="s">
        <v>515</v>
      </c>
      <c r="AU725" t="s">
        <v>516</v>
      </c>
      <c r="AW725" s="39" t="str">
        <f>IFERROR(_xlfn.XLOOKUP(Q725,wtd!$B:$B,wtd!$C:$C),"")</f>
        <v/>
      </c>
      <c r="AX725" s="144" t="b">
        <f>IFERROR(Q725=_xlfn.XLOOKUP(Q725,wtd!$B:$B,wtd!$B:$B),FALSE)</f>
        <v>0</v>
      </c>
      <c r="AY725" t="s">
        <v>1103</v>
      </c>
      <c r="BC725" t="b">
        <v>0</v>
      </c>
      <c r="BD725" t="b">
        <v>0</v>
      </c>
      <c r="BE725" t="b">
        <v>0</v>
      </c>
      <c r="BF725" s="124" t="s">
        <v>435</v>
      </c>
      <c r="BG725" s="124" t="s">
        <v>435</v>
      </c>
      <c r="BH725" s="124" t="s">
        <v>435</v>
      </c>
      <c r="BI725" t="s">
        <v>435</v>
      </c>
      <c r="BN725" s="232">
        <v>999</v>
      </c>
      <c r="BQ725" t="s">
        <v>436</v>
      </c>
      <c r="BR725" t="s">
        <v>434</v>
      </c>
    </row>
    <row r="726" spans="1:71">
      <c r="A726">
        <v>725</v>
      </c>
      <c r="B726" s="161" t="str">
        <f>IFERROR(TEXT(AM726,"00"),"99")&amp;IFERROR(TEXT(X726,"00"),"99")&amp;IFERROR(TEXT(T726,"00"),"99")&amp;IFERROR(TEXT(BN726,"000"),"999")</f>
        <v>058009999</v>
      </c>
      <c r="C726" s="161" t="str">
        <f>IFERROR(TEXT(AM726,"00"),"99")&amp;IFERROR(TEXT(W726,"00"),"99")&amp;IFERROR(TEXT(S726,"000"),"999")</f>
        <v>0580105</v>
      </c>
      <c r="D726" s="29">
        <v>0</v>
      </c>
      <c r="E726" s="29">
        <v>1</v>
      </c>
      <c r="F726" s="29">
        <v>0</v>
      </c>
      <c r="G726" s="29"/>
      <c r="H726" t="s">
        <v>438</v>
      </c>
      <c r="I726" s="379" t="str">
        <f>IF(ISBLANK(H726), IF(OR(NOT(ISBLANK(M726)),NOT(ISBLANK(J726)), NOT(ISBLANK(O726))),"no oldname but should be",""),IF(H726=J726,"api",IF(H726=O726,"csv","no match or acsbgname")))</f>
        <v>csv</v>
      </c>
      <c r="K726" s="124"/>
      <c r="L726" s="124"/>
      <c r="N726" s="124" t="s">
        <v>438</v>
      </c>
      <c r="O726" s="124" t="s">
        <v>438</v>
      </c>
      <c r="P726" s="124" t="s">
        <v>438</v>
      </c>
      <c r="Q726" s="64" t="s">
        <v>437</v>
      </c>
      <c r="R726" t="s">
        <v>437</v>
      </c>
      <c r="S726" s="150">
        <f>IFERROR(_xlfn.XLOOKUP(U726,sortorder!$E$62:$E$134,sortorder!$F$62:$F$134),999)</f>
        <v>105</v>
      </c>
      <c r="T726" s="150">
        <f>IFERROR(_xlfn.XLOOKUP(U726,sortorder!$E$62:$E$134,sortorder!$D$62:$D$134),99)</f>
        <v>9</v>
      </c>
      <c r="U726" s="129" t="s">
        <v>265</v>
      </c>
      <c r="W726" s="155">
        <f>IFERROR(_xlfn.XLOOKUP(Y726,sortorder!$E$4:$E$55,sortorder!$D$4:$D$55),99)</f>
        <v>80</v>
      </c>
      <c r="X726" s="155">
        <f>IFERROR(_xlfn.XLOOKUP(Y726,sortorder!$E$4:$E$55,sortorder!$D$4:$D$55),99)</f>
        <v>80</v>
      </c>
      <c r="Y726" s="22" t="s">
        <v>2887</v>
      </c>
      <c r="Z726" s="144">
        <f>IF(ISERROR(SEARCH(Z$1,$Q726)),0,1)</f>
        <v>0</v>
      </c>
      <c r="AA726" s="144">
        <f>IF(ISERROR(SEARCH(AA$1,$Q726)),0,1)</f>
        <v>0</v>
      </c>
      <c r="AB726" s="144">
        <f>IF(ISERROR(SEARCH(AB$1,$Q726)),0,1)</f>
        <v>1</v>
      </c>
      <c r="AC726" s="144">
        <f>IF(ISERROR(SEARCH(AC$1,$Q726)),0,1)</f>
        <v>1</v>
      </c>
      <c r="AD726" s="144">
        <f>IF(ISERROR(SEARCH(AD$1,$Q726)),0,1)</f>
        <v>0</v>
      </c>
      <c r="AE726" s="144">
        <f>IF(ISERROR(SEARCH(AE$1,$Q726)),0,1)</f>
        <v>0</v>
      </c>
      <c r="AF726" s="144">
        <f>IF(ISERROR(SEARCH(AF$1,$Q726)),0,1)</f>
        <v>1</v>
      </c>
      <c r="AG726" s="144">
        <f>IF(ISERROR(SEARCH(AG$1,$Q726)),0,1)</f>
        <v>0</v>
      </c>
      <c r="AH726" s="144">
        <f>IF(ISERROR(SEARCH(AH$1,$Q726)),0,1)</f>
        <v>1</v>
      </c>
      <c r="AK726" t="s">
        <v>84</v>
      </c>
      <c r="AL726" s="41" t="s">
        <v>84</v>
      </c>
      <c r="AM726" s="216">
        <f>_xlfn.XLOOKUP(AL726,sortorder!$I$15:$I$20,sortorder!$J$15:$J$20)</f>
        <v>5</v>
      </c>
      <c r="AN726" t="s">
        <v>423</v>
      </c>
      <c r="AO726" t="s">
        <v>423</v>
      </c>
      <c r="AP726" t="s">
        <v>424</v>
      </c>
      <c r="AQ726" s="32">
        <v>1</v>
      </c>
      <c r="AR726" t="s">
        <v>268</v>
      </c>
      <c r="AS726" t="s">
        <v>2833</v>
      </c>
      <c r="AT726" t="s">
        <v>515</v>
      </c>
      <c r="AU726" t="s">
        <v>516</v>
      </c>
      <c r="AW726" s="39" t="str">
        <f>IFERROR(_xlfn.XLOOKUP(Q726,wtd!$B:$B,wtd!$C:$C),"")</f>
        <v/>
      </c>
      <c r="AX726" s="144" t="b">
        <f>IFERROR(Q726=_xlfn.XLOOKUP(Q726,wtd!$B:$B,wtd!$B:$B),FALSE)</f>
        <v>0</v>
      </c>
      <c r="AY726" t="s">
        <v>1103</v>
      </c>
      <c r="BC726" t="b">
        <v>0</v>
      </c>
      <c r="BD726" t="b">
        <v>0</v>
      </c>
      <c r="BE726" t="b">
        <v>0</v>
      </c>
      <c r="BF726" s="124" t="s">
        <v>5068</v>
      </c>
      <c r="BG726" s="124" t="s">
        <v>439</v>
      </c>
      <c r="BH726" s="124" t="s">
        <v>439</v>
      </c>
      <c r="BI726" t="s">
        <v>439</v>
      </c>
      <c r="BN726" s="232">
        <v>999</v>
      </c>
      <c r="BQ726" t="s">
        <v>440</v>
      </c>
      <c r="BR726" t="s">
        <v>438</v>
      </c>
    </row>
    <row r="727" spans="1:71">
      <c r="A727">
        <v>726</v>
      </c>
      <c r="B727" s="161" t="str">
        <f>IFERROR(TEXT(AM727,"00"),"99")&amp;IFERROR(TEXT(X727,"00"),"99")&amp;IFERROR(TEXT(T727,"00"),"99")&amp;IFERROR(TEXT(BN727,"000"),"999")</f>
        <v>058009999</v>
      </c>
      <c r="C727" s="161" t="str">
        <f>IFERROR(TEXT(AM727,"00"),"99")&amp;IFERROR(TEXT(W727,"00"),"99")&amp;IFERROR(TEXT(S727,"000"),"999")</f>
        <v>0580105</v>
      </c>
      <c r="D727" s="29">
        <v>0</v>
      </c>
      <c r="E727" s="29">
        <v>1</v>
      </c>
      <c r="F727" s="29">
        <v>0</v>
      </c>
      <c r="G727" s="29"/>
      <c r="H727" t="s">
        <v>636</v>
      </c>
      <c r="I727" s="379" t="str">
        <f>IF(ISBLANK(H727), IF(OR(NOT(ISBLANK(M727)),NOT(ISBLANK(J727)), NOT(ISBLANK(O727))),"no oldname but should be",""),IF(H727=J727,"api",IF(H727=O727,"csv","no match or acsbgname")))</f>
        <v>csv</v>
      </c>
      <c r="K727" s="124"/>
      <c r="L727" s="124"/>
      <c r="M727" s="124"/>
      <c r="N727" s="124" t="s">
        <v>636</v>
      </c>
      <c r="O727" s="124" t="s">
        <v>636</v>
      </c>
      <c r="P727" s="124" t="s">
        <v>636</v>
      </c>
      <c r="Q727" s="125" t="s">
        <v>635</v>
      </c>
      <c r="R727" s="124" t="s">
        <v>635</v>
      </c>
      <c r="S727" s="150">
        <f>IFERROR(_xlfn.XLOOKUP(U727,sortorder!$E$62:$E$134,sortorder!$F$62:$F$134),999)</f>
        <v>105</v>
      </c>
      <c r="T727" s="150">
        <f>IFERROR(_xlfn.XLOOKUP(U727,sortorder!$E$62:$E$134,sortorder!$D$62:$D$134),99)</f>
        <v>9</v>
      </c>
      <c r="U727" s="201" t="s">
        <v>265</v>
      </c>
      <c r="V727" s="202"/>
      <c r="W727" s="155">
        <f>IFERROR(_xlfn.XLOOKUP(Y727,sortorder!$E$4:$E$55,sortorder!$D$4:$D$55),99)</f>
        <v>80</v>
      </c>
      <c r="X727" s="155">
        <f>IFERROR(_xlfn.XLOOKUP(Y727,sortorder!$E$4:$E$55,sortorder!$D$4:$D$55),99)</f>
        <v>80</v>
      </c>
      <c r="Y727" s="203" t="s">
        <v>2886</v>
      </c>
      <c r="Z727" s="144">
        <f>IF(ISERROR(SEARCH(Z$1,$Q727)),0,1)</f>
        <v>0</v>
      </c>
      <c r="AA727" s="144">
        <f>IF(ISERROR(SEARCH(AA$1,$Q727)),0,1)</f>
        <v>1</v>
      </c>
      <c r="AB727" s="144">
        <f>IF(ISERROR(SEARCH(AB$1,$Q727)),0,1)</f>
        <v>0</v>
      </c>
      <c r="AC727" s="144">
        <f>IF(ISERROR(SEARCH(AC$1,$Q727)),0,1)</f>
        <v>0</v>
      </c>
      <c r="AD727" s="144">
        <f>IF(ISERROR(SEARCH(AD$1,$Q727)),0,1)</f>
        <v>0</v>
      </c>
      <c r="AE727" s="144">
        <f>IF(ISERROR(SEARCH(AE$1,$Q727)),0,1)</f>
        <v>1</v>
      </c>
      <c r="AF727" s="144">
        <f>IF(ISERROR(SEARCH(AF$1,$Q727)),0,1)</f>
        <v>1</v>
      </c>
      <c r="AG727" s="144">
        <f>IF(ISERROR(SEARCH(AG$1,$Q727)),0,1)</f>
        <v>0</v>
      </c>
      <c r="AH727" s="144">
        <f>IF(ISERROR(SEARCH(AH$1,$Q727)),0,1)</f>
        <v>0</v>
      </c>
      <c r="AI727" s="124"/>
      <c r="AJ727" s="124"/>
      <c r="AK727" s="124" t="s">
        <v>84</v>
      </c>
      <c r="AL727" s="218" t="s">
        <v>84</v>
      </c>
      <c r="AM727" s="216">
        <f>_xlfn.XLOOKUP(AL727,sortorder!$I$15:$I$20,sortorder!$J$15:$J$20)</f>
        <v>5</v>
      </c>
      <c r="AN727" s="124" t="s">
        <v>1804</v>
      </c>
      <c r="AO727" s="124" t="s">
        <v>1804</v>
      </c>
      <c r="AP727" s="124" t="s">
        <v>1805</v>
      </c>
      <c r="AQ727" s="205">
        <v>3</v>
      </c>
      <c r="AR727" s="124" t="s">
        <v>456</v>
      </c>
      <c r="AS727" s="124" t="s">
        <v>97</v>
      </c>
      <c r="AT727" s="124" t="s">
        <v>96</v>
      </c>
      <c r="AU727" s="124" t="s">
        <v>97</v>
      </c>
      <c r="AV727" s="124"/>
      <c r="AW727" s="39" t="str">
        <f>IFERROR(_xlfn.XLOOKUP(Q727,wtd!$B:$B,wtd!$C:$C),"")</f>
        <v/>
      </c>
      <c r="AX727" s="144" t="b">
        <f>IFERROR(Q727=_xlfn.XLOOKUP(Q727,wtd!$B:$B,wtd!$B:$B),FALSE)</f>
        <v>0</v>
      </c>
      <c r="AY727" s="124" t="s">
        <v>89</v>
      </c>
      <c r="AZ727" s="124"/>
      <c r="BA727" s="124"/>
      <c r="BB727" s="124"/>
      <c r="BC727" s="124" t="b">
        <v>0</v>
      </c>
      <c r="BD727" s="124" t="b">
        <v>0</v>
      </c>
      <c r="BE727" s="124" t="b">
        <v>0</v>
      </c>
      <c r="BF727" s="124" t="s">
        <v>637</v>
      </c>
      <c r="BG727" s="124" t="s">
        <v>637</v>
      </c>
      <c r="BH727" s="124" t="s">
        <v>637</v>
      </c>
      <c r="BI727" s="124" t="s">
        <v>637</v>
      </c>
      <c r="BJ727" s="124"/>
      <c r="BK727" s="124"/>
      <c r="BL727" s="124"/>
      <c r="BN727" s="232">
        <v>999</v>
      </c>
      <c r="BQ727" t="s">
        <v>109</v>
      </c>
      <c r="BR727" t="s">
        <v>636</v>
      </c>
    </row>
    <row r="728" spans="1:71">
      <c r="A728">
        <v>727</v>
      </c>
      <c r="B728" s="161" t="str">
        <f>IFERROR(TEXT(AM728,"00"),"99")&amp;IFERROR(TEXT(X728,"00"),"99")&amp;IFERROR(TEXT(T728,"00"),"99")&amp;IFERROR(TEXT(BN728,"000"),"999")</f>
        <v>058009999</v>
      </c>
      <c r="C728" s="161" t="str">
        <f>IFERROR(TEXT(AM728,"00"),"99")&amp;IFERROR(TEXT(W728,"00"),"99")&amp;IFERROR(TEXT(S728,"000"),"999")</f>
        <v>0580105</v>
      </c>
      <c r="D728" s="29">
        <v>0</v>
      </c>
      <c r="E728" s="29">
        <v>1</v>
      </c>
      <c r="F728" s="29">
        <v>0</v>
      </c>
      <c r="G728" s="29"/>
      <c r="H728" t="s">
        <v>482</v>
      </c>
      <c r="I728" s="379" t="str">
        <f>IF(ISBLANK(H728), IF(OR(NOT(ISBLANK(M728)),NOT(ISBLANK(J728)), NOT(ISBLANK(O728))),"no oldname but should be",""),IF(H728=J728,"api",IF(H728=O728,"csv","no match or acsbgname")))</f>
        <v>csv</v>
      </c>
      <c r="K728" s="124"/>
      <c r="L728" s="124"/>
      <c r="M728" s="124"/>
      <c r="N728" s="124" t="s">
        <v>482</v>
      </c>
      <c r="O728" s="124" t="s">
        <v>482</v>
      </c>
      <c r="P728" s="124" t="s">
        <v>482</v>
      </c>
      <c r="Q728" s="125" t="s">
        <v>481</v>
      </c>
      <c r="R728" s="124" t="s">
        <v>481</v>
      </c>
      <c r="S728" s="150">
        <f>IFERROR(_xlfn.XLOOKUP(U728,sortorder!$E$62:$E$134,sortorder!$F$62:$F$134),999)</f>
        <v>105</v>
      </c>
      <c r="T728" s="150">
        <f>IFERROR(_xlfn.XLOOKUP(U728,sortorder!$E$62:$E$134,sortorder!$D$62:$D$134),99)</f>
        <v>9</v>
      </c>
      <c r="U728" s="201" t="s">
        <v>265</v>
      </c>
      <c r="V728" s="202"/>
      <c r="W728" s="155">
        <f>IFERROR(_xlfn.XLOOKUP(Y728,sortorder!$E$4:$E$55,sortorder!$D$4:$D$55),99)</f>
        <v>80</v>
      </c>
      <c r="X728" s="155">
        <f>IFERROR(_xlfn.XLOOKUP(Y728,sortorder!$E$4:$E$55,sortorder!$D$4:$D$55),99)</f>
        <v>80</v>
      </c>
      <c r="Y728" s="203" t="s">
        <v>2886</v>
      </c>
      <c r="Z728" s="144">
        <f>IF(ISERROR(SEARCH(Z$1,$Q728)),0,1)</f>
        <v>0</v>
      </c>
      <c r="AA728" s="144">
        <f>IF(ISERROR(SEARCH(AA$1,$Q728)),0,1)</f>
        <v>1</v>
      </c>
      <c r="AB728" s="144">
        <f>IF(ISERROR(SEARCH(AB$1,$Q728)),0,1)</f>
        <v>0</v>
      </c>
      <c r="AC728" s="144">
        <f>IF(ISERROR(SEARCH(AC$1,$Q728)),0,1)</f>
        <v>0</v>
      </c>
      <c r="AD728" s="144">
        <f>IF(ISERROR(SEARCH(AD$1,$Q728)),0,1)</f>
        <v>0</v>
      </c>
      <c r="AE728" s="144">
        <f>IF(ISERROR(SEARCH(AE$1,$Q728)),0,1)</f>
        <v>1</v>
      </c>
      <c r="AF728" s="144">
        <f>IF(ISERROR(SEARCH(AF$1,$Q728)),0,1)</f>
        <v>1</v>
      </c>
      <c r="AG728" s="144">
        <f>IF(ISERROR(SEARCH(AG$1,$Q728)),0,1)</f>
        <v>0</v>
      </c>
      <c r="AH728" s="144">
        <f>IF(ISERROR(SEARCH(AH$1,$Q728)),0,1)</f>
        <v>1</v>
      </c>
      <c r="AI728" s="124"/>
      <c r="AJ728" s="124"/>
      <c r="AK728" s="124" t="s">
        <v>84</v>
      </c>
      <c r="AL728" s="218" t="s">
        <v>84</v>
      </c>
      <c r="AM728" s="216">
        <f>_xlfn.XLOOKUP(AL728,sortorder!$I$15:$I$20,sortorder!$J$15:$J$20)</f>
        <v>5</v>
      </c>
      <c r="AN728" s="124" t="s">
        <v>1804</v>
      </c>
      <c r="AO728" s="124" t="s">
        <v>1804</v>
      </c>
      <c r="AP728" s="124" t="s">
        <v>1805</v>
      </c>
      <c r="AQ728" s="205">
        <v>3</v>
      </c>
      <c r="AR728" s="124" t="s">
        <v>456</v>
      </c>
      <c r="AS728" s="124" t="s">
        <v>97</v>
      </c>
      <c r="AT728" s="124" t="s">
        <v>96</v>
      </c>
      <c r="AU728" s="124" t="s">
        <v>97</v>
      </c>
      <c r="AV728" s="124"/>
      <c r="AW728" s="39" t="str">
        <f>IFERROR(_xlfn.XLOOKUP(Q728,wtd!$B:$B,wtd!$C:$C),"")</f>
        <v/>
      </c>
      <c r="AX728" s="144" t="b">
        <f>IFERROR(Q728=_xlfn.XLOOKUP(Q728,wtd!$B:$B,wtd!$B:$B),FALSE)</f>
        <v>0</v>
      </c>
      <c r="AY728" s="124" t="s">
        <v>89</v>
      </c>
      <c r="AZ728" s="124"/>
      <c r="BA728" s="124"/>
      <c r="BB728" s="124"/>
      <c r="BC728" s="124" t="b">
        <v>0</v>
      </c>
      <c r="BD728" s="124" t="b">
        <v>0</v>
      </c>
      <c r="BE728" s="124" t="b">
        <v>0</v>
      </c>
      <c r="BF728" s="124" t="s">
        <v>5069</v>
      </c>
      <c r="BG728" s="124" t="s">
        <v>483</v>
      </c>
      <c r="BH728" s="124" t="s">
        <v>483</v>
      </c>
      <c r="BI728" s="124" t="s">
        <v>483</v>
      </c>
      <c r="BJ728" s="124"/>
      <c r="BK728" s="124"/>
      <c r="BL728" s="124"/>
      <c r="BN728" s="232">
        <v>999</v>
      </c>
      <c r="BQ728" t="s">
        <v>143</v>
      </c>
      <c r="BR728" t="s">
        <v>482</v>
      </c>
    </row>
    <row r="729" spans="1:71">
      <c r="A729">
        <v>728</v>
      </c>
      <c r="B729" s="161" t="str">
        <f>IFERROR(TEXT(AM729,"00"),"99")&amp;IFERROR(TEXT(X729,"00"),"99")&amp;IFERROR(TEXT(T729,"00"),"99")&amp;IFERROR(TEXT(BN729,"000"),"999")</f>
        <v>058009999</v>
      </c>
      <c r="C729" s="161" t="str">
        <f>IFERROR(TEXT(AM729,"00"),"99")&amp;IFERROR(TEXT(W729,"00"),"99")&amp;IFERROR(TEXT(S729,"000"),"999")</f>
        <v>0580105</v>
      </c>
      <c r="D729" s="29">
        <v>0</v>
      </c>
      <c r="E729" s="29">
        <v>1</v>
      </c>
      <c r="F729" s="29">
        <v>0</v>
      </c>
      <c r="G729" s="29"/>
      <c r="H729" t="s">
        <v>786</v>
      </c>
      <c r="I729" s="379" t="str">
        <f>IF(ISBLANK(H729), IF(OR(NOT(ISBLANK(M729)),NOT(ISBLANK(J729)), NOT(ISBLANK(O729))),"no oldname but should be",""),IF(H729=J729,"api",IF(H729=O729,"csv","no match or acsbgname")))</f>
        <v>csv</v>
      </c>
      <c r="L729" s="124"/>
      <c r="M729" s="124"/>
      <c r="N729" s="124" t="s">
        <v>786</v>
      </c>
      <c r="O729" s="124" t="s">
        <v>786</v>
      </c>
      <c r="P729" s="124" t="s">
        <v>786</v>
      </c>
      <c r="Q729" s="125" t="s">
        <v>785</v>
      </c>
      <c r="R729" s="124" t="s">
        <v>785</v>
      </c>
      <c r="S729" s="150">
        <f>IFERROR(_xlfn.XLOOKUP(U729,sortorder!$E$62:$E$134,sortorder!$F$62:$F$134),999)</f>
        <v>105</v>
      </c>
      <c r="T729" s="150">
        <f>IFERROR(_xlfn.XLOOKUP(U729,sortorder!$E$62:$E$134,sortorder!$D$62:$D$134),99)</f>
        <v>9</v>
      </c>
      <c r="U729" s="201" t="s">
        <v>265</v>
      </c>
      <c r="V729" s="202"/>
      <c r="W729" s="155">
        <f>IFERROR(_xlfn.XLOOKUP(Y729,sortorder!$E$4:$E$55,sortorder!$D$4:$D$55),99)</f>
        <v>80</v>
      </c>
      <c r="X729" s="155">
        <f>IFERROR(_xlfn.XLOOKUP(Y729,sortorder!$E$4:$E$55,sortorder!$D$4:$D$55),99)</f>
        <v>80</v>
      </c>
      <c r="Y729" s="203" t="s">
        <v>2887</v>
      </c>
      <c r="Z729" s="144">
        <f>IF(ISERROR(SEARCH(Z$1,$Q729)),0,1)</f>
        <v>0</v>
      </c>
      <c r="AA729" s="144">
        <f>IF(ISERROR(SEARCH(AA$1,$Q729)),0,1)</f>
        <v>1</v>
      </c>
      <c r="AB729" s="144">
        <f>IF(ISERROR(SEARCH(AB$1,$Q729)),0,1)</f>
        <v>1</v>
      </c>
      <c r="AC729" s="144">
        <f>IF(ISERROR(SEARCH(AC$1,$Q729)),0,1)</f>
        <v>1</v>
      </c>
      <c r="AD729" s="144">
        <f>IF(ISERROR(SEARCH(AD$1,$Q729)),0,1)</f>
        <v>0</v>
      </c>
      <c r="AE729" s="144">
        <f>IF(ISERROR(SEARCH(AE$1,$Q729)),0,1)</f>
        <v>0</v>
      </c>
      <c r="AF729" s="144">
        <f>IF(ISERROR(SEARCH(AF$1,$Q729)),0,1)</f>
        <v>1</v>
      </c>
      <c r="AG729" s="144">
        <f>IF(ISERROR(SEARCH(AG$1,$Q729)),0,1)</f>
        <v>0</v>
      </c>
      <c r="AH729" s="144">
        <f>IF(ISERROR(SEARCH(AH$1,$Q729)),0,1)</f>
        <v>0</v>
      </c>
      <c r="AI729" s="124"/>
      <c r="AJ729" s="124"/>
      <c r="AK729" s="124" t="s">
        <v>84</v>
      </c>
      <c r="AL729" s="218" t="s">
        <v>84</v>
      </c>
      <c r="AM729" s="216">
        <f>_xlfn.XLOOKUP(AL729,sortorder!$I$15:$I$20,sortorder!$J$15:$J$20)</f>
        <v>5</v>
      </c>
      <c r="AN729" s="124" t="s">
        <v>1804</v>
      </c>
      <c r="AO729" s="124" t="s">
        <v>1804</v>
      </c>
      <c r="AP729" s="124" t="s">
        <v>1805</v>
      </c>
      <c r="AQ729" s="205">
        <v>3</v>
      </c>
      <c r="AR729" s="124" t="s">
        <v>757</v>
      </c>
      <c r="AS729" s="124" t="s">
        <v>2833</v>
      </c>
      <c r="AT729" s="124" t="s">
        <v>515</v>
      </c>
      <c r="AU729" s="124" t="s">
        <v>516</v>
      </c>
      <c r="AV729" s="124"/>
      <c r="AW729" s="39" t="str">
        <f>IFERROR(_xlfn.XLOOKUP(Q729,wtd!$B:$B,wtd!$C:$C),"")</f>
        <v/>
      </c>
      <c r="AX729" s="144" t="b">
        <f>IFERROR(Q729=_xlfn.XLOOKUP(Q729,wtd!$B:$B,wtd!$B:$B),FALSE)</f>
        <v>0</v>
      </c>
      <c r="AY729" s="124" t="s">
        <v>1103</v>
      </c>
      <c r="AZ729" s="124"/>
      <c r="BA729" s="124"/>
      <c r="BB729" s="124"/>
      <c r="BC729" s="124" t="b">
        <v>0</v>
      </c>
      <c r="BD729" s="124" t="b">
        <v>0</v>
      </c>
      <c r="BE729" s="124" t="b">
        <v>0</v>
      </c>
      <c r="BF729" s="124" t="s">
        <v>787</v>
      </c>
      <c r="BG729" s="124" t="s">
        <v>787</v>
      </c>
      <c r="BH729" s="124" t="s">
        <v>787</v>
      </c>
      <c r="BI729" s="124" t="s">
        <v>787</v>
      </c>
      <c r="BJ729" s="124"/>
      <c r="BK729" s="124"/>
      <c r="BL729" s="124"/>
      <c r="BN729" s="232">
        <v>999</v>
      </c>
      <c r="BQ729" t="s">
        <v>436</v>
      </c>
      <c r="BR729" t="s">
        <v>786</v>
      </c>
    </row>
    <row r="730" spans="1:71">
      <c r="A730">
        <v>729</v>
      </c>
      <c r="B730" s="161" t="str">
        <f>IFERROR(TEXT(AM730,"00"),"99")&amp;IFERROR(TEXT(X730,"00"),"99")&amp;IFERROR(TEXT(T730,"00"),"99")&amp;IFERROR(TEXT(BN730,"000"),"999")</f>
        <v>058009999</v>
      </c>
      <c r="C730" s="161" t="str">
        <f>IFERROR(TEXT(AM730,"00"),"99")&amp;IFERROR(TEXT(W730,"00"),"99")&amp;IFERROR(TEXT(S730,"000"),"999")</f>
        <v>0580105</v>
      </c>
      <c r="D730" s="29">
        <v>0</v>
      </c>
      <c r="E730" s="29">
        <v>1</v>
      </c>
      <c r="F730" s="29">
        <v>0</v>
      </c>
      <c r="G730" s="29"/>
      <c r="H730" t="s">
        <v>789</v>
      </c>
      <c r="I730" s="379" t="str">
        <f>IF(ISBLANK(H730), IF(OR(NOT(ISBLANK(M730)),NOT(ISBLANK(J730)), NOT(ISBLANK(O730))),"no oldname but should be",""),IF(H730=J730,"api",IF(H730=O730,"csv","no match or acsbgname")))</f>
        <v>csv</v>
      </c>
      <c r="L730" s="124"/>
      <c r="M730" s="124"/>
      <c r="N730" s="124" t="s">
        <v>789</v>
      </c>
      <c r="O730" s="124" t="s">
        <v>789</v>
      </c>
      <c r="P730" s="124" t="s">
        <v>789</v>
      </c>
      <c r="Q730" s="125" t="s">
        <v>788</v>
      </c>
      <c r="R730" s="124" t="s">
        <v>788</v>
      </c>
      <c r="S730" s="150">
        <f>IFERROR(_xlfn.XLOOKUP(U730,sortorder!$E$62:$E$134,sortorder!$F$62:$F$134),999)</f>
        <v>105</v>
      </c>
      <c r="T730" s="150">
        <f>IFERROR(_xlfn.XLOOKUP(U730,sortorder!$E$62:$E$134,sortorder!$D$62:$D$134),99)</f>
        <v>9</v>
      </c>
      <c r="U730" s="201" t="s">
        <v>265</v>
      </c>
      <c r="V730" s="202"/>
      <c r="W730" s="155">
        <f>IFERROR(_xlfn.XLOOKUP(Y730,sortorder!$E$4:$E$55,sortorder!$D$4:$D$55),99)</f>
        <v>80</v>
      </c>
      <c r="X730" s="155">
        <f>IFERROR(_xlfn.XLOOKUP(Y730,sortorder!$E$4:$E$55,sortorder!$D$4:$D$55),99)</f>
        <v>80</v>
      </c>
      <c r="Y730" s="203" t="s">
        <v>2887</v>
      </c>
      <c r="Z730" s="144">
        <f>IF(ISERROR(SEARCH(Z$1,$Q730)),0,1)</f>
        <v>0</v>
      </c>
      <c r="AA730" s="144">
        <f>IF(ISERROR(SEARCH(AA$1,$Q730)),0,1)</f>
        <v>1</v>
      </c>
      <c r="AB730" s="144">
        <f>IF(ISERROR(SEARCH(AB$1,$Q730)),0,1)</f>
        <v>1</v>
      </c>
      <c r="AC730" s="144">
        <f>IF(ISERROR(SEARCH(AC$1,$Q730)),0,1)</f>
        <v>1</v>
      </c>
      <c r="AD730" s="144">
        <f>IF(ISERROR(SEARCH(AD$1,$Q730)),0,1)</f>
        <v>0</v>
      </c>
      <c r="AE730" s="144">
        <f>IF(ISERROR(SEARCH(AE$1,$Q730)),0,1)</f>
        <v>0</v>
      </c>
      <c r="AF730" s="144">
        <f>IF(ISERROR(SEARCH(AF$1,$Q730)),0,1)</f>
        <v>1</v>
      </c>
      <c r="AG730" s="144">
        <f>IF(ISERROR(SEARCH(AG$1,$Q730)),0,1)</f>
        <v>0</v>
      </c>
      <c r="AH730" s="144">
        <f>IF(ISERROR(SEARCH(AH$1,$Q730)),0,1)</f>
        <v>1</v>
      </c>
      <c r="AI730" s="124"/>
      <c r="AJ730" s="124"/>
      <c r="AK730" s="124" t="s">
        <v>84</v>
      </c>
      <c r="AL730" s="218" t="s">
        <v>84</v>
      </c>
      <c r="AM730" s="216">
        <f>_xlfn.XLOOKUP(AL730,sortorder!$I$15:$I$20,sortorder!$J$15:$J$20)</f>
        <v>5</v>
      </c>
      <c r="AN730" s="124" t="s">
        <v>1804</v>
      </c>
      <c r="AO730" s="124" t="s">
        <v>1804</v>
      </c>
      <c r="AP730" s="124" t="s">
        <v>1805</v>
      </c>
      <c r="AQ730" s="205">
        <v>3</v>
      </c>
      <c r="AR730" s="124" t="s">
        <v>757</v>
      </c>
      <c r="AS730" s="124" t="s">
        <v>2833</v>
      </c>
      <c r="AT730" s="124" t="s">
        <v>515</v>
      </c>
      <c r="AU730" s="124" t="s">
        <v>516</v>
      </c>
      <c r="AV730" s="124"/>
      <c r="AW730" s="39" t="str">
        <f>IFERROR(_xlfn.XLOOKUP(Q730,wtd!$B:$B,wtd!$C:$C),"")</f>
        <v/>
      </c>
      <c r="AX730" s="144" t="b">
        <f>IFERROR(Q730=_xlfn.XLOOKUP(Q730,wtd!$B:$B,wtd!$B:$B),FALSE)</f>
        <v>0</v>
      </c>
      <c r="AY730" s="124" t="s">
        <v>1103</v>
      </c>
      <c r="AZ730" s="124"/>
      <c r="BA730" s="124"/>
      <c r="BB730" s="124"/>
      <c r="BC730" s="124" t="b">
        <v>0</v>
      </c>
      <c r="BD730" s="124" t="b">
        <v>0</v>
      </c>
      <c r="BE730" s="124" t="b">
        <v>0</v>
      </c>
      <c r="BF730" s="124" t="s">
        <v>5070</v>
      </c>
      <c r="BG730" s="124" t="s">
        <v>790</v>
      </c>
      <c r="BH730" s="124" t="s">
        <v>790</v>
      </c>
      <c r="BI730" s="124" t="s">
        <v>790</v>
      </c>
      <c r="BJ730" s="124"/>
      <c r="BK730" s="124"/>
      <c r="BL730" s="124"/>
      <c r="BN730" s="232">
        <v>999</v>
      </c>
      <c r="BQ730" t="s">
        <v>440</v>
      </c>
      <c r="BR730" t="s">
        <v>789</v>
      </c>
    </row>
    <row r="731" spans="1:71">
      <c r="A731">
        <v>730</v>
      </c>
      <c r="B731" s="161" t="str">
        <f>IFERROR(TEXT(AM731,"00"),"99")&amp;IFERROR(TEXT(X731,"00"),"99")&amp;IFERROR(TEXT(T731,"00"),"99")&amp;IFERROR(TEXT(BN731,"000"),"999")</f>
        <v>058010999</v>
      </c>
      <c r="C731" s="161" t="str">
        <f>IFERROR(TEXT(AM731,"00"),"99")&amp;IFERROR(TEXT(W731,"00"),"99")&amp;IFERROR(TEXT(S731,"000"),"999")</f>
        <v>0580106</v>
      </c>
      <c r="D731" s="29">
        <v>0</v>
      </c>
      <c r="E731" s="29">
        <v>1</v>
      </c>
      <c r="F731" s="29">
        <v>0</v>
      </c>
      <c r="G731" s="29"/>
      <c r="H731" t="s">
        <v>82</v>
      </c>
      <c r="I731" s="379" t="str">
        <f>IF(ISBLANK(H731), IF(OR(NOT(ISBLANK(M731)),NOT(ISBLANK(J731)), NOT(ISBLANK(O731))),"no oldname but should be",""),IF(H731=J731,"api",IF(H731=O731,"csv","no match or acsbgname")))</f>
        <v>csv</v>
      </c>
      <c r="L731" s="124"/>
      <c r="M731" s="124"/>
      <c r="N731" s="124" t="s">
        <v>82</v>
      </c>
      <c r="O731" s="124" t="s">
        <v>82</v>
      </c>
      <c r="P731" s="124" t="s">
        <v>82</v>
      </c>
      <c r="Q731" s="125" t="s">
        <v>81</v>
      </c>
      <c r="R731" s="124" t="s">
        <v>81</v>
      </c>
      <c r="S731" s="150">
        <f>IFERROR(_xlfn.XLOOKUP(U731,sortorder!$E$62:$E$134,sortorder!$F$62:$F$134),999)</f>
        <v>106</v>
      </c>
      <c r="T731" s="150">
        <f>IFERROR(_xlfn.XLOOKUP(U731,sortorder!$E$62:$E$134,sortorder!$D$62:$D$134),99)</f>
        <v>10</v>
      </c>
      <c r="U731" s="201" t="s">
        <v>95</v>
      </c>
      <c r="V731" s="202"/>
      <c r="W731" s="155">
        <f>IFERROR(_xlfn.XLOOKUP(Y731,sortorder!$E$4:$E$55,sortorder!$D$4:$D$55),99)</f>
        <v>80</v>
      </c>
      <c r="X731" s="155">
        <f>IFERROR(_xlfn.XLOOKUP(Y731,sortorder!$E$4:$E$55,sortorder!$D$4:$D$55),99)</f>
        <v>80</v>
      </c>
      <c r="Y731" s="203" t="s">
        <v>2886</v>
      </c>
      <c r="Z731" s="144">
        <f>IF(ISERROR(SEARCH(Z$1,$Q731)),0,1)</f>
        <v>0</v>
      </c>
      <c r="AA731" s="144">
        <f>IF(ISERROR(SEARCH(AA$1,$Q731)),0,1)</f>
        <v>0</v>
      </c>
      <c r="AB731" s="144">
        <f>IF(ISERROR(SEARCH(AB$1,$Q731)),0,1)</f>
        <v>0</v>
      </c>
      <c r="AC731" s="144">
        <f>IF(ISERROR(SEARCH(AC$1,$Q731)),0,1)</f>
        <v>0</v>
      </c>
      <c r="AD731" s="144">
        <f>IF(ISERROR(SEARCH(AD$1,$Q731)),0,1)</f>
        <v>0</v>
      </c>
      <c r="AE731" s="144">
        <f>IF(ISERROR(SEARCH(AE$1,$Q731)),0,1)</f>
        <v>1</v>
      </c>
      <c r="AF731" s="144">
        <f>IF(ISERROR(SEARCH(AF$1,$Q731)),0,1)</f>
        <v>1</v>
      </c>
      <c r="AG731" s="144">
        <f>IF(ISERROR(SEARCH(AG$1,$Q731)),0,1)</f>
        <v>0</v>
      </c>
      <c r="AH731" s="144">
        <f>IF(ISERROR(SEARCH(AH$1,$Q731)),0,1)</f>
        <v>0</v>
      </c>
      <c r="AI731" s="124"/>
      <c r="AJ731" s="124"/>
      <c r="AK731" s="124" t="s">
        <v>84</v>
      </c>
      <c r="AL731" s="218" t="s">
        <v>84</v>
      </c>
      <c r="AM731" s="216">
        <f>_xlfn.XLOOKUP(AL731,sortorder!$I$15:$I$20,sortorder!$J$15:$J$20)</f>
        <v>5</v>
      </c>
      <c r="AN731" s="124" t="s">
        <v>423</v>
      </c>
      <c r="AO731" s="124" t="s">
        <v>423</v>
      </c>
      <c r="AP731" s="124" t="s">
        <v>424</v>
      </c>
      <c r="AQ731" s="205">
        <v>1</v>
      </c>
      <c r="AR731" s="124" t="s">
        <v>83</v>
      </c>
      <c r="AS731" s="124" t="s">
        <v>97</v>
      </c>
      <c r="AT731" s="124" t="s">
        <v>96</v>
      </c>
      <c r="AU731" s="124" t="s">
        <v>97</v>
      </c>
      <c r="AV731" s="124"/>
      <c r="AW731" s="39" t="str">
        <f>IFERROR(_xlfn.XLOOKUP(Q731,wtd!$B:$B,wtd!$C:$C),"")</f>
        <v/>
      </c>
      <c r="AX731" s="144" t="b">
        <f>IFERROR(Q731=_xlfn.XLOOKUP(Q731,wtd!$B:$B,wtd!$B:$B),FALSE)</f>
        <v>0</v>
      </c>
      <c r="AY731" s="124" t="s">
        <v>89</v>
      </c>
      <c r="AZ731" s="124"/>
      <c r="BA731" s="124"/>
      <c r="BB731" s="124"/>
      <c r="BC731" s="124" t="b">
        <v>0</v>
      </c>
      <c r="BD731" s="124" t="b">
        <v>0</v>
      </c>
      <c r="BE731" s="124" t="b">
        <v>0</v>
      </c>
      <c r="BF731" s="124" t="s">
        <v>5387</v>
      </c>
      <c r="BG731" s="124" t="s">
        <v>85</v>
      </c>
      <c r="BH731" s="124" t="s">
        <v>85</v>
      </c>
      <c r="BI731" s="124" t="s">
        <v>85</v>
      </c>
      <c r="BJ731" s="124"/>
      <c r="BK731" s="124"/>
      <c r="BL731" s="124"/>
      <c r="BN731" s="232">
        <v>999</v>
      </c>
      <c r="BQ731" t="s">
        <v>86</v>
      </c>
      <c r="BR731" t="s">
        <v>82</v>
      </c>
    </row>
    <row r="732" spans="1:71">
      <c r="A732">
        <v>731</v>
      </c>
      <c r="B732" s="161" t="str">
        <f>IFERROR(TEXT(AM732,"00"),"99")&amp;IFERROR(TEXT(X732,"00"),"99")&amp;IFERROR(TEXT(T732,"00"),"99")&amp;IFERROR(TEXT(BN732,"000"),"999")</f>
        <v>058010999</v>
      </c>
      <c r="C732" s="161" t="str">
        <f>IFERROR(TEXT(AM732,"00"),"99")&amp;IFERROR(TEXT(W732,"00"),"99")&amp;IFERROR(TEXT(S732,"000"),"999")</f>
        <v>0580106</v>
      </c>
      <c r="D732" s="29">
        <v>0</v>
      </c>
      <c r="E732" s="29">
        <v>1</v>
      </c>
      <c r="F732" s="29">
        <v>0</v>
      </c>
      <c r="G732" s="29"/>
      <c r="H732" t="s">
        <v>88</v>
      </c>
      <c r="I732" s="379" t="str">
        <f>IF(ISBLANK(H732), IF(OR(NOT(ISBLANK(M732)),NOT(ISBLANK(J732)), NOT(ISBLANK(O732))),"no oldname but should be",""),IF(H732=J732,"api",IF(H732=O732,"csv","no match or acsbgname")))</f>
        <v>csv</v>
      </c>
      <c r="L732" s="124"/>
      <c r="M732" s="124"/>
      <c r="N732" s="124" t="s">
        <v>88</v>
      </c>
      <c r="O732" s="124" t="s">
        <v>88</v>
      </c>
      <c r="P732" s="124" t="s">
        <v>88</v>
      </c>
      <c r="Q732" s="125" t="s">
        <v>87</v>
      </c>
      <c r="R732" s="124" t="s">
        <v>87</v>
      </c>
      <c r="S732" s="150">
        <f>IFERROR(_xlfn.XLOOKUP(U732,sortorder!$E$62:$E$134,sortorder!$F$62:$F$134),999)</f>
        <v>106</v>
      </c>
      <c r="T732" s="150">
        <f>IFERROR(_xlfn.XLOOKUP(U732,sortorder!$E$62:$E$134,sortorder!$D$62:$D$134),99)</f>
        <v>10</v>
      </c>
      <c r="U732" s="201" t="s">
        <v>95</v>
      </c>
      <c r="V732" s="202" t="s">
        <v>94</v>
      </c>
      <c r="W732" s="155">
        <f>IFERROR(_xlfn.XLOOKUP(Y732,sortorder!$E$4:$E$55,sortorder!$D$4:$D$55),99)</f>
        <v>80</v>
      </c>
      <c r="X732" s="155">
        <f>IFERROR(_xlfn.XLOOKUP(Y732,sortorder!$E$4:$E$55,sortorder!$D$4:$D$55),99)</f>
        <v>80</v>
      </c>
      <c r="Y732" s="203" t="s">
        <v>2886</v>
      </c>
      <c r="Z732" s="144">
        <f>IF(ISERROR(SEARCH(Z$1,$Q732)),0,1)</f>
        <v>0</v>
      </c>
      <c r="AA732" s="144">
        <f>IF(ISERROR(SEARCH(AA$1,$Q732)),0,1)</f>
        <v>0</v>
      </c>
      <c r="AB732" s="144">
        <f>IF(ISERROR(SEARCH(AB$1,$Q732)),0,1)</f>
        <v>0</v>
      </c>
      <c r="AC732" s="144">
        <f>IF(ISERROR(SEARCH(AC$1,$Q732)),0,1)</f>
        <v>0</v>
      </c>
      <c r="AD732" s="144">
        <f>IF(ISERROR(SEARCH(AD$1,$Q732)),0,1)</f>
        <v>0</v>
      </c>
      <c r="AE732" s="144">
        <f>IF(ISERROR(SEARCH(AE$1,$Q732)),0,1)</f>
        <v>1</v>
      </c>
      <c r="AF732" s="144">
        <f>IF(ISERROR(SEARCH(AF$1,$Q732)),0,1)</f>
        <v>1</v>
      </c>
      <c r="AG732" s="144">
        <f>IF(ISERROR(SEARCH(AG$1,$Q732)),0,1)</f>
        <v>0</v>
      </c>
      <c r="AH732" s="144">
        <f>IF(ISERROR(SEARCH(AH$1,$Q732)),0,1)</f>
        <v>1</v>
      </c>
      <c r="AI732" s="124"/>
      <c r="AJ732" s="124"/>
      <c r="AK732" s="124" t="s">
        <v>84</v>
      </c>
      <c r="AL732" s="218" t="s">
        <v>84</v>
      </c>
      <c r="AM732" s="216">
        <f>_xlfn.XLOOKUP(AL732,sortorder!$I$15:$I$20,sortorder!$J$15:$J$20)</f>
        <v>5</v>
      </c>
      <c r="AN732" s="124" t="s">
        <v>423</v>
      </c>
      <c r="AO732" s="124" t="s">
        <v>423</v>
      </c>
      <c r="AP732" s="124" t="s">
        <v>424</v>
      </c>
      <c r="AQ732" s="205">
        <v>1</v>
      </c>
      <c r="AR732" s="124" t="s">
        <v>83</v>
      </c>
      <c r="AS732" s="124" t="s">
        <v>97</v>
      </c>
      <c r="AT732" s="124" t="s">
        <v>96</v>
      </c>
      <c r="AU732" s="124" t="s">
        <v>97</v>
      </c>
      <c r="AV732" s="124"/>
      <c r="AW732" s="39" t="str">
        <f>IFERROR(_xlfn.XLOOKUP(Q732,wtd!$B:$B,wtd!$C:$C),"")</f>
        <v/>
      </c>
      <c r="AX732" s="144" t="b">
        <f>IFERROR(Q732=_xlfn.XLOOKUP(Q732,wtd!$B:$B,wtd!$B:$B),FALSE)</f>
        <v>0</v>
      </c>
      <c r="AY732" s="124" t="s">
        <v>89</v>
      </c>
      <c r="AZ732" s="124"/>
      <c r="BA732" s="124"/>
      <c r="BB732" s="124"/>
      <c r="BC732" s="124" t="b">
        <v>0</v>
      </c>
      <c r="BD732" s="124" t="b">
        <v>0</v>
      </c>
      <c r="BE732" s="124" t="b">
        <v>0</v>
      </c>
      <c r="BF732" s="124" t="s">
        <v>5388</v>
      </c>
      <c r="BG732" s="124" t="s">
        <v>90</v>
      </c>
      <c r="BH732" s="124" t="s">
        <v>90</v>
      </c>
      <c r="BI732" s="124" t="s">
        <v>91</v>
      </c>
      <c r="BJ732" s="124" t="s">
        <v>92</v>
      </c>
      <c r="BK732" s="124"/>
      <c r="BL732" s="124"/>
      <c r="BN732" s="232">
        <v>999</v>
      </c>
      <c r="BQ732" t="s">
        <v>86</v>
      </c>
      <c r="BR732" t="s">
        <v>88</v>
      </c>
      <c r="BS732" t="s">
        <v>56</v>
      </c>
    </row>
    <row r="733" spans="1:71">
      <c r="A733">
        <v>732</v>
      </c>
      <c r="B733" s="161" t="str">
        <f>IFERROR(TEXT(AM733,"00"),"99")&amp;IFERROR(TEXT(X733,"00"),"99")&amp;IFERROR(TEXT(T733,"00"),"99")&amp;IFERROR(TEXT(BN733,"000"),"999")</f>
        <v>058010999</v>
      </c>
      <c r="C733" s="161" t="str">
        <f>IFERROR(TEXT(AM733,"00"),"99")&amp;IFERROR(TEXT(W733,"00"),"99")&amp;IFERROR(TEXT(S733,"000"),"999")</f>
        <v>0580106</v>
      </c>
      <c r="D733" s="29">
        <v>0</v>
      </c>
      <c r="E733" s="29">
        <v>1</v>
      </c>
      <c r="F733" s="29">
        <v>0</v>
      </c>
      <c r="G733" s="29"/>
      <c r="H733" t="s">
        <v>442</v>
      </c>
      <c r="I733" s="379" t="str">
        <f>IF(ISBLANK(H733), IF(OR(NOT(ISBLANK(M733)),NOT(ISBLANK(J733)), NOT(ISBLANK(O733))),"no oldname but should be",""),IF(H733=J733,"api",IF(H733=O733,"csv","no match or acsbgname")))</f>
        <v>csv</v>
      </c>
      <c r="L733" s="124"/>
      <c r="M733" s="124"/>
      <c r="N733" s="124" t="s">
        <v>442</v>
      </c>
      <c r="O733" s="124" t="s">
        <v>442</v>
      </c>
      <c r="P733" s="124" t="s">
        <v>442</v>
      </c>
      <c r="Q733" s="125" t="s">
        <v>441</v>
      </c>
      <c r="R733" s="124" t="s">
        <v>441</v>
      </c>
      <c r="S733" s="150">
        <f>IFERROR(_xlfn.XLOOKUP(U733,sortorder!$E$62:$E$134,sortorder!$F$62:$F$134),999)</f>
        <v>106</v>
      </c>
      <c r="T733" s="150">
        <f>IFERROR(_xlfn.XLOOKUP(U733,sortorder!$E$62:$E$134,sortorder!$D$62:$D$134),99)</f>
        <v>10</v>
      </c>
      <c r="U733" s="201" t="s">
        <v>95</v>
      </c>
      <c r="V733" s="202"/>
      <c r="W733" s="155">
        <f>IFERROR(_xlfn.XLOOKUP(Y733,sortorder!$E$4:$E$55,sortorder!$D$4:$D$55),99)</f>
        <v>80</v>
      </c>
      <c r="X733" s="155">
        <f>IFERROR(_xlfn.XLOOKUP(Y733,sortorder!$E$4:$E$55,sortorder!$D$4:$D$55),99)</f>
        <v>80</v>
      </c>
      <c r="Y733" s="203" t="s">
        <v>2887</v>
      </c>
      <c r="Z733" s="144">
        <f>IF(ISERROR(SEARCH(Z$1,$Q733)),0,1)</f>
        <v>0</v>
      </c>
      <c r="AA733" s="144">
        <f>IF(ISERROR(SEARCH(AA$1,$Q733)),0,1)</f>
        <v>0</v>
      </c>
      <c r="AB733" s="144">
        <f>IF(ISERROR(SEARCH(AB$1,$Q733)),0,1)</f>
        <v>1</v>
      </c>
      <c r="AC733" s="144">
        <f>IF(ISERROR(SEARCH(AC$1,$Q733)),0,1)</f>
        <v>1</v>
      </c>
      <c r="AD733" s="144">
        <f>IF(ISERROR(SEARCH(AD$1,$Q733)),0,1)</f>
        <v>0</v>
      </c>
      <c r="AE733" s="144">
        <f>IF(ISERROR(SEARCH(AE$1,$Q733)),0,1)</f>
        <v>0</v>
      </c>
      <c r="AF733" s="144">
        <f>IF(ISERROR(SEARCH(AF$1,$Q733)),0,1)</f>
        <v>1</v>
      </c>
      <c r="AG733" s="144">
        <f>IF(ISERROR(SEARCH(AG$1,$Q733)),0,1)</f>
        <v>0</v>
      </c>
      <c r="AH733" s="144">
        <f>IF(ISERROR(SEARCH(AH$1,$Q733)),0,1)</f>
        <v>0</v>
      </c>
      <c r="AI733" s="124"/>
      <c r="AJ733" s="124"/>
      <c r="AK733" s="124" t="s">
        <v>84</v>
      </c>
      <c r="AL733" s="218" t="s">
        <v>84</v>
      </c>
      <c r="AM733" s="216">
        <f>_xlfn.XLOOKUP(AL733,sortorder!$I$15:$I$20,sortorder!$J$15:$J$20)</f>
        <v>5</v>
      </c>
      <c r="AN733" s="124" t="s">
        <v>423</v>
      </c>
      <c r="AO733" s="124" t="s">
        <v>423</v>
      </c>
      <c r="AP733" s="124" t="s">
        <v>424</v>
      </c>
      <c r="AQ733" s="205">
        <v>1</v>
      </c>
      <c r="AR733" s="124" t="s">
        <v>268</v>
      </c>
      <c r="AS733" s="124" t="s">
        <v>2833</v>
      </c>
      <c r="AT733" s="124" t="s">
        <v>515</v>
      </c>
      <c r="AU733" s="124" t="s">
        <v>516</v>
      </c>
      <c r="AV733" s="124"/>
      <c r="AW733" s="39" t="str">
        <f>IFERROR(_xlfn.XLOOKUP(Q733,wtd!$B:$B,wtd!$C:$C),"")</f>
        <v/>
      </c>
      <c r="AX733" s="144" t="b">
        <f>IFERROR(Q733=_xlfn.XLOOKUP(Q733,wtd!$B:$B,wtd!$B:$B),FALSE)</f>
        <v>0</v>
      </c>
      <c r="AY733" s="124" t="s">
        <v>1103</v>
      </c>
      <c r="AZ733" s="124"/>
      <c r="BA733" s="124"/>
      <c r="BB733" s="124"/>
      <c r="BC733" s="124" t="b">
        <v>0</v>
      </c>
      <c r="BD733" s="124" t="b">
        <v>0</v>
      </c>
      <c r="BE733" s="124" t="b">
        <v>0</v>
      </c>
      <c r="BF733" s="124" t="s">
        <v>5389</v>
      </c>
      <c r="BG733" s="124" t="s">
        <v>443</v>
      </c>
      <c r="BH733" s="124" t="s">
        <v>443</v>
      </c>
      <c r="BI733" s="124" t="s">
        <v>443</v>
      </c>
      <c r="BJ733" s="124"/>
      <c r="BK733" s="124"/>
      <c r="BL733" s="124"/>
      <c r="BN733" s="232">
        <v>999</v>
      </c>
      <c r="BQ733" t="s">
        <v>444</v>
      </c>
      <c r="BR733" t="s">
        <v>442</v>
      </c>
    </row>
    <row r="734" spans="1:71">
      <c r="A734">
        <v>733</v>
      </c>
      <c r="B734" s="161" t="str">
        <f>IFERROR(TEXT(AM734,"00"),"99")&amp;IFERROR(TEXT(X734,"00"),"99")&amp;IFERROR(TEXT(T734,"00"),"99")&amp;IFERROR(TEXT(BN734,"000"),"999")</f>
        <v>058010999</v>
      </c>
      <c r="C734" s="161" t="str">
        <f>IFERROR(TEXT(AM734,"00"),"99")&amp;IFERROR(TEXT(W734,"00"),"99")&amp;IFERROR(TEXT(S734,"000"),"999")</f>
        <v>0580106</v>
      </c>
      <c r="D734" s="29">
        <v>0</v>
      </c>
      <c r="E734" s="29">
        <v>1</v>
      </c>
      <c r="F734" s="29">
        <v>0</v>
      </c>
      <c r="G734" s="29"/>
      <c r="H734" t="s">
        <v>887</v>
      </c>
      <c r="I734" s="379" t="str">
        <f>IF(ISBLANK(H734), IF(OR(NOT(ISBLANK(M734)),NOT(ISBLANK(J734)), NOT(ISBLANK(O734))),"no oldname but should be",""),IF(H734=J734,"api",IF(H734=O734,"csv","no match or acsbgname")))</f>
        <v>csv</v>
      </c>
      <c r="L734" s="124"/>
      <c r="M734" s="124"/>
      <c r="N734" s="124" t="s">
        <v>887</v>
      </c>
      <c r="O734" s="124" t="s">
        <v>887</v>
      </c>
      <c r="P734" s="124" t="s">
        <v>887</v>
      </c>
      <c r="Q734" s="125" t="s">
        <v>886</v>
      </c>
      <c r="R734" s="124" t="s">
        <v>886</v>
      </c>
      <c r="S734" s="150">
        <f>IFERROR(_xlfn.XLOOKUP(U734,sortorder!$E$62:$E$134,sortorder!$F$62:$F$134),999)</f>
        <v>106</v>
      </c>
      <c r="T734" s="150">
        <f>IFERROR(_xlfn.XLOOKUP(U734,sortorder!$E$62:$E$134,sortorder!$D$62:$D$134),99)</f>
        <v>10</v>
      </c>
      <c r="U734" s="201" t="s">
        <v>95</v>
      </c>
      <c r="V734" s="202"/>
      <c r="W734" s="155">
        <f>IFERROR(_xlfn.XLOOKUP(Y734,sortorder!$E$4:$E$55,sortorder!$D$4:$D$55),99)</f>
        <v>80</v>
      </c>
      <c r="X734" s="155">
        <f>IFERROR(_xlfn.XLOOKUP(Y734,sortorder!$E$4:$E$55,sortorder!$D$4:$D$55),99)</f>
        <v>80</v>
      </c>
      <c r="Y734" s="203" t="s">
        <v>2887</v>
      </c>
      <c r="Z734" s="144">
        <f>IF(ISERROR(SEARCH(Z$1,$Q734)),0,1)</f>
        <v>0</v>
      </c>
      <c r="AA734" s="144">
        <f>IF(ISERROR(SEARCH(AA$1,$Q734)),0,1)</f>
        <v>0</v>
      </c>
      <c r="AB734" s="144">
        <f>IF(ISERROR(SEARCH(AB$1,$Q734)),0,1)</f>
        <v>1</v>
      </c>
      <c r="AC734" s="144">
        <f>IF(ISERROR(SEARCH(AC$1,$Q734)),0,1)</f>
        <v>1</v>
      </c>
      <c r="AD734" s="144">
        <f>IF(ISERROR(SEARCH(AD$1,$Q734)),0,1)</f>
        <v>0</v>
      </c>
      <c r="AE734" s="144">
        <f>IF(ISERROR(SEARCH(AE$1,$Q734)),0,1)</f>
        <v>0</v>
      </c>
      <c r="AF734" s="144">
        <f>IF(ISERROR(SEARCH(AF$1,$Q734)),0,1)</f>
        <v>1</v>
      </c>
      <c r="AG734" s="144">
        <f>IF(ISERROR(SEARCH(AG$1,$Q734)),0,1)</f>
        <v>0</v>
      </c>
      <c r="AH734" s="144">
        <f>IF(ISERROR(SEARCH(AH$1,$Q734)),0,1)</f>
        <v>1</v>
      </c>
      <c r="AI734" s="124"/>
      <c r="AJ734" s="124"/>
      <c r="AK734" s="124" t="s">
        <v>84</v>
      </c>
      <c r="AL734" s="218" t="s">
        <v>84</v>
      </c>
      <c r="AM734" s="216">
        <f>_xlfn.XLOOKUP(AL734,sortorder!$I$15:$I$20,sortorder!$J$15:$J$20)</f>
        <v>5</v>
      </c>
      <c r="AN734" s="124" t="s">
        <v>423</v>
      </c>
      <c r="AO734" s="124" t="s">
        <v>423</v>
      </c>
      <c r="AP734" s="124" t="s">
        <v>424</v>
      </c>
      <c r="AQ734" s="205">
        <v>1</v>
      </c>
      <c r="AR734" s="124" t="s">
        <v>268</v>
      </c>
      <c r="AS734" s="124" t="s">
        <v>2833</v>
      </c>
      <c r="AT734" s="124" t="s">
        <v>515</v>
      </c>
      <c r="AU734" s="124" t="s">
        <v>516</v>
      </c>
      <c r="AV734" s="124"/>
      <c r="AW734" s="39" t="str">
        <f>IFERROR(_xlfn.XLOOKUP(Q734,wtd!$B:$B,wtd!$C:$C),"")</f>
        <v/>
      </c>
      <c r="AX734" s="144" t="b">
        <f>IFERROR(Q734=_xlfn.XLOOKUP(Q734,wtd!$B:$B,wtd!$B:$B),FALSE)</f>
        <v>0</v>
      </c>
      <c r="AY734" s="124" t="s">
        <v>1103</v>
      </c>
      <c r="AZ734" s="124"/>
      <c r="BA734" s="124"/>
      <c r="BB734" s="124"/>
      <c r="BC734" s="124" t="b">
        <v>0</v>
      </c>
      <c r="BD734" s="124" t="b">
        <v>0</v>
      </c>
      <c r="BE734" s="124" t="b">
        <v>0</v>
      </c>
      <c r="BF734" s="124" t="s">
        <v>5390</v>
      </c>
      <c r="BG734" s="124" t="s">
        <v>888</v>
      </c>
      <c r="BH734" s="124" t="s">
        <v>888</v>
      </c>
      <c r="BI734" s="124" t="s">
        <v>888</v>
      </c>
      <c r="BJ734" s="124"/>
      <c r="BK734" s="124"/>
      <c r="BL734" s="124"/>
      <c r="BN734" s="232">
        <v>999</v>
      </c>
      <c r="BQ734" t="s">
        <v>797</v>
      </c>
      <c r="BR734" t="s">
        <v>887</v>
      </c>
    </row>
    <row r="735" spans="1:71">
      <c r="A735">
        <v>734</v>
      </c>
      <c r="B735" s="161" t="str">
        <f>IFERROR(TEXT(AM735,"00"),"99")&amp;IFERROR(TEXT(X735,"00"),"99")&amp;IFERROR(TEXT(T735,"00"),"99")&amp;IFERROR(TEXT(BN735,"000"),"999")</f>
        <v>058010999</v>
      </c>
      <c r="C735" s="161" t="str">
        <f>IFERROR(TEXT(AM735,"00"),"99")&amp;IFERROR(TEXT(W735,"00"),"99")&amp;IFERROR(TEXT(S735,"000"),"999")</f>
        <v>0580106</v>
      </c>
      <c r="D735" s="29">
        <v>0</v>
      </c>
      <c r="E735" s="29">
        <v>1</v>
      </c>
      <c r="F735" s="29">
        <v>0</v>
      </c>
      <c r="G735" s="29"/>
      <c r="H735" t="s">
        <v>485</v>
      </c>
      <c r="I735" s="379" t="str">
        <f>IF(ISBLANK(H735), IF(OR(NOT(ISBLANK(M735)),NOT(ISBLANK(J735)), NOT(ISBLANK(O735))),"no oldname but should be",""),IF(H735=J735,"api",IF(H735=O735,"csv","no match or acsbgname")))</f>
        <v>csv</v>
      </c>
      <c r="L735" s="124"/>
      <c r="M735" s="124"/>
      <c r="N735" s="124" t="s">
        <v>485</v>
      </c>
      <c r="O735" s="124" t="s">
        <v>485</v>
      </c>
      <c r="P735" s="124" t="s">
        <v>485</v>
      </c>
      <c r="Q735" s="125" t="s">
        <v>484</v>
      </c>
      <c r="R735" s="124" t="s">
        <v>484</v>
      </c>
      <c r="S735" s="150">
        <f>IFERROR(_xlfn.XLOOKUP(U735,sortorder!$E$62:$E$134,sortorder!$F$62:$F$134),999)</f>
        <v>106</v>
      </c>
      <c r="T735" s="150">
        <f>IFERROR(_xlfn.XLOOKUP(U735,sortorder!$E$62:$E$134,sortorder!$D$62:$D$134),99)</f>
        <v>10</v>
      </c>
      <c r="U735" s="201" t="s">
        <v>95</v>
      </c>
      <c r="V735" s="202"/>
      <c r="W735" s="155">
        <f>IFERROR(_xlfn.XLOOKUP(Y735,sortorder!$E$4:$E$55,sortorder!$D$4:$D$55),99)</f>
        <v>80</v>
      </c>
      <c r="X735" s="155">
        <f>IFERROR(_xlfn.XLOOKUP(Y735,sortorder!$E$4:$E$55,sortorder!$D$4:$D$55),99)</f>
        <v>80</v>
      </c>
      <c r="Y735" s="203" t="s">
        <v>2886</v>
      </c>
      <c r="Z735" s="144">
        <f>IF(ISERROR(SEARCH(Z$1,$Q735)),0,1)</f>
        <v>0</v>
      </c>
      <c r="AA735" s="144">
        <f>IF(ISERROR(SEARCH(AA$1,$Q735)),0,1)</f>
        <v>1</v>
      </c>
      <c r="AB735" s="144">
        <f>IF(ISERROR(SEARCH(AB$1,$Q735)),0,1)</f>
        <v>0</v>
      </c>
      <c r="AC735" s="144">
        <f>IF(ISERROR(SEARCH(AC$1,$Q735)),0,1)</f>
        <v>0</v>
      </c>
      <c r="AD735" s="144">
        <f>IF(ISERROR(SEARCH(AD$1,$Q735)),0,1)</f>
        <v>0</v>
      </c>
      <c r="AE735" s="144">
        <f>IF(ISERROR(SEARCH(AE$1,$Q735)),0,1)</f>
        <v>1</v>
      </c>
      <c r="AF735" s="144">
        <f>IF(ISERROR(SEARCH(AF$1,$Q735)),0,1)</f>
        <v>1</v>
      </c>
      <c r="AG735" s="144">
        <f>IF(ISERROR(SEARCH(AG$1,$Q735)),0,1)</f>
        <v>0</v>
      </c>
      <c r="AH735" s="144">
        <f>IF(ISERROR(SEARCH(AH$1,$Q735)),0,1)</f>
        <v>0</v>
      </c>
      <c r="AI735" s="124"/>
      <c r="AJ735" s="124"/>
      <c r="AK735" s="124" t="s">
        <v>84</v>
      </c>
      <c r="AL735" s="218" t="s">
        <v>84</v>
      </c>
      <c r="AM735" s="216">
        <f>_xlfn.XLOOKUP(AL735,sortorder!$I$15:$I$20,sortorder!$J$15:$J$20)</f>
        <v>5</v>
      </c>
      <c r="AN735" s="124" t="s">
        <v>1804</v>
      </c>
      <c r="AO735" s="124" t="s">
        <v>1804</v>
      </c>
      <c r="AP735" s="124" t="s">
        <v>1805</v>
      </c>
      <c r="AQ735" s="205">
        <v>3</v>
      </c>
      <c r="AR735" s="124" t="s">
        <v>456</v>
      </c>
      <c r="AS735" s="124" t="s">
        <v>97</v>
      </c>
      <c r="AT735" s="124" t="s">
        <v>96</v>
      </c>
      <c r="AU735" s="124" t="s">
        <v>97</v>
      </c>
      <c r="AV735" s="124"/>
      <c r="AW735" s="39" t="str">
        <f>IFERROR(_xlfn.XLOOKUP(Q735,wtd!$B:$B,wtd!$C:$C),"")</f>
        <v/>
      </c>
      <c r="AX735" s="144" t="b">
        <f>IFERROR(Q735=_xlfn.XLOOKUP(Q735,wtd!$B:$B,wtd!$B:$B),FALSE)</f>
        <v>0</v>
      </c>
      <c r="AY735" s="124" t="s">
        <v>89</v>
      </c>
      <c r="AZ735" s="124"/>
      <c r="BA735" s="124"/>
      <c r="BB735" s="124"/>
      <c r="BC735" s="124" t="b">
        <v>0</v>
      </c>
      <c r="BD735" s="124" t="b">
        <v>0</v>
      </c>
      <c r="BE735" s="124" t="b">
        <v>0</v>
      </c>
      <c r="BF735" s="124" t="s">
        <v>5391</v>
      </c>
      <c r="BG735" s="124" t="s">
        <v>486</v>
      </c>
      <c r="BH735" s="124" t="s">
        <v>486</v>
      </c>
      <c r="BI735" s="124" t="s">
        <v>486</v>
      </c>
      <c r="BJ735" s="124"/>
      <c r="BK735" s="124"/>
      <c r="BL735" s="124"/>
      <c r="BN735" s="232">
        <v>999</v>
      </c>
      <c r="BQ735" t="s">
        <v>86</v>
      </c>
      <c r="BR735" t="s">
        <v>485</v>
      </c>
    </row>
    <row r="736" spans="1:71">
      <c r="A736">
        <v>735</v>
      </c>
      <c r="B736" s="161" t="str">
        <f>IFERROR(TEXT(AM736,"00"),"99")&amp;IFERROR(TEXT(X736,"00"),"99")&amp;IFERROR(TEXT(T736,"00"),"99")&amp;IFERROR(TEXT(BN736,"000"),"999")</f>
        <v>058010999</v>
      </c>
      <c r="C736" s="161" t="str">
        <f>IFERROR(TEXT(AM736,"00"),"99")&amp;IFERROR(TEXT(W736,"00"),"99")&amp;IFERROR(TEXT(S736,"000"),"999")</f>
        <v>0580106</v>
      </c>
      <c r="D736" s="29">
        <v>0</v>
      </c>
      <c r="E736" s="29">
        <v>1</v>
      </c>
      <c r="F736" s="29">
        <v>0</v>
      </c>
      <c r="G736" s="29"/>
      <c r="H736" t="s">
        <v>488</v>
      </c>
      <c r="I736" s="379" t="str">
        <f>IF(ISBLANK(H736), IF(OR(NOT(ISBLANK(M736)),NOT(ISBLANK(J736)), NOT(ISBLANK(O736))),"no oldname but should be",""),IF(H736=J736,"api",IF(H736=O736,"csv","no match or acsbgname")))</f>
        <v>csv</v>
      </c>
      <c r="L736" s="124"/>
      <c r="M736" s="124"/>
      <c r="N736" s="124" t="s">
        <v>488</v>
      </c>
      <c r="O736" s="124" t="s">
        <v>488</v>
      </c>
      <c r="P736" s="124" t="s">
        <v>488</v>
      </c>
      <c r="Q736" s="125" t="s">
        <v>487</v>
      </c>
      <c r="R736" s="124" t="s">
        <v>487</v>
      </c>
      <c r="S736" s="150">
        <f>IFERROR(_xlfn.XLOOKUP(U736,sortorder!$E$62:$E$134,sortorder!$F$62:$F$134),999)</f>
        <v>106</v>
      </c>
      <c r="T736" s="150">
        <f>IFERROR(_xlfn.XLOOKUP(U736,sortorder!$E$62:$E$134,sortorder!$D$62:$D$134),99)</f>
        <v>10</v>
      </c>
      <c r="U736" s="201" t="s">
        <v>95</v>
      </c>
      <c r="V736" s="202"/>
      <c r="W736" s="155">
        <f>IFERROR(_xlfn.XLOOKUP(Y736,sortorder!$E$4:$E$55,sortorder!$D$4:$D$55),99)</f>
        <v>80</v>
      </c>
      <c r="X736" s="155">
        <f>IFERROR(_xlfn.XLOOKUP(Y736,sortorder!$E$4:$E$55,sortorder!$D$4:$D$55),99)</f>
        <v>80</v>
      </c>
      <c r="Y736" s="203" t="s">
        <v>2886</v>
      </c>
      <c r="Z736" s="144">
        <f>IF(ISERROR(SEARCH(Z$1,$Q736)),0,1)</f>
        <v>0</v>
      </c>
      <c r="AA736" s="144">
        <f>IF(ISERROR(SEARCH(AA$1,$Q736)),0,1)</f>
        <v>1</v>
      </c>
      <c r="AB736" s="144">
        <f>IF(ISERROR(SEARCH(AB$1,$Q736)),0,1)</f>
        <v>0</v>
      </c>
      <c r="AC736" s="144">
        <f>IF(ISERROR(SEARCH(AC$1,$Q736)),0,1)</f>
        <v>0</v>
      </c>
      <c r="AD736" s="144">
        <f>IF(ISERROR(SEARCH(AD$1,$Q736)),0,1)</f>
        <v>0</v>
      </c>
      <c r="AE736" s="144">
        <f>IF(ISERROR(SEARCH(AE$1,$Q736)),0,1)</f>
        <v>1</v>
      </c>
      <c r="AF736" s="144">
        <f>IF(ISERROR(SEARCH(AF$1,$Q736)),0,1)</f>
        <v>1</v>
      </c>
      <c r="AG736" s="144">
        <f>IF(ISERROR(SEARCH(AG$1,$Q736)),0,1)</f>
        <v>0</v>
      </c>
      <c r="AH736" s="144">
        <f>IF(ISERROR(SEARCH(AH$1,$Q736)),0,1)</f>
        <v>1</v>
      </c>
      <c r="AI736" s="124"/>
      <c r="AJ736" s="124"/>
      <c r="AK736" s="124" t="s">
        <v>84</v>
      </c>
      <c r="AL736" s="41" t="s">
        <v>84</v>
      </c>
      <c r="AM736" s="216">
        <f>_xlfn.XLOOKUP(AL736,sortorder!$I$15:$I$20,sortorder!$J$15:$J$20)</f>
        <v>5</v>
      </c>
      <c r="AN736" s="124" t="s">
        <v>1804</v>
      </c>
      <c r="AO736" s="124" t="s">
        <v>1804</v>
      </c>
      <c r="AP736" s="124" t="s">
        <v>1805</v>
      </c>
      <c r="AQ736" s="205">
        <v>3</v>
      </c>
      <c r="AR736" s="124" t="s">
        <v>456</v>
      </c>
      <c r="AS736" s="124" t="s">
        <v>97</v>
      </c>
      <c r="AT736" s="124" t="s">
        <v>96</v>
      </c>
      <c r="AU736" s="124" t="s">
        <v>97</v>
      </c>
      <c r="AV736" s="124"/>
      <c r="AW736" s="39" t="str">
        <f>IFERROR(_xlfn.XLOOKUP(Q736,wtd!$B:$B,wtd!$C:$C),"")</f>
        <v/>
      </c>
      <c r="AX736" s="144" t="b">
        <f>IFERROR(Q736=_xlfn.XLOOKUP(Q736,wtd!$B:$B,wtd!$B:$B),FALSE)</f>
        <v>0</v>
      </c>
      <c r="AY736" s="124" t="s">
        <v>89</v>
      </c>
      <c r="AZ736" s="124"/>
      <c r="BA736" s="124"/>
      <c r="BB736" s="124"/>
      <c r="BC736" s="124" t="b">
        <v>0</v>
      </c>
      <c r="BD736" s="124" t="b">
        <v>0</v>
      </c>
      <c r="BE736" s="124" t="b">
        <v>0</v>
      </c>
      <c r="BF736" s="124" t="s">
        <v>5392</v>
      </c>
      <c r="BG736" s="124" t="s">
        <v>489</v>
      </c>
      <c r="BH736" s="124" t="s">
        <v>489</v>
      </c>
      <c r="BI736" s="124" t="s">
        <v>489</v>
      </c>
      <c r="BJ736" s="124"/>
      <c r="BK736" s="124"/>
      <c r="BL736" s="124"/>
      <c r="BN736" s="232">
        <v>999</v>
      </c>
      <c r="BQ736" t="s">
        <v>86</v>
      </c>
      <c r="BR736" t="s">
        <v>488</v>
      </c>
    </row>
    <row r="737" spans="1:71">
      <c r="A737">
        <v>736</v>
      </c>
      <c r="B737" s="161" t="str">
        <f>IFERROR(TEXT(AM737,"00"),"99")&amp;IFERROR(TEXT(X737,"00"),"99")&amp;IFERROR(TEXT(T737,"00"),"99")&amp;IFERROR(TEXT(BN737,"000"),"999")</f>
        <v>058010999</v>
      </c>
      <c r="C737" s="161" t="str">
        <f>IFERROR(TEXT(AM737,"00"),"99")&amp;IFERROR(TEXT(W737,"00"),"99")&amp;IFERROR(TEXT(S737,"000"),"999")</f>
        <v>0580106</v>
      </c>
      <c r="D737" s="29">
        <v>0</v>
      </c>
      <c r="E737" s="29">
        <v>1</v>
      </c>
      <c r="F737" s="29">
        <v>0</v>
      </c>
      <c r="G737" s="29"/>
      <c r="H737" t="s">
        <v>792</v>
      </c>
      <c r="I737" s="379" t="str">
        <f>IF(ISBLANK(H737), IF(OR(NOT(ISBLANK(M737)),NOT(ISBLANK(J737)), NOT(ISBLANK(O737))),"no oldname but should be",""),IF(H737=J737,"api",IF(H737=O737,"csv","no match or acsbgname")))</f>
        <v>csv</v>
      </c>
      <c r="L737" s="124"/>
      <c r="M737" s="124"/>
      <c r="N737" s="124" t="s">
        <v>792</v>
      </c>
      <c r="O737" s="124" t="s">
        <v>792</v>
      </c>
      <c r="P737" s="124" t="s">
        <v>792</v>
      </c>
      <c r="Q737" s="125" t="s">
        <v>791</v>
      </c>
      <c r="R737" s="124" t="s">
        <v>791</v>
      </c>
      <c r="S737" s="150">
        <f>IFERROR(_xlfn.XLOOKUP(U737,sortorder!$E$62:$E$134,sortorder!$F$62:$F$134),999)</f>
        <v>106</v>
      </c>
      <c r="T737" s="150">
        <f>IFERROR(_xlfn.XLOOKUP(U737,sortorder!$E$62:$E$134,sortorder!$D$62:$D$134),99)</f>
        <v>10</v>
      </c>
      <c r="U737" s="129" t="s">
        <v>95</v>
      </c>
      <c r="V737" s="202"/>
      <c r="W737" s="155">
        <f>IFERROR(_xlfn.XLOOKUP(Y737,sortorder!$E$4:$E$55,sortorder!$D$4:$D$55),99)</f>
        <v>80</v>
      </c>
      <c r="X737" s="155">
        <f>IFERROR(_xlfn.XLOOKUP(Y737,sortorder!$E$4:$E$55,sortorder!$D$4:$D$55),99)</f>
        <v>80</v>
      </c>
      <c r="Y737" s="203" t="s">
        <v>2887</v>
      </c>
      <c r="Z737" s="144">
        <f>IF(ISERROR(SEARCH(Z$1,$Q737)),0,1)</f>
        <v>0</v>
      </c>
      <c r="AA737" s="144">
        <f>IF(ISERROR(SEARCH(AA$1,$Q737)),0,1)</f>
        <v>1</v>
      </c>
      <c r="AB737" s="144">
        <f>IF(ISERROR(SEARCH(AB$1,$Q737)),0,1)</f>
        <v>1</v>
      </c>
      <c r="AC737" s="144">
        <f>IF(ISERROR(SEARCH(AC$1,$Q737)),0,1)</f>
        <v>1</v>
      </c>
      <c r="AD737" s="144">
        <f>IF(ISERROR(SEARCH(AD$1,$Q737)),0,1)</f>
        <v>0</v>
      </c>
      <c r="AE737" s="144">
        <f>IF(ISERROR(SEARCH(AE$1,$Q737)),0,1)</f>
        <v>0</v>
      </c>
      <c r="AF737" s="144">
        <f>IF(ISERROR(SEARCH(AF$1,$Q737)),0,1)</f>
        <v>1</v>
      </c>
      <c r="AG737" s="144">
        <f>IF(ISERROR(SEARCH(AG$1,$Q737)),0,1)</f>
        <v>0</v>
      </c>
      <c r="AH737" s="144">
        <f>IF(ISERROR(SEARCH(AH$1,$Q737)),0,1)</f>
        <v>0</v>
      </c>
      <c r="AI737" s="124"/>
      <c r="AJ737" s="124"/>
      <c r="AK737" t="s">
        <v>84</v>
      </c>
      <c r="AL737" s="41" t="s">
        <v>84</v>
      </c>
      <c r="AM737" s="216">
        <f>_xlfn.XLOOKUP(AL737,sortorder!$I$15:$I$20,sortorder!$J$15:$J$20)</f>
        <v>5</v>
      </c>
      <c r="AN737" s="124" t="s">
        <v>1804</v>
      </c>
      <c r="AO737" s="124" t="s">
        <v>1804</v>
      </c>
      <c r="AP737" s="124" t="s">
        <v>1805</v>
      </c>
      <c r="AQ737" s="205">
        <v>3</v>
      </c>
      <c r="AR737" s="124" t="s">
        <v>757</v>
      </c>
      <c r="AS737" s="124" t="s">
        <v>2833</v>
      </c>
      <c r="AT737" s="124" t="s">
        <v>515</v>
      </c>
      <c r="AU737" s="124" t="s">
        <v>516</v>
      </c>
      <c r="AV737" s="124"/>
      <c r="AW737" s="39" t="str">
        <f>IFERROR(_xlfn.XLOOKUP(Q737,wtd!$B:$B,wtd!$C:$C),"")</f>
        <v/>
      </c>
      <c r="AX737" s="144" t="b">
        <f>IFERROR(Q737=_xlfn.XLOOKUP(Q737,wtd!$B:$B,wtd!$B:$B),FALSE)</f>
        <v>0</v>
      </c>
      <c r="AY737" s="124" t="s">
        <v>1103</v>
      </c>
      <c r="AZ737" s="124"/>
      <c r="BA737" s="124"/>
      <c r="BB737" s="124"/>
      <c r="BC737" s="124" t="b">
        <v>0</v>
      </c>
      <c r="BD737" s="124" t="b">
        <v>0</v>
      </c>
      <c r="BE737" s="124" t="b">
        <v>0</v>
      </c>
      <c r="BF737" s="124" t="s">
        <v>5393</v>
      </c>
      <c r="BG737" s="124" t="s">
        <v>793</v>
      </c>
      <c r="BH737" t="s">
        <v>793</v>
      </c>
      <c r="BI737" s="124" t="s">
        <v>793</v>
      </c>
      <c r="BJ737" s="124"/>
      <c r="BK737" s="124"/>
      <c r="BL737" s="124"/>
      <c r="BN737" s="232">
        <v>999</v>
      </c>
      <c r="BQ737" t="s">
        <v>444</v>
      </c>
      <c r="BR737" t="s">
        <v>792</v>
      </c>
    </row>
    <row r="738" spans="1:71">
      <c r="A738">
        <v>737</v>
      </c>
      <c r="B738" s="161" t="str">
        <f>IFERROR(TEXT(AM738,"00"),"99")&amp;IFERROR(TEXT(X738,"00"),"99")&amp;IFERROR(TEXT(T738,"00"),"99")&amp;IFERROR(TEXT(BN738,"000"),"999")</f>
        <v>058010999</v>
      </c>
      <c r="C738" s="161" t="str">
        <f>IFERROR(TEXT(AM738,"00"),"99")&amp;IFERROR(TEXT(W738,"00"),"99")&amp;IFERROR(TEXT(S738,"000"),"999")</f>
        <v>0580106</v>
      </c>
      <c r="D738" s="29">
        <v>0</v>
      </c>
      <c r="E738" s="29">
        <v>1</v>
      </c>
      <c r="F738" s="29">
        <v>0</v>
      </c>
      <c r="G738" s="29"/>
      <c r="H738" t="s">
        <v>795</v>
      </c>
      <c r="I738" s="379" t="str">
        <f>IF(ISBLANK(H738), IF(OR(NOT(ISBLANK(M738)),NOT(ISBLANK(J738)), NOT(ISBLANK(O738))),"no oldname but should be",""),IF(H738=J738,"api",IF(H738=O738,"csv","no match or acsbgname")))</f>
        <v>csv</v>
      </c>
      <c r="L738" s="124"/>
      <c r="M738" s="124"/>
      <c r="N738" s="124" t="s">
        <v>795</v>
      </c>
      <c r="O738" s="124" t="s">
        <v>795</v>
      </c>
      <c r="P738" s="124" t="s">
        <v>795</v>
      </c>
      <c r="Q738" s="125" t="s">
        <v>794</v>
      </c>
      <c r="R738" s="124" t="s">
        <v>794</v>
      </c>
      <c r="S738" s="150">
        <f>IFERROR(_xlfn.XLOOKUP(U738,sortorder!$E$62:$E$134,sortorder!$F$62:$F$134),999)</f>
        <v>106</v>
      </c>
      <c r="T738" s="150">
        <f>IFERROR(_xlfn.XLOOKUP(U738,sortorder!$E$62:$E$134,sortorder!$D$62:$D$134),99)</f>
        <v>10</v>
      </c>
      <c r="U738" s="201" t="s">
        <v>95</v>
      </c>
      <c r="V738" s="202"/>
      <c r="W738" s="155">
        <f>IFERROR(_xlfn.XLOOKUP(Y738,sortorder!$E$4:$E$55,sortorder!$D$4:$D$55),99)</f>
        <v>80</v>
      </c>
      <c r="X738" s="155">
        <f>IFERROR(_xlfn.XLOOKUP(Y738,sortorder!$E$4:$E$55,sortorder!$D$4:$D$55),99)</f>
        <v>80</v>
      </c>
      <c r="Y738" s="203" t="s">
        <v>2887</v>
      </c>
      <c r="Z738" s="144">
        <f>IF(ISERROR(SEARCH(Z$1,$Q738)),0,1)</f>
        <v>0</v>
      </c>
      <c r="AA738" s="144">
        <f>IF(ISERROR(SEARCH(AA$1,$Q738)),0,1)</f>
        <v>1</v>
      </c>
      <c r="AB738" s="144">
        <f>IF(ISERROR(SEARCH(AB$1,$Q738)),0,1)</f>
        <v>1</v>
      </c>
      <c r="AC738" s="144">
        <f>IF(ISERROR(SEARCH(AC$1,$Q738)),0,1)</f>
        <v>1</v>
      </c>
      <c r="AD738" s="144">
        <f>IF(ISERROR(SEARCH(AD$1,$Q738)),0,1)</f>
        <v>0</v>
      </c>
      <c r="AE738" s="144">
        <f>IF(ISERROR(SEARCH(AE$1,$Q738)),0,1)</f>
        <v>0</v>
      </c>
      <c r="AF738" s="144">
        <f>IF(ISERROR(SEARCH(AF$1,$Q738)),0,1)</f>
        <v>1</v>
      </c>
      <c r="AG738" s="144">
        <f>IF(ISERROR(SEARCH(AG$1,$Q738)),0,1)</f>
        <v>0</v>
      </c>
      <c r="AH738" s="144">
        <f>IF(ISERROR(SEARCH(AH$1,$Q738)),0,1)</f>
        <v>1</v>
      </c>
      <c r="AI738" s="124"/>
      <c r="AJ738" s="124"/>
      <c r="AK738" s="124" t="s">
        <v>84</v>
      </c>
      <c r="AL738" s="41" t="s">
        <v>84</v>
      </c>
      <c r="AM738" s="216">
        <f>_xlfn.XLOOKUP(AL738,sortorder!$I$15:$I$20,sortorder!$J$15:$J$20)</f>
        <v>5</v>
      </c>
      <c r="AN738" s="124" t="s">
        <v>1804</v>
      </c>
      <c r="AO738" s="124" t="s">
        <v>1804</v>
      </c>
      <c r="AP738" s="124" t="s">
        <v>1805</v>
      </c>
      <c r="AQ738" s="205">
        <v>3</v>
      </c>
      <c r="AR738" s="124" t="s">
        <v>757</v>
      </c>
      <c r="AS738" s="124" t="s">
        <v>2833</v>
      </c>
      <c r="AT738" s="124" t="s">
        <v>515</v>
      </c>
      <c r="AU738" s="124" t="s">
        <v>516</v>
      </c>
      <c r="AV738" s="124"/>
      <c r="AW738" s="39" t="str">
        <f>IFERROR(_xlfn.XLOOKUP(Q738,wtd!$B:$B,wtd!$C:$C),"")</f>
        <v/>
      </c>
      <c r="AX738" s="144" t="b">
        <f>IFERROR(Q738=_xlfn.XLOOKUP(Q738,wtd!$B:$B,wtd!$B:$B),FALSE)</f>
        <v>0</v>
      </c>
      <c r="AY738" s="124" t="s">
        <v>1103</v>
      </c>
      <c r="AZ738" s="124"/>
      <c r="BA738" s="124"/>
      <c r="BB738" s="124"/>
      <c r="BC738" s="124" t="b">
        <v>0</v>
      </c>
      <c r="BD738" s="124" t="b">
        <v>0</v>
      </c>
      <c r="BE738" s="124" t="b">
        <v>0</v>
      </c>
      <c r="BF738" s="124" t="s">
        <v>5394</v>
      </c>
      <c r="BG738" s="124" t="s">
        <v>796</v>
      </c>
      <c r="BH738" s="124" t="s">
        <v>796</v>
      </c>
      <c r="BI738" s="124" t="s">
        <v>796</v>
      </c>
      <c r="BJ738" s="124"/>
      <c r="BK738" s="124"/>
      <c r="BL738" s="124"/>
      <c r="BN738" s="232">
        <v>999</v>
      </c>
      <c r="BQ738" t="s">
        <v>797</v>
      </c>
      <c r="BR738" t="s">
        <v>795</v>
      </c>
    </row>
    <row r="739" spans="1:71" ht="15" thickBot="1">
      <c r="A739">
        <v>738</v>
      </c>
      <c r="B739" s="161" t="str">
        <f>IFERROR(TEXT(AM739,"00"),"99")&amp;IFERROR(TEXT(X739,"00"),"99")&amp;IFERROR(TEXT(T739,"00"),"99")&amp;IFERROR(TEXT(BN739,"000"),"999")</f>
        <v>058011999</v>
      </c>
      <c r="C739" s="161" t="str">
        <f>IFERROR(TEXT(AM739,"00"),"99")&amp;IFERROR(TEXT(W739,"00"),"99")&amp;IFERROR(TEXT(S739,"000"),"999")</f>
        <v>0580107</v>
      </c>
      <c r="D739" s="29">
        <v>0</v>
      </c>
      <c r="E739" s="29">
        <v>1</v>
      </c>
      <c r="F739" s="29">
        <v>0</v>
      </c>
      <c r="G739" s="29"/>
      <c r="H739" t="s">
        <v>126</v>
      </c>
      <c r="I739" s="379" t="str">
        <f>IF(ISBLANK(H739), IF(OR(NOT(ISBLANK(M739)),NOT(ISBLANK(J739)), NOT(ISBLANK(O739))),"no oldname but should be",""),IF(H739=J739,"api",IF(H739=O739,"csv","no match or acsbgname")))</f>
        <v>csv</v>
      </c>
      <c r="N739" t="s">
        <v>126</v>
      </c>
      <c r="O739" t="s">
        <v>126</v>
      </c>
      <c r="P739" t="s">
        <v>126</v>
      </c>
      <c r="Q739" s="64" t="s">
        <v>125</v>
      </c>
      <c r="R739" t="s">
        <v>125</v>
      </c>
      <c r="S739" s="150">
        <f>IFERROR(_xlfn.XLOOKUP(U739,sortorder!$E$62:$E$134,sortorder!$F$62:$F$134),999)</f>
        <v>107</v>
      </c>
      <c r="T739" s="150">
        <f>IFERROR(_xlfn.XLOOKUP(U739,sortorder!$E$62:$E$134,sortorder!$D$62:$D$134),99)</f>
        <v>11</v>
      </c>
      <c r="U739" s="129" t="s">
        <v>134</v>
      </c>
      <c r="W739" s="155">
        <f>IFERROR(_xlfn.XLOOKUP(Y739,sortorder!$E$4:$E$55,sortorder!$D$4:$D$55),99)</f>
        <v>80</v>
      </c>
      <c r="X739" s="155">
        <f>IFERROR(_xlfn.XLOOKUP(Y739,sortorder!$E$4:$E$55,sortorder!$D$4:$D$55),99)</f>
        <v>80</v>
      </c>
      <c r="Y739" s="22" t="s">
        <v>2886</v>
      </c>
      <c r="Z739" s="144">
        <f>IF(ISERROR(SEARCH(Z$1,$Q739)),0,1)</f>
        <v>0</v>
      </c>
      <c r="AA739" s="144">
        <f>IF(ISERROR(SEARCH(AA$1,$Q739)),0,1)</f>
        <v>0</v>
      </c>
      <c r="AB739" s="144">
        <f>IF(ISERROR(SEARCH(AB$1,$Q739)),0,1)</f>
        <v>0</v>
      </c>
      <c r="AC739" s="144">
        <f>IF(ISERROR(SEARCH(AC$1,$Q739)),0,1)</f>
        <v>0</v>
      </c>
      <c r="AD739" s="144">
        <f>IF(ISERROR(SEARCH(AD$1,$Q739)),0,1)</f>
        <v>0</v>
      </c>
      <c r="AE739" s="144">
        <f>IF(ISERROR(SEARCH(AE$1,$Q739)),0,1)</f>
        <v>1</v>
      </c>
      <c r="AF739" s="144">
        <f>IF(ISERROR(SEARCH(AF$1,$Q739)),0,1)</f>
        <v>1</v>
      </c>
      <c r="AG739" s="144">
        <f>IF(ISERROR(SEARCH(AG$1,$Q739)),0,1)</f>
        <v>0</v>
      </c>
      <c r="AH739" s="144">
        <f>IF(ISERROR(SEARCH(AH$1,$Q739)),0,1)</f>
        <v>0</v>
      </c>
      <c r="AK739" t="s">
        <v>84</v>
      </c>
      <c r="AL739" s="41" t="s">
        <v>84</v>
      </c>
      <c r="AM739" s="216">
        <f>_xlfn.XLOOKUP(AL739,sortorder!$I$15:$I$20,sortorder!$J$15:$J$20)</f>
        <v>5</v>
      </c>
      <c r="AN739" t="s">
        <v>423</v>
      </c>
      <c r="AO739" t="s">
        <v>423</v>
      </c>
      <c r="AP739" t="s">
        <v>424</v>
      </c>
      <c r="AQ739" s="32">
        <v>1</v>
      </c>
      <c r="AR739" t="s">
        <v>83</v>
      </c>
      <c r="AS739" t="s">
        <v>97</v>
      </c>
      <c r="AT739" t="s">
        <v>96</v>
      </c>
      <c r="AU739" t="s">
        <v>97</v>
      </c>
      <c r="AW739" s="39" t="str">
        <f>IFERROR(_xlfn.XLOOKUP(Q739,wtd!$B:$B,wtd!$C:$C),"")</f>
        <v/>
      </c>
      <c r="AX739" s="144" t="b">
        <f>IFERROR(Q739=_xlfn.XLOOKUP(Q739,wtd!$B:$B,wtd!$B:$B),FALSE)</f>
        <v>0</v>
      </c>
      <c r="AY739" t="s">
        <v>89</v>
      </c>
      <c r="BC739" t="b">
        <v>0</v>
      </c>
      <c r="BD739" t="b">
        <v>0</v>
      </c>
      <c r="BE739" t="b">
        <v>0</v>
      </c>
      <c r="BF739" t="s">
        <v>127</v>
      </c>
      <c r="BG739" t="s">
        <v>127</v>
      </c>
      <c r="BH739" t="s">
        <v>127</v>
      </c>
      <c r="BI739" t="s">
        <v>127</v>
      </c>
      <c r="BN739" s="232">
        <v>999</v>
      </c>
      <c r="BQ739" t="s">
        <v>54</v>
      </c>
      <c r="BR739" t="s">
        <v>126</v>
      </c>
    </row>
    <row r="740" spans="1:71">
      <c r="A740">
        <v>739</v>
      </c>
      <c r="B740" s="161" t="str">
        <f>IFERROR(TEXT(AM740,"00"),"99")&amp;IFERROR(TEXT(X740,"00"),"99")&amp;IFERROR(TEXT(T740,"00"),"99")&amp;IFERROR(TEXT(BN740,"000"),"999")</f>
        <v>058011999</v>
      </c>
      <c r="C740" s="161" t="str">
        <f>IFERROR(TEXT(AM740,"00"),"99")&amp;IFERROR(TEXT(W740,"00"),"99")&amp;IFERROR(TEXT(S740,"000"),"999")</f>
        <v>0580107</v>
      </c>
      <c r="D740" s="29">
        <v>0</v>
      </c>
      <c r="E740" s="29">
        <v>1</v>
      </c>
      <c r="F740" s="29">
        <v>0</v>
      </c>
      <c r="G740" s="29"/>
      <c r="H740" t="s">
        <v>129</v>
      </c>
      <c r="I740" s="379" t="str">
        <f>IF(ISBLANK(H740), IF(OR(NOT(ISBLANK(M740)),NOT(ISBLANK(J740)), NOT(ISBLANK(O740))),"no oldname but should be",""),IF(H740=J740,"api",IF(H740=O740,"csv","no match or acsbgname")))</f>
        <v>csv</v>
      </c>
      <c r="K740" s="173"/>
      <c r="L740" s="176"/>
      <c r="N740" s="176" t="s">
        <v>129</v>
      </c>
      <c r="O740" s="176" t="s">
        <v>129</v>
      </c>
      <c r="P740" s="176" t="s">
        <v>129</v>
      </c>
      <c r="Q740" s="64" t="s">
        <v>128</v>
      </c>
      <c r="R740" t="s">
        <v>128</v>
      </c>
      <c r="S740" s="150">
        <f>IFERROR(_xlfn.XLOOKUP(U740,sortorder!$E$62:$E$134,sortorder!$F$62:$F$134),999)</f>
        <v>107</v>
      </c>
      <c r="T740" s="150">
        <f>IFERROR(_xlfn.XLOOKUP(U740,sortorder!$E$62:$E$134,sortorder!$D$62:$D$134),99)</f>
        <v>11</v>
      </c>
      <c r="U740" s="129" t="s">
        <v>134</v>
      </c>
      <c r="V740" s="59" t="s">
        <v>133</v>
      </c>
      <c r="W740" s="155">
        <f>IFERROR(_xlfn.XLOOKUP(Y740,sortorder!$E$4:$E$55,sortorder!$D$4:$D$55),99)</f>
        <v>80</v>
      </c>
      <c r="X740" s="155">
        <f>IFERROR(_xlfn.XLOOKUP(Y740,sortorder!$E$4:$E$55,sortorder!$D$4:$D$55),99)</f>
        <v>80</v>
      </c>
      <c r="Y740" s="22" t="s">
        <v>2886</v>
      </c>
      <c r="Z740" s="144">
        <f>IF(ISERROR(SEARCH(Z$1,$Q740)),0,1)</f>
        <v>0</v>
      </c>
      <c r="AA740" s="144">
        <f>IF(ISERROR(SEARCH(AA$1,$Q740)),0,1)</f>
        <v>0</v>
      </c>
      <c r="AB740" s="144">
        <f>IF(ISERROR(SEARCH(AB$1,$Q740)),0,1)</f>
        <v>0</v>
      </c>
      <c r="AC740" s="144">
        <f>IF(ISERROR(SEARCH(AC$1,$Q740)),0,1)</f>
        <v>0</v>
      </c>
      <c r="AD740" s="144">
        <f>IF(ISERROR(SEARCH(AD$1,$Q740)),0,1)</f>
        <v>0</v>
      </c>
      <c r="AE740" s="144">
        <f>IF(ISERROR(SEARCH(AE$1,$Q740)),0,1)</f>
        <v>1</v>
      </c>
      <c r="AF740" s="144">
        <f>IF(ISERROR(SEARCH(AF$1,$Q740)),0,1)</f>
        <v>1</v>
      </c>
      <c r="AG740" s="144">
        <f>IF(ISERROR(SEARCH(AG$1,$Q740)),0,1)</f>
        <v>0</v>
      </c>
      <c r="AH740" s="144">
        <f>IF(ISERROR(SEARCH(AH$1,$Q740)),0,1)</f>
        <v>1</v>
      </c>
      <c r="AK740" t="s">
        <v>84</v>
      </c>
      <c r="AL740" s="41" t="s">
        <v>84</v>
      </c>
      <c r="AM740" s="216">
        <f>_xlfn.XLOOKUP(AL740,sortorder!$I$15:$I$20,sortorder!$J$15:$J$20)</f>
        <v>5</v>
      </c>
      <c r="AN740" t="s">
        <v>423</v>
      </c>
      <c r="AO740" t="s">
        <v>423</v>
      </c>
      <c r="AP740" t="s">
        <v>424</v>
      </c>
      <c r="AQ740" s="32">
        <v>1</v>
      </c>
      <c r="AR740" t="s">
        <v>83</v>
      </c>
      <c r="AS740" t="s">
        <v>97</v>
      </c>
      <c r="AT740" t="s">
        <v>96</v>
      </c>
      <c r="AU740" t="s">
        <v>97</v>
      </c>
      <c r="AW740" s="39" t="str">
        <f>IFERROR(_xlfn.XLOOKUP(Q740,wtd!$B:$B,wtd!$C:$C),"")</f>
        <v/>
      </c>
      <c r="AX740" s="144" t="b">
        <f>IFERROR(Q740=_xlfn.XLOOKUP(Q740,wtd!$B:$B,wtd!$B:$B),FALSE)</f>
        <v>0</v>
      </c>
      <c r="AY740" t="s">
        <v>89</v>
      </c>
      <c r="BC740" t="b">
        <v>0</v>
      </c>
      <c r="BD740" t="b">
        <v>0</v>
      </c>
      <c r="BE740" t="b">
        <v>0</v>
      </c>
      <c r="BF740" s="173" t="s">
        <v>5075</v>
      </c>
      <c r="BG740" s="176" t="s">
        <v>130</v>
      </c>
      <c r="BH740" s="178" t="s">
        <v>130</v>
      </c>
      <c r="BI740" t="s">
        <v>131</v>
      </c>
      <c r="BJ740" t="s">
        <v>132</v>
      </c>
      <c r="BN740" s="232">
        <v>999</v>
      </c>
      <c r="BQ740" t="s">
        <v>113</v>
      </c>
      <c r="BR740" t="s">
        <v>129</v>
      </c>
      <c r="BS740" t="s">
        <v>56</v>
      </c>
    </row>
    <row r="741" spans="1:71">
      <c r="A741">
        <v>740</v>
      </c>
      <c r="B741" s="161" t="str">
        <f>IFERROR(TEXT(AM741,"00"),"99")&amp;IFERROR(TEXT(X741,"00"),"99")&amp;IFERROR(TEXT(T741,"00"),"99")&amp;IFERROR(TEXT(BN741,"000"),"999")</f>
        <v>058011999</v>
      </c>
      <c r="C741" s="161" t="str">
        <f>IFERROR(TEXT(AM741,"00"),"99")&amp;IFERROR(TEXT(W741,"00"),"99")&amp;IFERROR(TEXT(S741,"000"),"999")</f>
        <v>0580107</v>
      </c>
      <c r="D741" s="29">
        <v>0</v>
      </c>
      <c r="E741" s="29">
        <v>1</v>
      </c>
      <c r="F741" s="29">
        <v>0</v>
      </c>
      <c r="G741" s="29"/>
      <c r="H741" t="s">
        <v>632</v>
      </c>
      <c r="I741" s="379" t="str">
        <f>IF(ISBLANK(H741), IF(OR(NOT(ISBLANK(M741)),NOT(ISBLANK(J741)), NOT(ISBLANK(O741))),"no oldname but should be",""),IF(H741=J741,"api",IF(H741=O741,"csv","no match or acsbgname")))</f>
        <v>csv</v>
      </c>
      <c r="K741" s="174"/>
      <c r="L741" s="124"/>
      <c r="N741" s="124" t="s">
        <v>632</v>
      </c>
      <c r="O741" s="124" t="s">
        <v>632</v>
      </c>
      <c r="P741" s="124" t="s">
        <v>632</v>
      </c>
      <c r="Q741" s="64" t="s">
        <v>631</v>
      </c>
      <c r="R741" t="s">
        <v>631</v>
      </c>
      <c r="S741" s="150">
        <f>IFERROR(_xlfn.XLOOKUP(U741,sortorder!$E$62:$E$134,sortorder!$F$62:$F$134),999)</f>
        <v>107</v>
      </c>
      <c r="T741" s="150">
        <f>IFERROR(_xlfn.XLOOKUP(U741,sortorder!$E$62:$E$134,sortorder!$D$62:$D$134),99)</f>
        <v>11</v>
      </c>
      <c r="U741" s="129" t="s">
        <v>134</v>
      </c>
      <c r="W741" s="155">
        <f>IFERROR(_xlfn.XLOOKUP(Y741,sortorder!$E$4:$E$55,sortorder!$D$4:$D$55),99)</f>
        <v>80</v>
      </c>
      <c r="X741" s="155">
        <f>IFERROR(_xlfn.XLOOKUP(Y741,sortorder!$E$4:$E$55,sortorder!$D$4:$D$55),99)</f>
        <v>80</v>
      </c>
      <c r="Y741" s="22" t="s">
        <v>2887</v>
      </c>
      <c r="Z741" s="144">
        <f>IF(ISERROR(SEARCH(Z$1,$Q741)),0,1)</f>
        <v>0</v>
      </c>
      <c r="AA741" s="144">
        <f>IF(ISERROR(SEARCH(AA$1,$Q741)),0,1)</f>
        <v>0</v>
      </c>
      <c r="AB741" s="144">
        <f>IF(ISERROR(SEARCH(AB$1,$Q741)),0,1)</f>
        <v>1</v>
      </c>
      <c r="AC741" s="144">
        <f>IF(ISERROR(SEARCH(AC$1,$Q741)),0,1)</f>
        <v>1</v>
      </c>
      <c r="AD741" s="144">
        <f>IF(ISERROR(SEARCH(AD$1,$Q741)),0,1)</f>
        <v>0</v>
      </c>
      <c r="AE741" s="144">
        <f>IF(ISERROR(SEARCH(AE$1,$Q741)),0,1)</f>
        <v>0</v>
      </c>
      <c r="AF741" s="144">
        <f>IF(ISERROR(SEARCH(AF$1,$Q741)),0,1)</f>
        <v>1</v>
      </c>
      <c r="AG741" s="144">
        <f>IF(ISERROR(SEARCH(AG$1,$Q741)),0,1)</f>
        <v>0</v>
      </c>
      <c r="AH741" s="144">
        <f>IF(ISERROR(SEARCH(AH$1,$Q741)),0,1)</f>
        <v>0</v>
      </c>
      <c r="AK741" t="s">
        <v>84</v>
      </c>
      <c r="AL741" s="41" t="s">
        <v>84</v>
      </c>
      <c r="AM741" s="216">
        <f>_xlfn.XLOOKUP(AL741,sortorder!$I$15:$I$20,sortorder!$J$15:$J$20)</f>
        <v>5</v>
      </c>
      <c r="AN741" t="s">
        <v>423</v>
      </c>
      <c r="AO741" t="s">
        <v>423</v>
      </c>
      <c r="AP741" t="s">
        <v>424</v>
      </c>
      <c r="AQ741" s="32">
        <v>1</v>
      </c>
      <c r="AR741" t="s">
        <v>268</v>
      </c>
      <c r="AS741" t="s">
        <v>2833</v>
      </c>
      <c r="AT741" t="s">
        <v>515</v>
      </c>
      <c r="AU741" t="s">
        <v>516</v>
      </c>
      <c r="AW741" s="39" t="str">
        <f>IFERROR(_xlfn.XLOOKUP(Q741,wtd!$B:$B,wtd!$C:$C),"")</f>
        <v/>
      </c>
      <c r="AX741" s="144" t="b">
        <f>IFERROR(Q741=_xlfn.XLOOKUP(Q741,wtd!$B:$B,wtd!$B:$B),FALSE)</f>
        <v>0</v>
      </c>
      <c r="AY741" t="s">
        <v>1103</v>
      </c>
      <c r="BC741" t="b">
        <v>0</v>
      </c>
      <c r="BD741" t="b">
        <v>0</v>
      </c>
      <c r="BE741" t="b">
        <v>0</v>
      </c>
      <c r="BF741" s="174" t="s">
        <v>633</v>
      </c>
      <c r="BG741" s="124" t="s">
        <v>633</v>
      </c>
      <c r="BH741" s="179" t="s">
        <v>633</v>
      </c>
      <c r="BI741" t="s">
        <v>633</v>
      </c>
      <c r="BN741" s="232">
        <v>999</v>
      </c>
      <c r="BQ741" t="s">
        <v>634</v>
      </c>
      <c r="BR741" t="s">
        <v>632</v>
      </c>
    </row>
    <row r="742" spans="1:71">
      <c r="A742">
        <v>741</v>
      </c>
      <c r="B742" s="161" t="str">
        <f>IFERROR(TEXT(AM742,"00"),"99")&amp;IFERROR(TEXT(X742,"00"),"99")&amp;IFERROR(TEXT(T742,"00"),"99")&amp;IFERROR(TEXT(BN742,"000"),"999")</f>
        <v>058011999</v>
      </c>
      <c r="C742" s="161" t="str">
        <f>IFERROR(TEXT(AM742,"00"),"99")&amp;IFERROR(TEXT(W742,"00"),"99")&amp;IFERROR(TEXT(S742,"000"),"999")</f>
        <v>0580107</v>
      </c>
      <c r="D742" s="29">
        <v>0</v>
      </c>
      <c r="E742" s="29">
        <v>1</v>
      </c>
      <c r="F742" s="29">
        <v>0</v>
      </c>
      <c r="G742" s="29"/>
      <c r="H742" t="s">
        <v>779</v>
      </c>
      <c r="I742" s="379" t="str">
        <f>IF(ISBLANK(H742), IF(OR(NOT(ISBLANK(M742)),NOT(ISBLANK(J742)), NOT(ISBLANK(O742))),"no oldname but should be",""),IF(H742=J742,"api",IF(H742=O742,"csv","no match or acsbgname")))</f>
        <v>csv</v>
      </c>
      <c r="K742" s="174"/>
      <c r="N742" t="s">
        <v>779</v>
      </c>
      <c r="O742" t="s">
        <v>779</v>
      </c>
      <c r="P742" t="s">
        <v>779</v>
      </c>
      <c r="Q742" s="64" t="s">
        <v>778</v>
      </c>
      <c r="R742" t="s">
        <v>778</v>
      </c>
      <c r="S742" s="150">
        <f>IFERROR(_xlfn.XLOOKUP(U742,sortorder!$E$62:$E$134,sortorder!$F$62:$F$134),999)</f>
        <v>107</v>
      </c>
      <c r="T742" s="150">
        <f>IFERROR(_xlfn.XLOOKUP(U742,sortorder!$E$62:$E$134,sortorder!$D$62:$D$134),99)</f>
        <v>11</v>
      </c>
      <c r="U742" s="129" t="s">
        <v>134</v>
      </c>
      <c r="W742" s="155">
        <f>IFERROR(_xlfn.XLOOKUP(Y742,sortorder!$E$4:$E$55,sortorder!$D$4:$D$55),99)</f>
        <v>80</v>
      </c>
      <c r="X742" s="155">
        <f>IFERROR(_xlfn.XLOOKUP(Y742,sortorder!$E$4:$E$55,sortorder!$D$4:$D$55),99)</f>
        <v>80</v>
      </c>
      <c r="Y742" s="22" t="s">
        <v>2887</v>
      </c>
      <c r="Z742" s="144">
        <f>IF(ISERROR(SEARCH(Z$1,$Q742)),0,1)</f>
        <v>0</v>
      </c>
      <c r="AA742" s="144">
        <f>IF(ISERROR(SEARCH(AA$1,$Q742)),0,1)</f>
        <v>0</v>
      </c>
      <c r="AB742" s="144">
        <f>IF(ISERROR(SEARCH(AB$1,$Q742)),0,1)</f>
        <v>1</v>
      </c>
      <c r="AC742" s="144">
        <f>IF(ISERROR(SEARCH(AC$1,$Q742)),0,1)</f>
        <v>1</v>
      </c>
      <c r="AD742" s="144">
        <f>IF(ISERROR(SEARCH(AD$1,$Q742)),0,1)</f>
        <v>0</v>
      </c>
      <c r="AE742" s="144">
        <f>IF(ISERROR(SEARCH(AE$1,$Q742)),0,1)</f>
        <v>0</v>
      </c>
      <c r="AF742" s="144">
        <f>IF(ISERROR(SEARCH(AF$1,$Q742)),0,1)</f>
        <v>1</v>
      </c>
      <c r="AG742" s="144">
        <f>IF(ISERROR(SEARCH(AG$1,$Q742)),0,1)</f>
        <v>0</v>
      </c>
      <c r="AH742" s="144">
        <f>IF(ISERROR(SEARCH(AH$1,$Q742)),0,1)</f>
        <v>1</v>
      </c>
      <c r="AK742" t="s">
        <v>84</v>
      </c>
      <c r="AL742" s="41" t="s">
        <v>84</v>
      </c>
      <c r="AM742" s="216">
        <f>_xlfn.XLOOKUP(AL742,sortorder!$I$15:$I$20,sortorder!$J$15:$J$20)</f>
        <v>5</v>
      </c>
      <c r="AN742" t="s">
        <v>423</v>
      </c>
      <c r="AO742" t="s">
        <v>423</v>
      </c>
      <c r="AP742" t="s">
        <v>424</v>
      </c>
      <c r="AQ742" s="32">
        <v>1</v>
      </c>
      <c r="AR742" t="s">
        <v>268</v>
      </c>
      <c r="AS742" t="s">
        <v>2833</v>
      </c>
      <c r="AT742" t="s">
        <v>515</v>
      </c>
      <c r="AU742" t="s">
        <v>516</v>
      </c>
      <c r="AW742" s="39" t="str">
        <f>IFERROR(_xlfn.XLOOKUP(Q742,wtd!$B:$B,wtd!$C:$C),"")</f>
        <v/>
      </c>
      <c r="AX742" s="144" t="b">
        <f>IFERROR(Q742=_xlfn.XLOOKUP(Q742,wtd!$B:$B,wtd!$B:$B),FALSE)</f>
        <v>0</v>
      </c>
      <c r="AY742" t="s">
        <v>1103</v>
      </c>
      <c r="BC742" t="b">
        <v>0</v>
      </c>
      <c r="BD742" t="b">
        <v>0</v>
      </c>
      <c r="BE742" t="b">
        <v>0</v>
      </c>
      <c r="BF742" s="174" t="s">
        <v>5076</v>
      </c>
      <c r="BG742" t="s">
        <v>780</v>
      </c>
      <c r="BH742" s="179" t="s">
        <v>780</v>
      </c>
      <c r="BI742" t="s">
        <v>780</v>
      </c>
      <c r="BN742" s="232">
        <v>999</v>
      </c>
      <c r="BQ742" t="s">
        <v>781</v>
      </c>
      <c r="BR742" t="s">
        <v>779</v>
      </c>
    </row>
    <row r="743" spans="1:71" ht="15" thickBot="1">
      <c r="A743">
        <v>742</v>
      </c>
      <c r="B743" s="161" t="str">
        <f>IFERROR(TEXT(AM743,"00"),"99")&amp;IFERROR(TEXT(X743,"00"),"99")&amp;IFERROR(TEXT(T743,"00"),"99")&amp;IFERROR(TEXT(BN743,"000"),"999")</f>
        <v>058011999</v>
      </c>
      <c r="C743" s="161" t="str">
        <f>IFERROR(TEXT(AM743,"00"),"99")&amp;IFERROR(TEXT(W743,"00"),"99")&amp;IFERROR(TEXT(S743,"000"),"999")</f>
        <v>0580107</v>
      </c>
      <c r="D743" s="29">
        <v>0</v>
      </c>
      <c r="E743" s="29">
        <v>1</v>
      </c>
      <c r="F743" s="29">
        <v>0</v>
      </c>
      <c r="G743" s="29"/>
      <c r="H743" t="s">
        <v>509</v>
      </c>
      <c r="I743" s="379" t="str">
        <f>IF(ISBLANK(H743), IF(OR(NOT(ISBLANK(M743)),NOT(ISBLANK(J743)), NOT(ISBLANK(O743))),"no oldname but should be",""),IF(H743=J743,"api",IF(H743=O743,"csv","no match or acsbgname")))</f>
        <v>csv</v>
      </c>
      <c r="K743" s="175"/>
      <c r="L743" s="177"/>
      <c r="N743" s="177" t="s">
        <v>509</v>
      </c>
      <c r="O743" s="177" t="s">
        <v>509</v>
      </c>
      <c r="P743" s="177" t="s">
        <v>509</v>
      </c>
      <c r="Q743" s="64" t="s">
        <v>508</v>
      </c>
      <c r="R743" t="s">
        <v>508</v>
      </c>
      <c r="S743" s="150">
        <f>IFERROR(_xlfn.XLOOKUP(U743,sortorder!$E$62:$E$134,sortorder!$F$62:$F$134),999)</f>
        <v>107</v>
      </c>
      <c r="T743" s="150">
        <f>IFERROR(_xlfn.XLOOKUP(U743,sortorder!$E$62:$E$134,sortorder!$D$62:$D$134),99)</f>
        <v>11</v>
      </c>
      <c r="U743" s="129" t="s">
        <v>134</v>
      </c>
      <c r="W743" s="155">
        <f>IFERROR(_xlfn.XLOOKUP(Y743,sortorder!$E$4:$E$55,sortorder!$D$4:$D$55),99)</f>
        <v>80</v>
      </c>
      <c r="X743" s="155">
        <f>IFERROR(_xlfn.XLOOKUP(Y743,sortorder!$E$4:$E$55,sortorder!$D$4:$D$55),99)</f>
        <v>80</v>
      </c>
      <c r="Y743" s="22" t="s">
        <v>2886</v>
      </c>
      <c r="Z743" s="144">
        <f>IF(ISERROR(SEARCH(Z$1,$Q743)),0,1)</f>
        <v>0</v>
      </c>
      <c r="AA743" s="144">
        <f>IF(ISERROR(SEARCH(AA$1,$Q743)),0,1)</f>
        <v>1</v>
      </c>
      <c r="AB743" s="144">
        <f>IF(ISERROR(SEARCH(AB$1,$Q743)),0,1)</f>
        <v>0</v>
      </c>
      <c r="AC743" s="144">
        <f>IF(ISERROR(SEARCH(AC$1,$Q743)),0,1)</f>
        <v>0</v>
      </c>
      <c r="AD743" s="144">
        <f>IF(ISERROR(SEARCH(AD$1,$Q743)),0,1)</f>
        <v>0</v>
      </c>
      <c r="AE743" s="144">
        <f>IF(ISERROR(SEARCH(AE$1,$Q743)),0,1)</f>
        <v>1</v>
      </c>
      <c r="AF743" s="144">
        <f>IF(ISERROR(SEARCH(AF$1,$Q743)),0,1)</f>
        <v>1</v>
      </c>
      <c r="AG743" s="144">
        <f>IF(ISERROR(SEARCH(AG$1,$Q743)),0,1)</f>
        <v>0</v>
      </c>
      <c r="AH743" s="144">
        <f>IF(ISERROR(SEARCH(AH$1,$Q743)),0,1)</f>
        <v>0</v>
      </c>
      <c r="AK743" t="s">
        <v>84</v>
      </c>
      <c r="AL743" s="41" t="s">
        <v>84</v>
      </c>
      <c r="AM743" s="216">
        <f>_xlfn.XLOOKUP(AL743,sortorder!$I$15:$I$20,sortorder!$J$15:$J$20)</f>
        <v>5</v>
      </c>
      <c r="AN743" t="s">
        <v>1804</v>
      </c>
      <c r="AO743" t="s">
        <v>1804</v>
      </c>
      <c r="AP743" t="s">
        <v>1805</v>
      </c>
      <c r="AQ743" s="32">
        <v>3</v>
      </c>
      <c r="AR743" t="s">
        <v>456</v>
      </c>
      <c r="AS743" t="s">
        <v>97</v>
      </c>
      <c r="AT743" t="s">
        <v>96</v>
      </c>
      <c r="AU743" t="s">
        <v>97</v>
      </c>
      <c r="AW743" s="39" t="str">
        <f>IFERROR(_xlfn.XLOOKUP(Q743,wtd!$B:$B,wtd!$C:$C),"")</f>
        <v/>
      </c>
      <c r="AX743" s="144" t="b">
        <f>IFERROR(Q743=_xlfn.XLOOKUP(Q743,wtd!$B:$B,wtd!$B:$B),FALSE)</f>
        <v>0</v>
      </c>
      <c r="AY743" t="s">
        <v>89</v>
      </c>
      <c r="BC743" t="b">
        <v>0</v>
      </c>
      <c r="BD743" t="b">
        <v>0</v>
      </c>
      <c r="BE743" t="b">
        <v>0</v>
      </c>
      <c r="BF743" s="175" t="s">
        <v>510</v>
      </c>
      <c r="BG743" s="177" t="s">
        <v>510</v>
      </c>
      <c r="BH743" s="180" t="s">
        <v>510</v>
      </c>
      <c r="BI743" t="s">
        <v>510</v>
      </c>
      <c r="BN743" s="232">
        <v>999</v>
      </c>
      <c r="BQ743" t="s">
        <v>54</v>
      </c>
      <c r="BR743" t="s">
        <v>509</v>
      </c>
    </row>
    <row r="744" spans="1:71">
      <c r="A744">
        <v>743</v>
      </c>
      <c r="B744" s="161" t="str">
        <f>IFERROR(TEXT(AM744,"00"),"99")&amp;IFERROR(TEXT(X744,"00"),"99")&amp;IFERROR(TEXT(T744,"00"),"99")&amp;IFERROR(TEXT(BN744,"000"),"999")</f>
        <v>058011999</v>
      </c>
      <c r="C744" s="161" t="str">
        <f>IFERROR(TEXT(AM744,"00"),"99")&amp;IFERROR(TEXT(W744,"00"),"99")&amp;IFERROR(TEXT(S744,"000"),"999")</f>
        <v>0580107</v>
      </c>
      <c r="D744" s="29">
        <v>0</v>
      </c>
      <c r="E744" s="29">
        <v>1</v>
      </c>
      <c r="F744" s="29">
        <v>0</v>
      </c>
      <c r="G744" s="29"/>
      <c r="H744" t="s">
        <v>817</v>
      </c>
      <c r="I744" s="379" t="str">
        <f>IF(ISBLANK(H744), IF(OR(NOT(ISBLANK(M744)),NOT(ISBLANK(J744)), NOT(ISBLANK(O744))),"no oldname but should be",""),IF(H744=J744,"api",IF(H744=O744,"csv","no match or acsbgname")))</f>
        <v>csv</v>
      </c>
      <c r="K744" s="124"/>
      <c r="L744" s="189"/>
      <c r="M744" s="189"/>
      <c r="N744" s="189" t="s">
        <v>817</v>
      </c>
      <c r="O744" s="189" t="s">
        <v>817</v>
      </c>
      <c r="P744" s="189" t="s">
        <v>817</v>
      </c>
      <c r="Q744" s="211" t="s">
        <v>816</v>
      </c>
      <c r="R744" s="189" t="s">
        <v>816</v>
      </c>
      <c r="S744" s="150">
        <f>IFERROR(_xlfn.XLOOKUP(U744,sortorder!$E$62:$E$134,sortorder!$F$62:$F$134),999)</f>
        <v>107</v>
      </c>
      <c r="T744" s="150">
        <f>IFERROR(_xlfn.XLOOKUP(U744,sortorder!$E$62:$E$134,sortorder!$D$62:$D$134),99)</f>
        <v>11</v>
      </c>
      <c r="U744" s="192" t="s">
        <v>134</v>
      </c>
      <c r="V744" s="193"/>
      <c r="W744" s="155">
        <f>IFERROR(_xlfn.XLOOKUP(Y744,sortorder!$E$4:$E$55,sortorder!$D$4:$D$55),99)</f>
        <v>80</v>
      </c>
      <c r="X744" s="155">
        <f>IFERROR(_xlfn.XLOOKUP(Y744,sortorder!$E$4:$E$55,sortorder!$D$4:$D$55),99)</f>
        <v>80</v>
      </c>
      <c r="Y744" s="194" t="s">
        <v>2886</v>
      </c>
      <c r="Z744" s="144">
        <f>IF(ISERROR(SEARCH(Z$1,$Q744)),0,1)</f>
        <v>0</v>
      </c>
      <c r="AA744" s="144">
        <f>IF(ISERROR(SEARCH(AA$1,$Q744)),0,1)</f>
        <v>1</v>
      </c>
      <c r="AB744" s="144">
        <f>IF(ISERROR(SEARCH(AB$1,$Q744)),0,1)</f>
        <v>0</v>
      </c>
      <c r="AC744" s="144">
        <f>IF(ISERROR(SEARCH(AC$1,$Q744)),0,1)</f>
        <v>0</v>
      </c>
      <c r="AD744" s="144">
        <f>IF(ISERROR(SEARCH(AD$1,$Q744)),0,1)</f>
        <v>0</v>
      </c>
      <c r="AE744" s="144">
        <f>IF(ISERROR(SEARCH(AE$1,$Q744)),0,1)</f>
        <v>1</v>
      </c>
      <c r="AF744" s="144">
        <f>IF(ISERROR(SEARCH(AF$1,$Q744)),0,1)</f>
        <v>1</v>
      </c>
      <c r="AG744" s="144">
        <f>IF(ISERROR(SEARCH(AG$1,$Q744)),0,1)</f>
        <v>0</v>
      </c>
      <c r="AH744" s="144">
        <f>IF(ISERROR(SEARCH(AH$1,$Q744)),0,1)</f>
        <v>1</v>
      </c>
      <c r="AI744" s="188"/>
      <c r="AJ744" s="188"/>
      <c r="AK744" s="188" t="s">
        <v>84</v>
      </c>
      <c r="AL744" s="219" t="s">
        <v>84</v>
      </c>
      <c r="AM744" s="216">
        <f>_xlfn.XLOOKUP(AL744,sortorder!$I$15:$I$20,sortorder!$J$15:$J$20)</f>
        <v>5</v>
      </c>
      <c r="AN744" s="188" t="s">
        <v>1804</v>
      </c>
      <c r="AO744" s="188" t="s">
        <v>1804</v>
      </c>
      <c r="AP744" s="188" t="s">
        <v>1805</v>
      </c>
      <c r="AQ744" s="195">
        <v>3</v>
      </c>
      <c r="AR744" s="188" t="s">
        <v>456</v>
      </c>
      <c r="AS744" s="188" t="s">
        <v>97</v>
      </c>
      <c r="AT744" s="188" t="s">
        <v>96</v>
      </c>
      <c r="AU744" s="188" t="s">
        <v>97</v>
      </c>
      <c r="AV744" s="188"/>
      <c r="AW744" s="39" t="str">
        <f>IFERROR(_xlfn.XLOOKUP(Q744,wtd!$B:$B,wtd!$C:$C),"")</f>
        <v/>
      </c>
      <c r="AX744" s="144" t="b">
        <f>IFERROR(Q744=_xlfn.XLOOKUP(Q744,wtd!$B:$B,wtd!$B:$B),FALSE)</f>
        <v>0</v>
      </c>
      <c r="AY744" s="188" t="s">
        <v>89</v>
      </c>
      <c r="AZ744" s="188"/>
      <c r="BA744" s="188"/>
      <c r="BB744" s="188"/>
      <c r="BC744" s="188" t="b">
        <v>0</v>
      </c>
      <c r="BD744" s="188" t="b">
        <v>0</v>
      </c>
      <c r="BE744" s="188" t="b">
        <v>0</v>
      </c>
      <c r="BF744" s="189" t="s">
        <v>5077</v>
      </c>
      <c r="BG744" s="189" t="s">
        <v>818</v>
      </c>
      <c r="BH744" s="189" t="s">
        <v>818</v>
      </c>
      <c r="BI744" s="188" t="s">
        <v>818</v>
      </c>
      <c r="BJ744" s="188"/>
      <c r="BK744" s="188"/>
      <c r="BL744" s="188"/>
      <c r="BN744" s="232">
        <v>999</v>
      </c>
      <c r="BQ744" t="s">
        <v>113</v>
      </c>
      <c r="BR744" t="s">
        <v>817</v>
      </c>
    </row>
    <row r="745" spans="1:71">
      <c r="A745">
        <v>744</v>
      </c>
      <c r="B745" s="161" t="str">
        <f>IFERROR(TEXT(AM745,"00"),"99")&amp;IFERROR(TEXT(X745,"00"),"99")&amp;IFERROR(TEXT(T745,"00"),"99")&amp;IFERROR(TEXT(BN745,"000"),"999")</f>
        <v>058011999</v>
      </c>
      <c r="C745" s="161" t="str">
        <f>IFERROR(TEXT(AM745,"00"),"99")&amp;IFERROR(TEXT(W745,"00"),"99")&amp;IFERROR(TEXT(S745,"000"),"999")</f>
        <v>0580107</v>
      </c>
      <c r="D745" s="29">
        <v>0</v>
      </c>
      <c r="E745" s="29">
        <v>1</v>
      </c>
      <c r="F745" s="29">
        <v>0</v>
      </c>
      <c r="G745" s="29"/>
      <c r="H745" t="s">
        <v>1070</v>
      </c>
      <c r="I745" s="379" t="str">
        <f>IF(ISBLANK(H745), IF(OR(NOT(ISBLANK(M745)),NOT(ISBLANK(J745)), NOT(ISBLANK(O745))),"no oldname but should be",""),IF(H745=J745,"api",IF(H745=O745,"csv","no match or acsbgname")))</f>
        <v>csv</v>
      </c>
      <c r="L745" s="188"/>
      <c r="M745" s="188"/>
      <c r="N745" s="188" t="s">
        <v>1070</v>
      </c>
      <c r="O745" s="188" t="s">
        <v>1070</v>
      </c>
      <c r="P745" s="188" t="s">
        <v>1070</v>
      </c>
      <c r="Q745" s="190" t="s">
        <v>1069</v>
      </c>
      <c r="R745" s="188" t="s">
        <v>1069</v>
      </c>
      <c r="S745" s="150">
        <f>IFERROR(_xlfn.XLOOKUP(U745,sortorder!$E$62:$E$134,sortorder!$F$62:$F$134),999)</f>
        <v>107</v>
      </c>
      <c r="T745" s="150">
        <f>IFERROR(_xlfn.XLOOKUP(U745,sortorder!$E$62:$E$134,sortorder!$D$62:$D$134),99)</f>
        <v>11</v>
      </c>
      <c r="U745" s="192" t="s">
        <v>134</v>
      </c>
      <c r="V745" s="193"/>
      <c r="W745" s="155">
        <f>IFERROR(_xlfn.XLOOKUP(Y745,sortorder!$E$4:$E$55,sortorder!$D$4:$D$55),99)</f>
        <v>80</v>
      </c>
      <c r="X745" s="155">
        <f>IFERROR(_xlfn.XLOOKUP(Y745,sortorder!$E$4:$E$55,sortorder!$D$4:$D$55),99)</f>
        <v>80</v>
      </c>
      <c r="Y745" s="194" t="s">
        <v>2887</v>
      </c>
      <c r="Z745" s="144">
        <f>IF(ISERROR(SEARCH(Z$1,$Q745)),0,1)</f>
        <v>0</v>
      </c>
      <c r="AA745" s="144">
        <f>IF(ISERROR(SEARCH(AA$1,$Q745)),0,1)</f>
        <v>1</v>
      </c>
      <c r="AB745" s="144">
        <f>IF(ISERROR(SEARCH(AB$1,$Q745)),0,1)</f>
        <v>1</v>
      </c>
      <c r="AC745" s="144">
        <f>IF(ISERROR(SEARCH(AC$1,$Q745)),0,1)</f>
        <v>1</v>
      </c>
      <c r="AD745" s="144">
        <f>IF(ISERROR(SEARCH(AD$1,$Q745)),0,1)</f>
        <v>0</v>
      </c>
      <c r="AE745" s="144">
        <f>IF(ISERROR(SEARCH(AE$1,$Q745)),0,1)</f>
        <v>0</v>
      </c>
      <c r="AF745" s="144">
        <f>IF(ISERROR(SEARCH(AF$1,$Q745)),0,1)</f>
        <v>1</v>
      </c>
      <c r="AG745" s="144">
        <f>IF(ISERROR(SEARCH(AG$1,$Q745)),0,1)</f>
        <v>0</v>
      </c>
      <c r="AH745" s="144">
        <f>IF(ISERROR(SEARCH(AH$1,$Q745)),0,1)</f>
        <v>0</v>
      </c>
      <c r="AI745" s="188"/>
      <c r="AJ745" s="188"/>
      <c r="AK745" s="188" t="s">
        <v>84</v>
      </c>
      <c r="AL745" s="219" t="s">
        <v>84</v>
      </c>
      <c r="AM745" s="216">
        <f>_xlfn.XLOOKUP(AL745,sortorder!$I$15:$I$20,sortorder!$J$15:$J$20)</f>
        <v>5</v>
      </c>
      <c r="AN745" s="188" t="s">
        <v>1804</v>
      </c>
      <c r="AO745" s="188" t="s">
        <v>1804</v>
      </c>
      <c r="AP745" s="188" t="s">
        <v>1805</v>
      </c>
      <c r="AQ745" s="195">
        <v>3</v>
      </c>
      <c r="AR745" s="188" t="s">
        <v>757</v>
      </c>
      <c r="AS745" s="188" t="s">
        <v>2833</v>
      </c>
      <c r="AT745" s="188" t="s">
        <v>515</v>
      </c>
      <c r="AU745" s="188" t="s">
        <v>516</v>
      </c>
      <c r="AV745" s="188"/>
      <c r="AW745" s="39" t="str">
        <f>IFERROR(_xlfn.XLOOKUP(Q745,wtd!$B:$B,wtd!$C:$C),"")</f>
        <v/>
      </c>
      <c r="AX745" s="144" t="b">
        <f>IFERROR(Q745=_xlfn.XLOOKUP(Q745,wtd!$B:$B,wtd!$B:$B),FALSE)</f>
        <v>0</v>
      </c>
      <c r="AY745" s="188" t="s">
        <v>1103</v>
      </c>
      <c r="AZ745" s="188"/>
      <c r="BA745" s="188"/>
      <c r="BB745" s="188"/>
      <c r="BC745" s="188" t="b">
        <v>0</v>
      </c>
      <c r="BD745" s="188" t="b">
        <v>0</v>
      </c>
      <c r="BE745" s="188" t="b">
        <v>0</v>
      </c>
      <c r="BF745" s="188" t="s">
        <v>1071</v>
      </c>
      <c r="BG745" s="188" t="s">
        <v>1071</v>
      </c>
      <c r="BH745" s="188" t="s">
        <v>1071</v>
      </c>
      <c r="BI745" s="188" t="s">
        <v>1071</v>
      </c>
      <c r="BJ745" s="188"/>
      <c r="BK745" s="188"/>
      <c r="BL745" s="188"/>
      <c r="BN745" s="232">
        <v>999</v>
      </c>
      <c r="BQ745" t="s">
        <v>634</v>
      </c>
      <c r="BR745" t="s">
        <v>1070</v>
      </c>
    </row>
    <row r="746" spans="1:71">
      <c r="A746">
        <v>745</v>
      </c>
      <c r="B746" s="161" t="str">
        <f>IFERROR(TEXT(AM746,"00"),"99")&amp;IFERROR(TEXT(X746,"00"),"99")&amp;IFERROR(TEXT(T746,"00"),"99")&amp;IFERROR(TEXT(BN746,"000"),"999")</f>
        <v>058011999</v>
      </c>
      <c r="C746" s="161" t="str">
        <f>IFERROR(TEXT(AM746,"00"),"99")&amp;IFERROR(TEXT(W746,"00"),"99")&amp;IFERROR(TEXT(S746,"000"),"999")</f>
        <v>0580107</v>
      </c>
      <c r="D746" s="29">
        <v>0</v>
      </c>
      <c r="E746" s="29">
        <v>1</v>
      </c>
      <c r="F746" s="29">
        <v>0</v>
      </c>
      <c r="G746" s="29"/>
      <c r="H746" t="s">
        <v>1058</v>
      </c>
      <c r="I746" s="379" t="str">
        <f>IF(ISBLANK(H746), IF(OR(NOT(ISBLANK(M746)),NOT(ISBLANK(J746)), NOT(ISBLANK(O746))),"no oldname but should be",""),IF(H746=J746,"api",IF(H746=O746,"csv","no match or acsbgname")))</f>
        <v>csv</v>
      </c>
      <c r="L746" s="188"/>
      <c r="M746" s="188"/>
      <c r="N746" s="188" t="s">
        <v>1058</v>
      </c>
      <c r="O746" s="188" t="s">
        <v>1058</v>
      </c>
      <c r="P746" s="188" t="s">
        <v>1058</v>
      </c>
      <c r="Q746" s="190" t="s">
        <v>1057</v>
      </c>
      <c r="R746" s="188" t="s">
        <v>1057</v>
      </c>
      <c r="S746" s="150">
        <f>IFERROR(_xlfn.XLOOKUP(U746,sortorder!$E$62:$E$134,sortorder!$F$62:$F$134),999)</f>
        <v>107</v>
      </c>
      <c r="T746" s="150">
        <f>IFERROR(_xlfn.XLOOKUP(U746,sortorder!$E$62:$E$134,sortorder!$D$62:$D$134),99)</f>
        <v>11</v>
      </c>
      <c r="U746" s="192" t="s">
        <v>134</v>
      </c>
      <c r="V746" s="193"/>
      <c r="W746" s="155">
        <f>IFERROR(_xlfn.XLOOKUP(Y746,sortorder!$E$4:$E$55,sortorder!$D$4:$D$55),99)</f>
        <v>80</v>
      </c>
      <c r="X746" s="155">
        <f>IFERROR(_xlfn.XLOOKUP(Y746,sortorder!$E$4:$E$55,sortorder!$D$4:$D$55),99)</f>
        <v>80</v>
      </c>
      <c r="Y746" s="194" t="s">
        <v>2887</v>
      </c>
      <c r="Z746" s="144">
        <f>IF(ISERROR(SEARCH(Z$1,$Q746)),0,1)</f>
        <v>0</v>
      </c>
      <c r="AA746" s="144">
        <f>IF(ISERROR(SEARCH(AA$1,$Q746)),0,1)</f>
        <v>1</v>
      </c>
      <c r="AB746" s="144">
        <f>IF(ISERROR(SEARCH(AB$1,$Q746)),0,1)</f>
        <v>1</v>
      </c>
      <c r="AC746" s="144">
        <f>IF(ISERROR(SEARCH(AC$1,$Q746)),0,1)</f>
        <v>1</v>
      </c>
      <c r="AD746" s="144">
        <f>IF(ISERROR(SEARCH(AD$1,$Q746)),0,1)</f>
        <v>0</v>
      </c>
      <c r="AE746" s="144">
        <f>IF(ISERROR(SEARCH(AE$1,$Q746)),0,1)</f>
        <v>0</v>
      </c>
      <c r="AF746" s="144">
        <f>IF(ISERROR(SEARCH(AF$1,$Q746)),0,1)</f>
        <v>1</v>
      </c>
      <c r="AG746" s="144">
        <f>IF(ISERROR(SEARCH(AG$1,$Q746)),0,1)</f>
        <v>0</v>
      </c>
      <c r="AH746" s="144">
        <f>IF(ISERROR(SEARCH(AH$1,$Q746)),0,1)</f>
        <v>1</v>
      </c>
      <c r="AI746" s="188"/>
      <c r="AJ746" s="188"/>
      <c r="AK746" s="188" t="s">
        <v>84</v>
      </c>
      <c r="AL746" s="219" t="s">
        <v>84</v>
      </c>
      <c r="AM746" s="216">
        <f>_xlfn.XLOOKUP(AL746,sortorder!$I$15:$I$20,sortorder!$J$15:$J$20)</f>
        <v>5</v>
      </c>
      <c r="AN746" s="188" t="s">
        <v>1804</v>
      </c>
      <c r="AO746" s="188" t="s">
        <v>1804</v>
      </c>
      <c r="AP746" s="188" t="s">
        <v>1805</v>
      </c>
      <c r="AQ746" s="195">
        <v>3</v>
      </c>
      <c r="AR746" s="188" t="s">
        <v>757</v>
      </c>
      <c r="AS746" s="188" t="s">
        <v>2833</v>
      </c>
      <c r="AT746" s="188" t="s">
        <v>515</v>
      </c>
      <c r="AU746" s="188" t="s">
        <v>516</v>
      </c>
      <c r="AV746" s="188"/>
      <c r="AW746" s="39" t="str">
        <f>IFERROR(_xlfn.XLOOKUP(Q746,wtd!$B:$B,wtd!$C:$C),"")</f>
        <v/>
      </c>
      <c r="AX746" s="144" t="b">
        <f>IFERROR(Q746=_xlfn.XLOOKUP(Q746,wtd!$B:$B,wtd!$B:$B),FALSE)</f>
        <v>0</v>
      </c>
      <c r="AY746" s="188" t="s">
        <v>1103</v>
      </c>
      <c r="AZ746" s="188"/>
      <c r="BA746" s="188"/>
      <c r="BB746" s="188"/>
      <c r="BC746" s="188" t="b">
        <v>0</v>
      </c>
      <c r="BD746" s="188" t="b">
        <v>0</v>
      </c>
      <c r="BE746" s="188" t="b">
        <v>0</v>
      </c>
      <c r="BF746" s="188" t="s">
        <v>5078</v>
      </c>
      <c r="BG746" s="188" t="s">
        <v>1059</v>
      </c>
      <c r="BH746" s="188" t="s">
        <v>1059</v>
      </c>
      <c r="BI746" s="188" t="s">
        <v>1059</v>
      </c>
      <c r="BJ746" s="188"/>
      <c r="BK746" s="188"/>
      <c r="BL746" s="188"/>
      <c r="BN746" s="232">
        <v>999</v>
      </c>
      <c r="BQ746" t="s">
        <v>781</v>
      </c>
      <c r="BR746" t="s">
        <v>1058</v>
      </c>
    </row>
    <row r="747" spans="1:71">
      <c r="A747">
        <v>746</v>
      </c>
      <c r="B747" s="161" t="str">
        <f>IFERROR(TEXT(AM747,"00"),"99")&amp;IFERROR(TEXT(X747,"00"),"99")&amp;IFERROR(TEXT(T747,"00"),"99")&amp;IFERROR(TEXT(BN747,"000"),"999")</f>
        <v>058012999</v>
      </c>
      <c r="C747" s="161" t="str">
        <f>IFERROR(TEXT(AM747,"00"),"99")&amp;IFERROR(TEXT(W747,"00"),"99")&amp;IFERROR(TEXT(S747,"000"),"999")</f>
        <v>0580108</v>
      </c>
      <c r="D747" s="29">
        <v>0</v>
      </c>
      <c r="E747" s="29">
        <v>1</v>
      </c>
      <c r="F747" s="29">
        <v>0</v>
      </c>
      <c r="G747" s="29"/>
      <c r="H747" t="s">
        <v>236</v>
      </c>
      <c r="I747" s="379" t="str">
        <f>IF(ISBLANK(H747), IF(OR(NOT(ISBLANK(M747)),NOT(ISBLANK(J747)), NOT(ISBLANK(O747))),"no oldname but should be",""),IF(H747=J747,"api",IF(H747=O747,"csv","no match or acsbgname")))</f>
        <v>csv</v>
      </c>
      <c r="L747" s="188"/>
      <c r="M747" s="188"/>
      <c r="N747" s="188" t="s">
        <v>236</v>
      </c>
      <c r="O747" s="188" t="s">
        <v>236</v>
      </c>
      <c r="P747" s="188" t="s">
        <v>236</v>
      </c>
      <c r="Q747" s="190" t="s">
        <v>235</v>
      </c>
      <c r="R747" s="188" t="s">
        <v>235</v>
      </c>
      <c r="S747" s="150">
        <f>IFERROR(_xlfn.XLOOKUP(U747,sortorder!$E$62:$E$134,sortorder!$F$62:$F$134),999)</f>
        <v>108</v>
      </c>
      <c r="T747" s="150">
        <f>IFERROR(_xlfn.XLOOKUP(U747,sortorder!$E$62:$E$134,sortorder!$D$62:$D$134),99)</f>
        <v>12</v>
      </c>
      <c r="U747" s="192" t="s">
        <v>244</v>
      </c>
      <c r="V747" s="193"/>
      <c r="W747" s="155">
        <f>IFERROR(_xlfn.XLOOKUP(Y747,sortorder!$E$4:$E$55,sortorder!$D$4:$D$55),99)</f>
        <v>80</v>
      </c>
      <c r="X747" s="155">
        <f>IFERROR(_xlfn.XLOOKUP(Y747,sortorder!$E$4:$E$55,sortorder!$D$4:$D$55),99)</f>
        <v>80</v>
      </c>
      <c r="Y747" s="194" t="s">
        <v>2886</v>
      </c>
      <c r="Z747" s="144">
        <f>IF(ISERROR(SEARCH(Z$1,$Q747)),0,1)</f>
        <v>0</v>
      </c>
      <c r="AA747" s="144">
        <f>IF(ISERROR(SEARCH(AA$1,$Q747)),0,1)</f>
        <v>0</v>
      </c>
      <c r="AB747" s="144">
        <f>IF(ISERROR(SEARCH(AB$1,$Q747)),0,1)</f>
        <v>0</v>
      </c>
      <c r="AC747" s="144">
        <f>IF(ISERROR(SEARCH(AC$1,$Q747)),0,1)</f>
        <v>0</v>
      </c>
      <c r="AD747" s="144">
        <f>IF(ISERROR(SEARCH(AD$1,$Q747)),0,1)</f>
        <v>0</v>
      </c>
      <c r="AE747" s="144">
        <f>IF(ISERROR(SEARCH(AE$1,$Q747)),0,1)</f>
        <v>1</v>
      </c>
      <c r="AF747" s="144">
        <f>IF(ISERROR(SEARCH(AF$1,$Q747)),0,1)</f>
        <v>1</v>
      </c>
      <c r="AG747" s="144">
        <f>IF(ISERROR(SEARCH(AG$1,$Q747)),0,1)</f>
        <v>0</v>
      </c>
      <c r="AH747" s="144">
        <f>IF(ISERROR(SEARCH(AH$1,$Q747)),0,1)</f>
        <v>0</v>
      </c>
      <c r="AI747" s="188"/>
      <c r="AJ747" s="188"/>
      <c r="AK747" s="188" t="s">
        <v>84</v>
      </c>
      <c r="AL747" s="219" t="s">
        <v>84</v>
      </c>
      <c r="AM747" s="216">
        <f>_xlfn.XLOOKUP(AL747,sortorder!$I$15:$I$20,sortorder!$J$15:$J$20)</f>
        <v>5</v>
      </c>
      <c r="AN747" s="188" t="s">
        <v>423</v>
      </c>
      <c r="AO747" s="188" t="s">
        <v>423</v>
      </c>
      <c r="AP747" s="188" t="s">
        <v>424</v>
      </c>
      <c r="AQ747" s="195">
        <v>1</v>
      </c>
      <c r="AR747" s="188" t="s">
        <v>83</v>
      </c>
      <c r="AS747" s="188" t="s">
        <v>97</v>
      </c>
      <c r="AT747" s="188" t="s">
        <v>96</v>
      </c>
      <c r="AU747" s="188" t="s">
        <v>97</v>
      </c>
      <c r="AV747" s="188"/>
      <c r="AW747" s="39" t="str">
        <f>IFERROR(_xlfn.XLOOKUP(Q747,wtd!$B:$B,wtd!$C:$C),"")</f>
        <v/>
      </c>
      <c r="AX747" s="144" t="b">
        <f>IFERROR(Q747=_xlfn.XLOOKUP(Q747,wtd!$B:$B,wtd!$B:$B),FALSE)</f>
        <v>0</v>
      </c>
      <c r="AY747" s="188" t="s">
        <v>89</v>
      </c>
      <c r="AZ747" s="188"/>
      <c r="BA747" s="188"/>
      <c r="BB747" s="188"/>
      <c r="BC747" s="188" t="b">
        <v>0</v>
      </c>
      <c r="BD747" s="188" t="b">
        <v>0</v>
      </c>
      <c r="BE747" s="188" t="b">
        <v>0</v>
      </c>
      <c r="BF747" s="188" t="s">
        <v>237</v>
      </c>
      <c r="BG747" s="188" t="s">
        <v>237</v>
      </c>
      <c r="BH747" s="188" t="s">
        <v>237</v>
      </c>
      <c r="BI747" s="188" t="s">
        <v>237</v>
      </c>
      <c r="BJ747" s="188"/>
      <c r="BK747" s="188"/>
      <c r="BL747" s="188"/>
      <c r="BN747" s="232">
        <v>999</v>
      </c>
      <c r="BQ747" t="s">
        <v>113</v>
      </c>
      <c r="BR747" t="s">
        <v>236</v>
      </c>
    </row>
    <row r="748" spans="1:71">
      <c r="A748">
        <v>747</v>
      </c>
      <c r="B748" s="161" t="str">
        <f>IFERROR(TEXT(AM748,"00"),"99")&amp;IFERROR(TEXT(X748,"00"),"99")&amp;IFERROR(TEXT(T748,"00"),"99")&amp;IFERROR(TEXT(BN748,"000"),"999")</f>
        <v>058012999</v>
      </c>
      <c r="C748" s="161" t="str">
        <f>IFERROR(TEXT(AM748,"00"),"99")&amp;IFERROR(TEXT(W748,"00"),"99")&amp;IFERROR(TEXT(S748,"000"),"999")</f>
        <v>0580108</v>
      </c>
      <c r="D748" s="29">
        <v>0</v>
      </c>
      <c r="E748" s="29">
        <v>1</v>
      </c>
      <c r="F748" s="29">
        <v>0</v>
      </c>
      <c r="G748" s="29"/>
      <c r="H748" t="s">
        <v>239</v>
      </c>
      <c r="I748" s="379" t="str">
        <f>IF(ISBLANK(H748), IF(OR(NOT(ISBLANK(M748)),NOT(ISBLANK(J748)), NOT(ISBLANK(O748))),"no oldname but should be",""),IF(H748=J748,"api",IF(H748=O748,"csv","no match or acsbgname")))</f>
        <v>csv</v>
      </c>
      <c r="L748" s="188"/>
      <c r="M748" s="188"/>
      <c r="N748" s="188" t="s">
        <v>239</v>
      </c>
      <c r="O748" s="188" t="s">
        <v>239</v>
      </c>
      <c r="P748" s="188" t="s">
        <v>239</v>
      </c>
      <c r="Q748" s="190" t="s">
        <v>238</v>
      </c>
      <c r="R748" s="188" t="s">
        <v>238</v>
      </c>
      <c r="S748" s="150">
        <f>IFERROR(_xlfn.XLOOKUP(U748,sortorder!$E$62:$E$134,sortorder!$F$62:$F$134),999)</f>
        <v>108</v>
      </c>
      <c r="T748" s="150">
        <f>IFERROR(_xlfn.XLOOKUP(U748,sortorder!$E$62:$E$134,sortorder!$D$62:$D$134),99)</f>
        <v>12</v>
      </c>
      <c r="U748" s="201" t="s">
        <v>244</v>
      </c>
      <c r="V748" s="193" t="s">
        <v>243</v>
      </c>
      <c r="W748" s="155">
        <f>IFERROR(_xlfn.XLOOKUP(Y748,sortorder!$E$4:$E$55,sortorder!$D$4:$D$55),99)</f>
        <v>80</v>
      </c>
      <c r="X748" s="155">
        <f>IFERROR(_xlfn.XLOOKUP(Y748,sortorder!$E$4:$E$55,sortorder!$D$4:$D$55),99)</f>
        <v>80</v>
      </c>
      <c r="Y748" s="194" t="s">
        <v>2886</v>
      </c>
      <c r="Z748" s="144">
        <f>IF(ISERROR(SEARCH(Z$1,$Q748)),0,1)</f>
        <v>0</v>
      </c>
      <c r="AA748" s="144">
        <f>IF(ISERROR(SEARCH(AA$1,$Q748)),0,1)</f>
        <v>0</v>
      </c>
      <c r="AB748" s="144">
        <f>IF(ISERROR(SEARCH(AB$1,$Q748)),0,1)</f>
        <v>0</v>
      </c>
      <c r="AC748" s="144">
        <f>IF(ISERROR(SEARCH(AC$1,$Q748)),0,1)</f>
        <v>0</v>
      </c>
      <c r="AD748" s="144">
        <f>IF(ISERROR(SEARCH(AD$1,$Q748)),0,1)</f>
        <v>0</v>
      </c>
      <c r="AE748" s="144">
        <f>IF(ISERROR(SEARCH(AE$1,$Q748)),0,1)</f>
        <v>1</v>
      </c>
      <c r="AF748" s="144">
        <f>IF(ISERROR(SEARCH(AF$1,$Q748)),0,1)</f>
        <v>1</v>
      </c>
      <c r="AG748" s="144">
        <f>IF(ISERROR(SEARCH(AG$1,$Q748)),0,1)</f>
        <v>0</v>
      </c>
      <c r="AH748" s="144">
        <f>IF(ISERROR(SEARCH(AH$1,$Q748)),0,1)</f>
        <v>1</v>
      </c>
      <c r="AI748" s="188"/>
      <c r="AJ748" s="188"/>
      <c r="AK748" s="124" t="s">
        <v>84</v>
      </c>
      <c r="AL748" s="219" t="s">
        <v>84</v>
      </c>
      <c r="AM748" s="216">
        <f>_xlfn.XLOOKUP(AL748,sortorder!$I$15:$I$20,sortorder!$J$15:$J$20)</f>
        <v>5</v>
      </c>
      <c r="AN748" s="188" t="s">
        <v>423</v>
      </c>
      <c r="AO748" s="188" t="s">
        <v>423</v>
      </c>
      <c r="AP748" s="188" t="s">
        <v>424</v>
      </c>
      <c r="AQ748" s="195">
        <v>1</v>
      </c>
      <c r="AR748" s="188" t="s">
        <v>83</v>
      </c>
      <c r="AS748" s="188" t="s">
        <v>97</v>
      </c>
      <c r="AT748" s="188" t="s">
        <v>96</v>
      </c>
      <c r="AU748" s="188" t="s">
        <v>97</v>
      </c>
      <c r="AV748" s="188"/>
      <c r="AW748" s="39" t="str">
        <f>IFERROR(_xlfn.XLOOKUP(Q748,wtd!$B:$B,wtd!$C:$C),"")</f>
        <v/>
      </c>
      <c r="AX748" s="144" t="b">
        <f>IFERROR(Q748=_xlfn.XLOOKUP(Q748,wtd!$B:$B,wtd!$B:$B),FALSE)</f>
        <v>0</v>
      </c>
      <c r="AY748" s="188" t="s">
        <v>89</v>
      </c>
      <c r="AZ748" s="188"/>
      <c r="BA748" s="188"/>
      <c r="BB748" s="188"/>
      <c r="BC748" s="188" t="b">
        <v>0</v>
      </c>
      <c r="BD748" s="188" t="b">
        <v>0</v>
      </c>
      <c r="BE748" s="188" t="b">
        <v>0</v>
      </c>
      <c r="BF748" s="188" t="s">
        <v>5071</v>
      </c>
      <c r="BG748" s="188" t="s">
        <v>240</v>
      </c>
      <c r="BH748" s="188" t="s">
        <v>240</v>
      </c>
      <c r="BI748" s="188" t="s">
        <v>241</v>
      </c>
      <c r="BJ748" s="188" t="s">
        <v>242</v>
      </c>
      <c r="BK748" s="188"/>
      <c r="BL748" s="188"/>
      <c r="BN748" s="232">
        <v>999</v>
      </c>
      <c r="BQ748" t="s">
        <v>103</v>
      </c>
      <c r="BR748" t="s">
        <v>239</v>
      </c>
      <c r="BS748" t="s">
        <v>56</v>
      </c>
    </row>
    <row r="749" spans="1:71">
      <c r="A749">
        <v>748</v>
      </c>
      <c r="B749" s="161" t="str">
        <f>IFERROR(TEXT(AM749,"00"),"99")&amp;IFERROR(TEXT(X749,"00"),"99")&amp;IFERROR(TEXT(T749,"00"),"99")&amp;IFERROR(TEXT(BN749,"000"),"999")</f>
        <v>058012999</v>
      </c>
      <c r="C749" s="161" t="str">
        <f>IFERROR(TEXT(AM749,"00"),"99")&amp;IFERROR(TEXT(W749,"00"),"99")&amp;IFERROR(TEXT(S749,"000"),"999")</f>
        <v>0580108</v>
      </c>
      <c r="D749" s="29">
        <v>0</v>
      </c>
      <c r="E749" s="29">
        <v>1</v>
      </c>
      <c r="F749" s="29">
        <v>0</v>
      </c>
      <c r="G749" s="29"/>
      <c r="H749" t="s">
        <v>413</v>
      </c>
      <c r="I749" s="379" t="str">
        <f>IF(ISBLANK(H749), IF(OR(NOT(ISBLANK(M749)),NOT(ISBLANK(J749)), NOT(ISBLANK(O749))),"no oldname but should be",""),IF(H749=J749,"api",IF(H749=O749,"csv","no match or acsbgname")))</f>
        <v>csv</v>
      </c>
      <c r="L749" s="188"/>
      <c r="M749" s="188"/>
      <c r="N749" s="188" t="s">
        <v>413</v>
      </c>
      <c r="O749" s="188" t="s">
        <v>413</v>
      </c>
      <c r="P749" s="188" t="s">
        <v>413</v>
      </c>
      <c r="Q749" s="190" t="s">
        <v>412</v>
      </c>
      <c r="R749" s="188" t="s">
        <v>412</v>
      </c>
      <c r="S749" s="150">
        <f>IFERROR(_xlfn.XLOOKUP(U749,sortorder!$E$62:$E$134,sortorder!$F$62:$F$134),999)</f>
        <v>108</v>
      </c>
      <c r="T749" s="150">
        <f>IFERROR(_xlfn.XLOOKUP(U749,sortorder!$E$62:$E$134,sortorder!$D$62:$D$134),99)</f>
        <v>12</v>
      </c>
      <c r="U749" s="192" t="s">
        <v>244</v>
      </c>
      <c r="V749" s="193"/>
      <c r="W749" s="155">
        <f>IFERROR(_xlfn.XLOOKUP(Y749,sortorder!$E$4:$E$55,sortorder!$D$4:$D$55),99)</f>
        <v>80</v>
      </c>
      <c r="X749" s="155">
        <f>IFERROR(_xlfn.XLOOKUP(Y749,sortorder!$E$4:$E$55,sortorder!$D$4:$D$55),99)</f>
        <v>80</v>
      </c>
      <c r="Y749" s="194" t="s">
        <v>2887</v>
      </c>
      <c r="Z749" s="144">
        <f>IF(ISERROR(SEARCH(Z$1,$Q749)),0,1)</f>
        <v>0</v>
      </c>
      <c r="AA749" s="144">
        <f>IF(ISERROR(SEARCH(AA$1,$Q749)),0,1)</f>
        <v>0</v>
      </c>
      <c r="AB749" s="144">
        <f>IF(ISERROR(SEARCH(AB$1,$Q749)),0,1)</f>
        <v>1</v>
      </c>
      <c r="AC749" s="144">
        <f>IF(ISERROR(SEARCH(AC$1,$Q749)),0,1)</f>
        <v>1</v>
      </c>
      <c r="AD749" s="144">
        <f>IF(ISERROR(SEARCH(AD$1,$Q749)),0,1)</f>
        <v>0</v>
      </c>
      <c r="AE749" s="144">
        <f>IF(ISERROR(SEARCH(AE$1,$Q749)),0,1)</f>
        <v>0</v>
      </c>
      <c r="AF749" s="144">
        <f>IF(ISERROR(SEARCH(AF$1,$Q749)),0,1)</f>
        <v>1</v>
      </c>
      <c r="AG749" s="144">
        <f>IF(ISERROR(SEARCH(AG$1,$Q749)),0,1)</f>
        <v>0</v>
      </c>
      <c r="AH749" s="144">
        <f>IF(ISERROR(SEARCH(AH$1,$Q749)),0,1)</f>
        <v>0</v>
      </c>
      <c r="AI749" s="188"/>
      <c r="AJ749" s="188"/>
      <c r="AK749" s="188" t="s">
        <v>84</v>
      </c>
      <c r="AL749" s="219" t="s">
        <v>84</v>
      </c>
      <c r="AM749" s="216">
        <f>_xlfn.XLOOKUP(AL749,sortorder!$I$15:$I$20,sortorder!$J$15:$J$20)</f>
        <v>5</v>
      </c>
      <c r="AN749" s="188" t="s">
        <v>423</v>
      </c>
      <c r="AO749" s="188" t="s">
        <v>423</v>
      </c>
      <c r="AP749" s="188" t="s">
        <v>424</v>
      </c>
      <c r="AQ749" s="195">
        <v>1</v>
      </c>
      <c r="AR749" s="188" t="s">
        <v>268</v>
      </c>
      <c r="AS749" s="188" t="s">
        <v>2833</v>
      </c>
      <c r="AT749" s="188" t="s">
        <v>515</v>
      </c>
      <c r="AU749" s="188" t="s">
        <v>516</v>
      </c>
      <c r="AV749" s="188"/>
      <c r="AW749" s="39" t="str">
        <f>IFERROR(_xlfn.XLOOKUP(Q749,wtd!$B:$B,wtd!$C:$C),"")</f>
        <v/>
      </c>
      <c r="AX749" s="144" t="b">
        <f>IFERROR(Q749=_xlfn.XLOOKUP(Q749,wtd!$B:$B,wtd!$B:$B),FALSE)</f>
        <v>0</v>
      </c>
      <c r="AY749" s="188" t="s">
        <v>1103</v>
      </c>
      <c r="AZ749" s="188"/>
      <c r="BA749" s="188"/>
      <c r="BB749" s="188"/>
      <c r="BC749" s="188" t="b">
        <v>0</v>
      </c>
      <c r="BD749" s="188" t="b">
        <v>0</v>
      </c>
      <c r="BE749" s="188" t="b">
        <v>0</v>
      </c>
      <c r="BF749" s="188" t="s">
        <v>414</v>
      </c>
      <c r="BG749" s="188" t="s">
        <v>414</v>
      </c>
      <c r="BH749" s="188" t="s">
        <v>414</v>
      </c>
      <c r="BI749" s="188" t="s">
        <v>414</v>
      </c>
      <c r="BJ749" s="188"/>
      <c r="BK749" s="188"/>
      <c r="BL749" s="188"/>
      <c r="BN749" s="232">
        <v>999</v>
      </c>
      <c r="BQ749" t="s">
        <v>415</v>
      </c>
      <c r="BR749" t="s">
        <v>413</v>
      </c>
    </row>
    <row r="750" spans="1:71">
      <c r="A750">
        <v>749</v>
      </c>
      <c r="B750" s="161" t="str">
        <f>IFERROR(TEXT(AM750,"00"),"99")&amp;IFERROR(TEXT(X750,"00"),"99")&amp;IFERROR(TEXT(T750,"00"),"99")&amp;IFERROR(TEXT(BN750,"000"),"999")</f>
        <v>058012999</v>
      </c>
      <c r="C750" s="161" t="str">
        <f>IFERROR(TEXT(AM750,"00"),"99")&amp;IFERROR(TEXT(W750,"00"),"99")&amp;IFERROR(TEXT(S750,"000"),"999")</f>
        <v>0580108</v>
      </c>
      <c r="D750" s="29">
        <v>0</v>
      </c>
      <c r="E750" s="29">
        <v>1</v>
      </c>
      <c r="F750" s="29">
        <v>0</v>
      </c>
      <c r="G750" s="29"/>
      <c r="H750" t="s">
        <v>736</v>
      </c>
      <c r="I750" s="379" t="str">
        <f>IF(ISBLANK(H750), IF(OR(NOT(ISBLANK(M750)),NOT(ISBLANK(J750)), NOT(ISBLANK(O750))),"no oldname but should be",""),IF(H750=J750,"api",IF(H750=O750,"csv","no match or acsbgname")))</f>
        <v>csv</v>
      </c>
      <c r="L750" s="188"/>
      <c r="M750" s="188"/>
      <c r="N750" s="188" t="s">
        <v>736</v>
      </c>
      <c r="O750" s="188" t="s">
        <v>736</v>
      </c>
      <c r="P750" s="188" t="s">
        <v>736</v>
      </c>
      <c r="Q750" s="190" t="s">
        <v>735</v>
      </c>
      <c r="R750" s="188" t="s">
        <v>735</v>
      </c>
      <c r="S750" s="150">
        <f>IFERROR(_xlfn.XLOOKUP(U750,sortorder!$E$62:$E$134,sortorder!$F$62:$F$134),999)</f>
        <v>108</v>
      </c>
      <c r="T750" s="150">
        <f>IFERROR(_xlfn.XLOOKUP(U750,sortorder!$E$62:$E$134,sortorder!$D$62:$D$134),99)</f>
        <v>12</v>
      </c>
      <c r="U750" s="192" t="s">
        <v>244</v>
      </c>
      <c r="V750" s="193"/>
      <c r="W750" s="155">
        <f>IFERROR(_xlfn.XLOOKUP(Y750,sortorder!$E$4:$E$55,sortorder!$D$4:$D$55),99)</f>
        <v>80</v>
      </c>
      <c r="X750" s="155">
        <f>IFERROR(_xlfn.XLOOKUP(Y750,sortorder!$E$4:$E$55,sortorder!$D$4:$D$55),99)</f>
        <v>80</v>
      </c>
      <c r="Y750" s="194" t="s">
        <v>2887</v>
      </c>
      <c r="Z750" s="144">
        <f>IF(ISERROR(SEARCH(Z$1,$Q750)),0,1)</f>
        <v>0</v>
      </c>
      <c r="AA750" s="144">
        <f>IF(ISERROR(SEARCH(AA$1,$Q750)),0,1)</f>
        <v>0</v>
      </c>
      <c r="AB750" s="144">
        <f>IF(ISERROR(SEARCH(AB$1,$Q750)),0,1)</f>
        <v>1</v>
      </c>
      <c r="AC750" s="144">
        <f>IF(ISERROR(SEARCH(AC$1,$Q750)),0,1)</f>
        <v>1</v>
      </c>
      <c r="AD750" s="144">
        <f>IF(ISERROR(SEARCH(AD$1,$Q750)),0,1)</f>
        <v>0</v>
      </c>
      <c r="AE750" s="144">
        <f>IF(ISERROR(SEARCH(AE$1,$Q750)),0,1)</f>
        <v>0</v>
      </c>
      <c r="AF750" s="144">
        <f>IF(ISERROR(SEARCH(AF$1,$Q750)),0,1)</f>
        <v>1</v>
      </c>
      <c r="AG750" s="144">
        <f>IF(ISERROR(SEARCH(AG$1,$Q750)),0,1)</f>
        <v>0</v>
      </c>
      <c r="AH750" s="144">
        <f>IF(ISERROR(SEARCH(AH$1,$Q750)),0,1)</f>
        <v>1</v>
      </c>
      <c r="AI750" s="188"/>
      <c r="AJ750" s="188"/>
      <c r="AK750" s="188" t="s">
        <v>84</v>
      </c>
      <c r="AL750" s="219" t="s">
        <v>84</v>
      </c>
      <c r="AM750" s="216">
        <f>_xlfn.XLOOKUP(AL750,sortorder!$I$15:$I$20,sortorder!$J$15:$J$20)</f>
        <v>5</v>
      </c>
      <c r="AN750" s="188" t="s">
        <v>423</v>
      </c>
      <c r="AO750" s="188" t="s">
        <v>423</v>
      </c>
      <c r="AP750" s="188" t="s">
        <v>424</v>
      </c>
      <c r="AQ750" s="195">
        <v>1</v>
      </c>
      <c r="AR750" s="188" t="s">
        <v>268</v>
      </c>
      <c r="AS750" s="188" t="s">
        <v>2833</v>
      </c>
      <c r="AT750" s="188" t="s">
        <v>515</v>
      </c>
      <c r="AU750" s="188" t="s">
        <v>516</v>
      </c>
      <c r="AV750" s="188"/>
      <c r="AW750" s="39" t="str">
        <f>IFERROR(_xlfn.XLOOKUP(Q750,wtd!$B:$B,wtd!$C:$C),"")</f>
        <v/>
      </c>
      <c r="AX750" s="144" t="b">
        <f>IFERROR(Q750=_xlfn.XLOOKUP(Q750,wtd!$B:$B,wtd!$B:$B),FALSE)</f>
        <v>0</v>
      </c>
      <c r="AY750" s="188" t="s">
        <v>1103</v>
      </c>
      <c r="AZ750" s="188"/>
      <c r="BA750" s="188"/>
      <c r="BB750" s="188"/>
      <c r="BC750" s="188" t="b">
        <v>0</v>
      </c>
      <c r="BD750" s="188" t="b">
        <v>0</v>
      </c>
      <c r="BE750" s="188" t="b">
        <v>0</v>
      </c>
      <c r="BF750" s="188" t="s">
        <v>5072</v>
      </c>
      <c r="BG750" s="188" t="s">
        <v>737</v>
      </c>
      <c r="BH750" s="188" t="s">
        <v>737</v>
      </c>
      <c r="BI750" s="188" t="s">
        <v>737</v>
      </c>
      <c r="BJ750" s="188"/>
      <c r="BK750" s="188"/>
      <c r="BL750" s="188"/>
      <c r="BN750" s="232">
        <v>999</v>
      </c>
      <c r="BQ750" t="s">
        <v>738</v>
      </c>
      <c r="BR750" t="s">
        <v>736</v>
      </c>
    </row>
    <row r="751" spans="1:71">
      <c r="A751">
        <v>750</v>
      </c>
      <c r="B751" s="161" t="str">
        <f>IFERROR(TEXT(AM751,"00"),"99")&amp;IFERROR(TEXT(X751,"00"),"99")&amp;IFERROR(TEXT(T751,"00"),"99")&amp;IFERROR(TEXT(BN751,"000"),"999")</f>
        <v>058012999</v>
      </c>
      <c r="C751" s="161" t="str">
        <f>IFERROR(TEXT(AM751,"00"),"99")&amp;IFERROR(TEXT(W751,"00"),"99")&amp;IFERROR(TEXT(S751,"000"),"999")</f>
        <v>0580108</v>
      </c>
      <c r="D751" s="29">
        <v>0</v>
      </c>
      <c r="E751" s="29">
        <v>1</v>
      </c>
      <c r="F751" s="29">
        <v>0</v>
      </c>
      <c r="G751" s="29"/>
      <c r="H751" t="s">
        <v>465</v>
      </c>
      <c r="I751" s="379" t="str">
        <f>IF(ISBLANK(H751), IF(OR(NOT(ISBLANK(M751)),NOT(ISBLANK(J751)), NOT(ISBLANK(O751))),"no oldname but should be",""),IF(H751=J751,"api",IF(H751=O751,"csv","no match or acsbgname")))</f>
        <v>csv</v>
      </c>
      <c r="L751" s="188"/>
      <c r="M751" s="188"/>
      <c r="N751" s="188" t="s">
        <v>465</v>
      </c>
      <c r="O751" s="188" t="s">
        <v>465</v>
      </c>
      <c r="P751" s="188" t="s">
        <v>465</v>
      </c>
      <c r="Q751" s="190" t="s">
        <v>464</v>
      </c>
      <c r="R751" s="188" t="s">
        <v>464</v>
      </c>
      <c r="S751" s="150">
        <f>IFERROR(_xlfn.XLOOKUP(U751,sortorder!$E$62:$E$134,sortorder!$F$62:$F$134),999)</f>
        <v>108</v>
      </c>
      <c r="T751" s="150">
        <f>IFERROR(_xlfn.XLOOKUP(U751,sortorder!$E$62:$E$134,sortorder!$D$62:$D$134),99)</f>
        <v>12</v>
      </c>
      <c r="U751" s="192" t="s">
        <v>244</v>
      </c>
      <c r="V751" s="193"/>
      <c r="W751" s="155">
        <f>IFERROR(_xlfn.XLOOKUP(Y751,sortorder!$E$4:$E$55,sortorder!$D$4:$D$55),99)</f>
        <v>80</v>
      </c>
      <c r="X751" s="155">
        <f>IFERROR(_xlfn.XLOOKUP(Y751,sortorder!$E$4:$E$55,sortorder!$D$4:$D$55),99)</f>
        <v>80</v>
      </c>
      <c r="Y751" s="194" t="s">
        <v>2886</v>
      </c>
      <c r="Z751" s="144">
        <f>IF(ISERROR(SEARCH(Z$1,$Q751)),0,1)</f>
        <v>0</v>
      </c>
      <c r="AA751" s="144">
        <f>IF(ISERROR(SEARCH(AA$1,$Q751)),0,1)</f>
        <v>1</v>
      </c>
      <c r="AB751" s="144">
        <f>IF(ISERROR(SEARCH(AB$1,$Q751)),0,1)</f>
        <v>0</v>
      </c>
      <c r="AC751" s="144">
        <f>IF(ISERROR(SEARCH(AC$1,$Q751)),0,1)</f>
        <v>0</v>
      </c>
      <c r="AD751" s="144">
        <f>IF(ISERROR(SEARCH(AD$1,$Q751)),0,1)</f>
        <v>0</v>
      </c>
      <c r="AE751" s="144">
        <f>IF(ISERROR(SEARCH(AE$1,$Q751)),0,1)</f>
        <v>1</v>
      </c>
      <c r="AF751" s="144">
        <f>IF(ISERROR(SEARCH(AF$1,$Q751)),0,1)</f>
        <v>1</v>
      </c>
      <c r="AG751" s="144">
        <f>IF(ISERROR(SEARCH(AG$1,$Q751)),0,1)</f>
        <v>0</v>
      </c>
      <c r="AH751" s="144">
        <f>IF(ISERROR(SEARCH(AH$1,$Q751)),0,1)</f>
        <v>0</v>
      </c>
      <c r="AI751" s="188"/>
      <c r="AJ751" s="188"/>
      <c r="AK751" s="188" t="s">
        <v>84</v>
      </c>
      <c r="AL751" s="218" t="s">
        <v>84</v>
      </c>
      <c r="AM751" s="216">
        <f>_xlfn.XLOOKUP(AL751,sortorder!$I$15:$I$20,sortorder!$J$15:$J$20)</f>
        <v>5</v>
      </c>
      <c r="AN751" s="188" t="s">
        <v>1804</v>
      </c>
      <c r="AO751" s="188" t="s">
        <v>1804</v>
      </c>
      <c r="AP751" s="188" t="s">
        <v>1805</v>
      </c>
      <c r="AQ751" s="195">
        <v>3</v>
      </c>
      <c r="AR751" s="188" t="s">
        <v>456</v>
      </c>
      <c r="AS751" s="188" t="s">
        <v>97</v>
      </c>
      <c r="AT751" s="188" t="s">
        <v>96</v>
      </c>
      <c r="AU751" s="188" t="s">
        <v>97</v>
      </c>
      <c r="AV751" s="188"/>
      <c r="AW751" s="39" t="str">
        <f>IFERROR(_xlfn.XLOOKUP(Q751,wtd!$B:$B,wtd!$C:$C),"")</f>
        <v/>
      </c>
      <c r="AX751" s="144" t="b">
        <f>IFERROR(Q751=_xlfn.XLOOKUP(Q751,wtd!$B:$B,wtd!$B:$B),FALSE)</f>
        <v>0</v>
      </c>
      <c r="AY751" s="188" t="s">
        <v>89</v>
      </c>
      <c r="AZ751" s="188"/>
      <c r="BA751" s="188"/>
      <c r="BB751" s="188"/>
      <c r="BC751" s="188" t="b">
        <v>0</v>
      </c>
      <c r="BD751" s="188" t="b">
        <v>0</v>
      </c>
      <c r="BE751" s="188" t="b">
        <v>0</v>
      </c>
      <c r="BF751" s="188" t="s">
        <v>466</v>
      </c>
      <c r="BG751" s="188" t="s">
        <v>466</v>
      </c>
      <c r="BH751" s="188" t="s">
        <v>466</v>
      </c>
      <c r="BI751" s="188" t="s">
        <v>466</v>
      </c>
      <c r="BJ751" s="188"/>
      <c r="BK751" s="188"/>
      <c r="BL751" s="188"/>
      <c r="BN751" s="232">
        <v>999</v>
      </c>
      <c r="BQ751" t="s">
        <v>113</v>
      </c>
      <c r="BR751" t="s">
        <v>465</v>
      </c>
    </row>
    <row r="752" spans="1:71">
      <c r="A752">
        <v>751</v>
      </c>
      <c r="B752" s="161" t="str">
        <f>IFERROR(TEXT(AM752,"00"),"99")&amp;IFERROR(TEXT(X752,"00"),"99")&amp;IFERROR(TEXT(T752,"00"),"99")&amp;IFERROR(TEXT(BN752,"000"),"999")</f>
        <v>058012999</v>
      </c>
      <c r="C752" s="161" t="str">
        <f>IFERROR(TEXT(AM752,"00"),"99")&amp;IFERROR(TEXT(W752,"00"),"99")&amp;IFERROR(TEXT(S752,"000"),"999")</f>
        <v>0580108</v>
      </c>
      <c r="D752" s="29">
        <v>0</v>
      </c>
      <c r="E752" s="29">
        <v>1</v>
      </c>
      <c r="F752" s="29">
        <v>0</v>
      </c>
      <c r="G752" s="29"/>
      <c r="H752" t="s">
        <v>468</v>
      </c>
      <c r="I752" s="379" t="str">
        <f>IF(ISBLANK(H752), IF(OR(NOT(ISBLANK(M752)),NOT(ISBLANK(J752)), NOT(ISBLANK(O752))),"no oldname but should be",""),IF(H752=J752,"api",IF(H752=O752,"csv","no match or acsbgname")))</f>
        <v>csv</v>
      </c>
      <c r="L752" s="188"/>
      <c r="M752" s="188"/>
      <c r="N752" s="188" t="s">
        <v>468</v>
      </c>
      <c r="O752" s="188" t="s">
        <v>468</v>
      </c>
      <c r="P752" s="188" t="s">
        <v>468</v>
      </c>
      <c r="Q752" s="190" t="s">
        <v>467</v>
      </c>
      <c r="R752" s="188" t="s">
        <v>467</v>
      </c>
      <c r="S752" s="150">
        <f>IFERROR(_xlfn.XLOOKUP(U752,sortorder!$E$62:$E$134,sortorder!$F$62:$F$134),999)</f>
        <v>108</v>
      </c>
      <c r="T752" s="150">
        <f>IFERROR(_xlfn.XLOOKUP(U752,sortorder!$E$62:$E$134,sortorder!$D$62:$D$134),99)</f>
        <v>12</v>
      </c>
      <c r="U752" s="201" t="s">
        <v>244</v>
      </c>
      <c r="V752" s="193"/>
      <c r="W752" s="155">
        <f>IFERROR(_xlfn.XLOOKUP(Y752,sortorder!$E$4:$E$55,sortorder!$D$4:$D$55),99)</f>
        <v>80</v>
      </c>
      <c r="X752" s="155">
        <f>IFERROR(_xlfn.XLOOKUP(Y752,sortorder!$E$4:$E$55,sortorder!$D$4:$D$55),99)</f>
        <v>80</v>
      </c>
      <c r="Y752" s="194" t="s">
        <v>2886</v>
      </c>
      <c r="Z752" s="144">
        <f>IF(ISERROR(SEARCH(Z$1,$Q752)),0,1)</f>
        <v>0</v>
      </c>
      <c r="AA752" s="144">
        <f>IF(ISERROR(SEARCH(AA$1,$Q752)),0,1)</f>
        <v>1</v>
      </c>
      <c r="AB752" s="144">
        <f>IF(ISERROR(SEARCH(AB$1,$Q752)),0,1)</f>
        <v>0</v>
      </c>
      <c r="AC752" s="144">
        <f>IF(ISERROR(SEARCH(AC$1,$Q752)),0,1)</f>
        <v>0</v>
      </c>
      <c r="AD752" s="144">
        <f>IF(ISERROR(SEARCH(AD$1,$Q752)),0,1)</f>
        <v>0</v>
      </c>
      <c r="AE752" s="144">
        <f>IF(ISERROR(SEARCH(AE$1,$Q752)),0,1)</f>
        <v>1</v>
      </c>
      <c r="AF752" s="144">
        <f>IF(ISERROR(SEARCH(AF$1,$Q752)),0,1)</f>
        <v>1</v>
      </c>
      <c r="AG752" s="144">
        <f>IF(ISERROR(SEARCH(AG$1,$Q752)),0,1)</f>
        <v>0</v>
      </c>
      <c r="AH752" s="144">
        <f>IF(ISERROR(SEARCH(AH$1,$Q752)),0,1)</f>
        <v>1</v>
      </c>
      <c r="AI752" s="188"/>
      <c r="AJ752" s="188"/>
      <c r="AK752" s="124" t="s">
        <v>84</v>
      </c>
      <c r="AL752" s="41" t="s">
        <v>84</v>
      </c>
      <c r="AM752" s="216">
        <f>_xlfn.XLOOKUP(AL752,sortorder!$I$15:$I$20,sortorder!$J$15:$J$20)</f>
        <v>5</v>
      </c>
      <c r="AN752" s="188" t="s">
        <v>1804</v>
      </c>
      <c r="AO752" s="188" t="s">
        <v>1804</v>
      </c>
      <c r="AP752" s="188" t="s">
        <v>1805</v>
      </c>
      <c r="AQ752" s="195">
        <v>3</v>
      </c>
      <c r="AR752" s="188" t="s">
        <v>456</v>
      </c>
      <c r="AS752" s="188" t="s">
        <v>97</v>
      </c>
      <c r="AT752" s="188" t="s">
        <v>96</v>
      </c>
      <c r="AU752" s="188" t="s">
        <v>97</v>
      </c>
      <c r="AV752" s="188"/>
      <c r="AW752" s="39" t="str">
        <f>IFERROR(_xlfn.XLOOKUP(Q752,wtd!$B:$B,wtd!$C:$C),"")</f>
        <v/>
      </c>
      <c r="AX752" s="144" t="b">
        <f>IFERROR(Q752=_xlfn.XLOOKUP(Q752,wtd!$B:$B,wtd!$B:$B),FALSE)</f>
        <v>0</v>
      </c>
      <c r="AY752" s="188" t="s">
        <v>89</v>
      </c>
      <c r="AZ752" s="188"/>
      <c r="BA752" s="188"/>
      <c r="BB752" s="188"/>
      <c r="BC752" s="188" t="b">
        <v>0</v>
      </c>
      <c r="BD752" s="188" t="b">
        <v>0</v>
      </c>
      <c r="BE752" s="188" t="b">
        <v>0</v>
      </c>
      <c r="BF752" s="188" t="s">
        <v>5073</v>
      </c>
      <c r="BG752" s="188" t="s">
        <v>469</v>
      </c>
      <c r="BH752" s="124" t="s">
        <v>469</v>
      </c>
      <c r="BI752" s="188" t="s">
        <v>469</v>
      </c>
      <c r="BJ752" s="188"/>
      <c r="BK752" s="188"/>
      <c r="BL752" s="188"/>
      <c r="BN752" s="232">
        <v>999</v>
      </c>
      <c r="BQ752" t="s">
        <v>103</v>
      </c>
      <c r="BR752" t="s">
        <v>468</v>
      </c>
    </row>
    <row r="753" spans="1:72">
      <c r="A753">
        <v>752</v>
      </c>
      <c r="B753" s="161" t="str">
        <f>IFERROR(TEXT(AM753,"00"),"99")&amp;IFERROR(TEXT(X753,"00"),"99")&amp;IFERROR(TEXT(T753,"00"),"99")&amp;IFERROR(TEXT(BN753,"000"),"999")</f>
        <v>058012999</v>
      </c>
      <c r="C753" s="161" t="str">
        <f>IFERROR(TEXT(AM753,"00"),"99")&amp;IFERROR(TEXT(W753,"00"),"99")&amp;IFERROR(TEXT(S753,"000"),"999")</f>
        <v>0580108</v>
      </c>
      <c r="D753" s="29">
        <v>0</v>
      </c>
      <c r="E753" s="29">
        <v>1</v>
      </c>
      <c r="F753" s="29">
        <v>0</v>
      </c>
      <c r="G753" s="29"/>
      <c r="H753" t="s">
        <v>773</v>
      </c>
      <c r="I753" s="379" t="str">
        <f>IF(ISBLANK(H753), IF(OR(NOT(ISBLANK(M753)),NOT(ISBLANK(J753)), NOT(ISBLANK(O753))),"no oldname but should be",""),IF(H753=J753,"api",IF(H753=O753,"csv","no match or acsbgname")))</f>
        <v>csv</v>
      </c>
      <c r="L753" s="188"/>
      <c r="M753" s="188"/>
      <c r="N753" s="188" t="s">
        <v>773</v>
      </c>
      <c r="O753" s="188" t="s">
        <v>773</v>
      </c>
      <c r="P753" s="188" t="s">
        <v>773</v>
      </c>
      <c r="Q753" s="190" t="s">
        <v>772</v>
      </c>
      <c r="R753" s="188" t="s">
        <v>772</v>
      </c>
      <c r="S753" s="150">
        <f>IFERROR(_xlfn.XLOOKUP(U753,sortorder!$E$62:$E$134,sortorder!$F$62:$F$134),999)</f>
        <v>108</v>
      </c>
      <c r="T753" s="150">
        <f>IFERROR(_xlfn.XLOOKUP(U753,sortorder!$E$62:$E$134,sortorder!$D$62:$D$134),99)</f>
        <v>12</v>
      </c>
      <c r="U753" s="192" t="s">
        <v>244</v>
      </c>
      <c r="V753" s="193"/>
      <c r="W753" s="155">
        <f>IFERROR(_xlfn.XLOOKUP(Y753,sortorder!$E$4:$E$55,sortorder!$D$4:$D$55),99)</f>
        <v>80</v>
      </c>
      <c r="X753" s="155">
        <f>IFERROR(_xlfn.XLOOKUP(Y753,sortorder!$E$4:$E$55,sortorder!$D$4:$D$55),99)</f>
        <v>80</v>
      </c>
      <c r="Y753" s="194" t="s">
        <v>2887</v>
      </c>
      <c r="Z753" s="144">
        <f>IF(ISERROR(SEARCH(Z$1,$Q753)),0,1)</f>
        <v>0</v>
      </c>
      <c r="AA753" s="144">
        <f>IF(ISERROR(SEARCH(AA$1,$Q753)),0,1)</f>
        <v>1</v>
      </c>
      <c r="AB753" s="144">
        <f>IF(ISERROR(SEARCH(AB$1,$Q753)),0,1)</f>
        <v>1</v>
      </c>
      <c r="AC753" s="144">
        <f>IF(ISERROR(SEARCH(AC$1,$Q753)),0,1)</f>
        <v>1</v>
      </c>
      <c r="AD753" s="144">
        <f>IF(ISERROR(SEARCH(AD$1,$Q753)),0,1)</f>
        <v>0</v>
      </c>
      <c r="AE753" s="144">
        <f>IF(ISERROR(SEARCH(AE$1,$Q753)),0,1)</f>
        <v>0</v>
      </c>
      <c r="AF753" s="144">
        <f>IF(ISERROR(SEARCH(AF$1,$Q753)),0,1)</f>
        <v>1</v>
      </c>
      <c r="AG753" s="144">
        <f>IF(ISERROR(SEARCH(AG$1,$Q753)),0,1)</f>
        <v>0</v>
      </c>
      <c r="AH753" s="144">
        <f>IF(ISERROR(SEARCH(AH$1,$Q753)),0,1)</f>
        <v>0</v>
      </c>
      <c r="AI753" s="188"/>
      <c r="AJ753" s="188"/>
      <c r="AK753" s="188" t="s">
        <v>84</v>
      </c>
      <c r="AL753" s="41" t="s">
        <v>84</v>
      </c>
      <c r="AM753" s="216">
        <f>_xlfn.XLOOKUP(AL753,sortorder!$I$15:$I$20,sortorder!$J$15:$J$20)</f>
        <v>5</v>
      </c>
      <c r="AN753" s="188" t="s">
        <v>1804</v>
      </c>
      <c r="AO753" s="188" t="s">
        <v>1804</v>
      </c>
      <c r="AP753" s="188" t="s">
        <v>1805</v>
      </c>
      <c r="AQ753" s="195">
        <v>3</v>
      </c>
      <c r="AR753" s="188" t="s">
        <v>757</v>
      </c>
      <c r="AS753" s="188" t="s">
        <v>2833</v>
      </c>
      <c r="AT753" s="188" t="s">
        <v>515</v>
      </c>
      <c r="AU753" s="188" t="s">
        <v>516</v>
      </c>
      <c r="AV753" s="188"/>
      <c r="AW753" s="39" t="str">
        <f>IFERROR(_xlfn.XLOOKUP(Q753,wtd!$B:$B,wtd!$C:$C),"")</f>
        <v/>
      </c>
      <c r="AX753" s="144" t="b">
        <f>IFERROR(Q753=_xlfn.XLOOKUP(Q753,wtd!$B:$B,wtd!$B:$B),FALSE)</f>
        <v>0</v>
      </c>
      <c r="AY753" s="188" t="s">
        <v>1103</v>
      </c>
      <c r="AZ753" s="188"/>
      <c r="BA753" s="188"/>
      <c r="BB753" s="188"/>
      <c r="BC753" s="188" t="b">
        <v>0</v>
      </c>
      <c r="BD753" s="188" t="b">
        <v>0</v>
      </c>
      <c r="BE753" s="188" t="b">
        <v>0</v>
      </c>
      <c r="BF753" s="188" t="s">
        <v>774</v>
      </c>
      <c r="BG753" s="188" t="s">
        <v>774</v>
      </c>
      <c r="BH753" s="188" t="s">
        <v>774</v>
      </c>
      <c r="BI753" s="188" t="s">
        <v>774</v>
      </c>
      <c r="BJ753" s="188"/>
      <c r="BK753" s="188"/>
      <c r="BL753" s="188"/>
      <c r="BN753" s="232">
        <v>999</v>
      </c>
      <c r="BQ753" t="s">
        <v>415</v>
      </c>
      <c r="BR753" t="s">
        <v>773</v>
      </c>
    </row>
    <row r="754" spans="1:72">
      <c r="A754">
        <v>753</v>
      </c>
      <c r="B754" s="161" t="str">
        <f>IFERROR(TEXT(AM754,"00"),"99")&amp;IFERROR(TEXT(X754,"00"),"99")&amp;IFERROR(TEXT(T754,"00"),"99")&amp;IFERROR(TEXT(BN754,"000"),"999")</f>
        <v>058012999</v>
      </c>
      <c r="C754" s="161" t="str">
        <f>IFERROR(TEXT(AM754,"00"),"99")&amp;IFERROR(TEXT(W754,"00"),"99")&amp;IFERROR(TEXT(S754,"000"),"999")</f>
        <v>0580108</v>
      </c>
      <c r="D754" s="29">
        <v>0</v>
      </c>
      <c r="E754" s="29">
        <v>1</v>
      </c>
      <c r="F754" s="29">
        <v>0</v>
      </c>
      <c r="G754" s="29"/>
      <c r="H754" t="s">
        <v>776</v>
      </c>
      <c r="I754" s="379" t="str">
        <f>IF(ISBLANK(H754), IF(OR(NOT(ISBLANK(M754)),NOT(ISBLANK(J754)), NOT(ISBLANK(O754))),"no oldname but should be",""),IF(H754=J754,"api",IF(H754=O754,"csv","no match or acsbgname")))</f>
        <v>csv</v>
      </c>
      <c r="L754" s="124"/>
      <c r="M754" s="124"/>
      <c r="N754" s="124" t="s">
        <v>776</v>
      </c>
      <c r="O754" s="124" t="s">
        <v>776</v>
      </c>
      <c r="P754" s="124" t="s">
        <v>776</v>
      </c>
      <c r="Q754" s="125" t="s">
        <v>775</v>
      </c>
      <c r="R754" s="124" t="s">
        <v>775</v>
      </c>
      <c r="S754" s="150">
        <f>IFERROR(_xlfn.XLOOKUP(U754,sortorder!$E$62:$E$134,sortorder!$F$62:$F$134),999)</f>
        <v>108</v>
      </c>
      <c r="T754" s="150">
        <f>IFERROR(_xlfn.XLOOKUP(U754,sortorder!$E$62:$E$134,sortorder!$D$62:$D$134),99)</f>
        <v>12</v>
      </c>
      <c r="U754" s="201" t="s">
        <v>244</v>
      </c>
      <c r="V754" s="202"/>
      <c r="W754" s="155">
        <f>IFERROR(_xlfn.XLOOKUP(Y754,sortorder!$E$4:$E$55,sortorder!$D$4:$D$55),99)</f>
        <v>80</v>
      </c>
      <c r="X754" s="155">
        <f>IFERROR(_xlfn.XLOOKUP(Y754,sortorder!$E$4:$E$55,sortorder!$D$4:$D$55),99)</f>
        <v>80</v>
      </c>
      <c r="Y754" s="203" t="s">
        <v>2887</v>
      </c>
      <c r="Z754" s="144">
        <f>IF(ISERROR(SEARCH(Z$1,$Q754)),0,1)</f>
        <v>0</v>
      </c>
      <c r="AA754" s="144">
        <f>IF(ISERROR(SEARCH(AA$1,$Q754)),0,1)</f>
        <v>1</v>
      </c>
      <c r="AB754" s="144">
        <f>IF(ISERROR(SEARCH(AB$1,$Q754)),0,1)</f>
        <v>1</v>
      </c>
      <c r="AC754" s="144">
        <f>IF(ISERROR(SEARCH(AC$1,$Q754)),0,1)</f>
        <v>1</v>
      </c>
      <c r="AD754" s="144">
        <f>IF(ISERROR(SEARCH(AD$1,$Q754)),0,1)</f>
        <v>0</v>
      </c>
      <c r="AE754" s="144">
        <f>IF(ISERROR(SEARCH(AE$1,$Q754)),0,1)</f>
        <v>0</v>
      </c>
      <c r="AF754" s="144">
        <f>IF(ISERROR(SEARCH(AF$1,$Q754)),0,1)</f>
        <v>1</v>
      </c>
      <c r="AG754" s="144">
        <f>IF(ISERROR(SEARCH(AG$1,$Q754)),0,1)</f>
        <v>0</v>
      </c>
      <c r="AH754" s="144">
        <f>IF(ISERROR(SEARCH(AH$1,$Q754)),0,1)</f>
        <v>1</v>
      </c>
      <c r="AI754" s="124"/>
      <c r="AJ754" s="124"/>
      <c r="AK754" s="124" t="s">
        <v>84</v>
      </c>
      <c r="AL754" s="41" t="s">
        <v>84</v>
      </c>
      <c r="AM754" s="216">
        <f>_xlfn.XLOOKUP(AL754,sortorder!$I$15:$I$20,sortorder!$J$15:$J$20)</f>
        <v>5</v>
      </c>
      <c r="AN754" s="124" t="s">
        <v>1804</v>
      </c>
      <c r="AO754" s="124" t="s">
        <v>1804</v>
      </c>
      <c r="AP754" s="124" t="s">
        <v>1805</v>
      </c>
      <c r="AQ754" s="205">
        <v>3</v>
      </c>
      <c r="AR754" s="124" t="s">
        <v>757</v>
      </c>
      <c r="AS754" s="124" t="s">
        <v>2833</v>
      </c>
      <c r="AT754" s="124" t="s">
        <v>515</v>
      </c>
      <c r="AU754" s="124" t="s">
        <v>516</v>
      </c>
      <c r="AV754" s="124"/>
      <c r="AW754" s="39" t="str">
        <f>IFERROR(_xlfn.XLOOKUP(Q754,wtd!$B:$B,wtd!$C:$C),"")</f>
        <v/>
      </c>
      <c r="AX754" s="144" t="b">
        <f>IFERROR(Q754=_xlfn.XLOOKUP(Q754,wtd!$B:$B,wtd!$B:$B),FALSE)</f>
        <v>0</v>
      </c>
      <c r="AY754" s="124" t="s">
        <v>1103</v>
      </c>
      <c r="AZ754" s="124"/>
      <c r="BA754" s="124"/>
      <c r="BB754" s="124"/>
      <c r="BC754" s="124" t="b">
        <v>0</v>
      </c>
      <c r="BD754" s="124" t="b">
        <v>0</v>
      </c>
      <c r="BE754" s="124" t="b">
        <v>0</v>
      </c>
      <c r="BF754" s="124" t="s">
        <v>5074</v>
      </c>
      <c r="BG754" s="124" t="s">
        <v>777</v>
      </c>
      <c r="BH754" s="124" t="s">
        <v>777</v>
      </c>
      <c r="BI754" s="124" t="s">
        <v>777</v>
      </c>
      <c r="BJ754" s="124"/>
      <c r="BK754" s="124"/>
      <c r="BL754" s="124"/>
      <c r="BN754" s="232">
        <v>999</v>
      </c>
      <c r="BQ754" t="s">
        <v>738</v>
      </c>
      <c r="BR754" t="s">
        <v>776</v>
      </c>
    </row>
    <row r="755" spans="1:72">
      <c r="A755">
        <v>754</v>
      </c>
      <c r="B755" s="161" t="str">
        <f>IFERROR(TEXT(AM755,"00"),"99")&amp;IFERROR(TEXT(X755,"00"),"99")&amp;IFERROR(TEXT(T755,"00"),"99")&amp;IFERROR(TEXT(BN755,"000"),"999")</f>
        <v>0370999099</v>
      </c>
      <c r="C755" s="161" t="str">
        <f>IFERROR(TEXT(AM755,"00"),"99")&amp;IFERROR(TEXT(W755,"00"),"99")&amp;IFERROR(TEXT(S755,"000"),"999")</f>
        <v>0370999</v>
      </c>
      <c r="D755" s="29">
        <v>1</v>
      </c>
      <c r="E755" s="29">
        <v>1</v>
      </c>
      <c r="F755" s="29">
        <v>0</v>
      </c>
      <c r="G755" s="29"/>
      <c r="H755" t="s">
        <v>1705</v>
      </c>
      <c r="I755" s="379" t="str">
        <f>IF(ISBLANK(H755), IF(OR(NOT(ISBLANK(M755)),NOT(ISBLANK(J755)), NOT(ISBLANK(O755))),"no oldname but should be",""),IF(H755=J755,"api",IF(H755=O755,"csv","no match or acsbgname")))</f>
        <v>api</v>
      </c>
      <c r="J755" t="s">
        <v>1705</v>
      </c>
      <c r="K755" t="s">
        <v>1705</v>
      </c>
      <c r="N755" t="s">
        <v>1706</v>
      </c>
      <c r="O755" t="s">
        <v>1706</v>
      </c>
      <c r="P755" t="s">
        <v>1706</v>
      </c>
      <c r="Q755" s="64" t="s">
        <v>185</v>
      </c>
      <c r="R755" t="s">
        <v>185</v>
      </c>
      <c r="S755" s="150">
        <f>IFERROR(_xlfn.XLOOKUP(U755,sortorder!$E$62:$E$134,sortorder!$F$62:$F$134),999)</f>
        <v>999</v>
      </c>
      <c r="T755" s="150">
        <f>IFERROR(_xlfn.XLOOKUP(U755,sortorder!$E$62:$E$134,sortorder!$D$62:$D$134),99)</f>
        <v>999</v>
      </c>
      <c r="U755" s="129" t="s">
        <v>185</v>
      </c>
      <c r="V755" s="59" t="s">
        <v>185</v>
      </c>
      <c r="W755" s="155">
        <f>IFERROR(_xlfn.XLOOKUP(Y755,sortorder!$E$4:$E$55,sortorder!$D$4:$D$55),99)</f>
        <v>70</v>
      </c>
      <c r="X755" s="155">
        <f>IFERROR(_xlfn.XLOOKUP(Y755,sortorder!$E$4:$E$55,sortorder!$D$4:$D$55),99)</f>
        <v>70</v>
      </c>
      <c r="Y755" s="22" t="s">
        <v>2888</v>
      </c>
      <c r="Z755" s="144">
        <f>IF(ISERROR(SEARCH(Z$1,$Q755)),0,1)</f>
        <v>0</v>
      </c>
      <c r="AA755" s="144">
        <f>IF(ISERROR(SEARCH(AA$1,$Q755)),0,1)</f>
        <v>0</v>
      </c>
      <c r="AB755" s="144">
        <f>IF(ISERROR(SEARCH(AB$1,$Q755)),0,1)</f>
        <v>0</v>
      </c>
      <c r="AC755" s="144">
        <f>IF(ISERROR(SEARCH(AC$1,$Q755)),0,1)</f>
        <v>0</v>
      </c>
      <c r="AD755" s="144">
        <f>IF(ISERROR(SEARCH(AD$1,$Q755)),0,1)</f>
        <v>0</v>
      </c>
      <c r="AE755" s="144">
        <f>IF(ISERROR(SEARCH(AE$1,$Q755)),0,1)</f>
        <v>0</v>
      </c>
      <c r="AF755" s="144">
        <f>IF(ISERROR(SEARCH(AF$1,$Q755)),0,1)</f>
        <v>0</v>
      </c>
      <c r="AG755" s="144">
        <f>IF(ISERROR(SEARCH(AG$1,$Q755)),0,1)</f>
        <v>0</v>
      </c>
      <c r="AH755" s="144">
        <f>IF(ISERROR(SEARCH(AH$1,$Q755)),0,1)</f>
        <v>0</v>
      </c>
      <c r="AI755" t="s">
        <v>1075</v>
      </c>
      <c r="AJ755" t="s">
        <v>1236</v>
      </c>
      <c r="AK755" t="s">
        <v>140</v>
      </c>
      <c r="AL755" s="41" t="s">
        <v>140</v>
      </c>
      <c r="AM755" s="216">
        <f>_xlfn.XLOOKUP(AL755,sortorder!$I$15:$I$20,sortorder!$J$15:$J$20)</f>
        <v>3</v>
      </c>
      <c r="AQ755" s="30">
        <v>0</v>
      </c>
      <c r="AR755" t="s">
        <v>43</v>
      </c>
      <c r="AS755" t="s">
        <v>43</v>
      </c>
      <c r="AT755" t="s">
        <v>286</v>
      </c>
      <c r="AU755" t="s">
        <v>43</v>
      </c>
      <c r="AW755" s="39" t="str">
        <f>IFERROR(_xlfn.XLOOKUP(Q755,wtd!$B:$B,wtd!$C:$C),"")</f>
        <v>pop</v>
      </c>
      <c r="AX755" s="144" t="b">
        <f>IFERROR(Q755=_xlfn.XLOOKUP(Q755,wtd!$B:$B,wtd!$B:$B),FALSE)</f>
        <v>1</v>
      </c>
      <c r="AY755" s="243" t="s">
        <v>1624</v>
      </c>
      <c r="AZ755" s="11">
        <v>2</v>
      </c>
      <c r="BA755">
        <v>0</v>
      </c>
      <c r="BB755" t="s">
        <v>1710</v>
      </c>
      <c r="BC755" t="b">
        <v>0</v>
      </c>
      <c r="BD755" t="b">
        <v>0</v>
      </c>
      <c r="BE755" t="b">
        <v>0</v>
      </c>
      <c r="BF755" t="s">
        <v>1708</v>
      </c>
      <c r="BG755" t="s">
        <v>5004</v>
      </c>
      <c r="BH755" t="s">
        <v>5004</v>
      </c>
      <c r="BI755" t="s">
        <v>1709</v>
      </c>
      <c r="BJ755" t="s">
        <v>1709</v>
      </c>
      <c r="BK755" t="s">
        <v>1410</v>
      </c>
      <c r="BL755" t="s">
        <v>1239</v>
      </c>
      <c r="BM755" t="s">
        <v>1410</v>
      </c>
      <c r="BN755" s="229">
        <v>99</v>
      </c>
      <c r="BP755" t="s">
        <v>1561</v>
      </c>
      <c r="BQ755" t="s">
        <v>1224</v>
      </c>
      <c r="BR755" t="s">
        <v>1706</v>
      </c>
      <c r="BS755" t="s">
        <v>411</v>
      </c>
    </row>
    <row r="756" spans="1:72">
      <c r="A756">
        <v>755</v>
      </c>
      <c r="B756" s="161" t="str">
        <f>IFERROR(TEXT(AM756,"00"),"99")&amp;IFERROR(TEXT(X756,"00"),"99")&amp;IFERROR(TEXT(T756,"00"),"99")&amp;IFERROR(TEXT(BN756,"000"),"999")</f>
        <v>0370999100</v>
      </c>
      <c r="C756" s="161" t="str">
        <f>IFERROR(TEXT(AM756,"00"),"99")&amp;IFERROR(TEXT(W756,"00"),"99")&amp;IFERROR(TEXT(S756,"000"),"999")</f>
        <v>0370999</v>
      </c>
      <c r="D756" s="29">
        <v>1</v>
      </c>
      <c r="E756" s="29">
        <v>1</v>
      </c>
      <c r="F756" s="29">
        <v>0</v>
      </c>
      <c r="G756" s="29"/>
      <c r="H756" t="s">
        <v>1754</v>
      </c>
      <c r="I756" s="379" t="str">
        <f>IF(ISBLANK(H756), IF(OR(NOT(ISBLANK(M756)),NOT(ISBLANK(J756)), NOT(ISBLANK(O756))),"no oldname but should be",""),IF(H756=J756,"api",IF(H756=O756,"csv","no match or acsbgname")))</f>
        <v>api</v>
      </c>
      <c r="J756" t="s">
        <v>1754</v>
      </c>
      <c r="K756" t="s">
        <v>1754</v>
      </c>
      <c r="N756" t="s">
        <v>1755</v>
      </c>
      <c r="O756" t="s">
        <v>1755</v>
      </c>
      <c r="P756" t="s">
        <v>1755</v>
      </c>
      <c r="Q756" s="64" t="s">
        <v>108</v>
      </c>
      <c r="R756" t="s">
        <v>108</v>
      </c>
      <c r="S756" s="150">
        <f>IFERROR(_xlfn.XLOOKUP(U756,sortorder!$E$62:$E$134,sortorder!$F$62:$F$134),999)</f>
        <v>999</v>
      </c>
      <c r="T756" s="150">
        <f>IFERROR(_xlfn.XLOOKUP(U756,sortorder!$E$62:$E$134,sortorder!$D$62:$D$134),99)</f>
        <v>999</v>
      </c>
      <c r="U756" s="129" t="s">
        <v>108</v>
      </c>
      <c r="V756" s="59" t="s">
        <v>108</v>
      </c>
      <c r="W756" s="155">
        <f>IFERROR(_xlfn.XLOOKUP(Y756,sortorder!$E$4:$E$55,sortorder!$D$4:$D$55),99)</f>
        <v>70</v>
      </c>
      <c r="X756" s="155">
        <f>IFERROR(_xlfn.XLOOKUP(Y756,sortorder!$E$4:$E$55,sortorder!$D$4:$D$55),99)</f>
        <v>70</v>
      </c>
      <c r="Y756" s="22" t="s">
        <v>2888</v>
      </c>
      <c r="Z756" s="144">
        <f>IF(ISERROR(SEARCH(Z$1,$Q756)),0,1)</f>
        <v>0</v>
      </c>
      <c r="AA756" s="144">
        <f>IF(ISERROR(SEARCH(AA$1,$Q756)),0,1)</f>
        <v>0</v>
      </c>
      <c r="AB756" s="144">
        <f>IF(ISERROR(SEARCH(AB$1,$Q756)),0,1)</f>
        <v>0</v>
      </c>
      <c r="AC756" s="144">
        <f>IF(ISERROR(SEARCH(AC$1,$Q756)),0,1)</f>
        <v>0</v>
      </c>
      <c r="AD756" s="144">
        <f>IF(ISERROR(SEARCH(AD$1,$Q756)),0,1)</f>
        <v>0</v>
      </c>
      <c r="AE756" s="144">
        <f>IF(ISERROR(SEARCH(AE$1,$Q756)),0,1)</f>
        <v>0</v>
      </c>
      <c r="AF756" s="144">
        <f>IF(ISERROR(SEARCH(AF$1,$Q756)),0,1)</f>
        <v>0</v>
      </c>
      <c r="AG756" s="144">
        <f>IF(ISERROR(SEARCH(AG$1,$Q756)),0,1)</f>
        <v>0</v>
      </c>
      <c r="AH756" s="144">
        <f>IF(ISERROR(SEARCH(AH$1,$Q756)),0,1)</f>
        <v>0</v>
      </c>
      <c r="AI756" t="s">
        <v>1075</v>
      </c>
      <c r="AJ756" t="s">
        <v>1236</v>
      </c>
      <c r="AK756" t="s">
        <v>140</v>
      </c>
      <c r="AL756" s="41" t="s">
        <v>140</v>
      </c>
      <c r="AM756" s="216">
        <f>_xlfn.XLOOKUP(AL756,sortorder!$I$15:$I$20,sortorder!$J$15:$J$20)</f>
        <v>3</v>
      </c>
      <c r="AQ756" s="30">
        <v>0</v>
      </c>
      <c r="AR756" t="s">
        <v>43</v>
      </c>
      <c r="AS756" t="s">
        <v>43</v>
      </c>
      <c r="AT756" t="s">
        <v>286</v>
      </c>
      <c r="AU756" t="s">
        <v>43</v>
      </c>
      <c r="AW756" s="39" t="str">
        <f>IFERROR(_xlfn.XLOOKUP(Q756,wtd!$B:$B,wtd!$C:$C),"")</f>
        <v>pop</v>
      </c>
      <c r="AX756" s="144" t="b">
        <f>IFERROR(Q756=_xlfn.XLOOKUP(Q756,wtd!$B:$B,wtd!$B:$B),FALSE)</f>
        <v>1</v>
      </c>
      <c r="AY756" s="243" t="s">
        <v>1624</v>
      </c>
      <c r="AZ756" s="11">
        <v>2</v>
      </c>
      <c r="BA756">
        <v>2</v>
      </c>
      <c r="BB756" t="s">
        <v>1758</v>
      </c>
      <c r="BC756" t="b">
        <v>0</v>
      </c>
      <c r="BD756" t="b">
        <v>0</v>
      </c>
      <c r="BE756" t="b">
        <v>0</v>
      </c>
      <c r="BF756" t="s">
        <v>1756</v>
      </c>
      <c r="BG756" t="s">
        <v>5012</v>
      </c>
      <c r="BH756" t="s">
        <v>5012</v>
      </c>
      <c r="BI756" t="s">
        <v>1757</v>
      </c>
      <c r="BJ756" t="s">
        <v>1757</v>
      </c>
      <c r="BK756" t="s">
        <v>1330</v>
      </c>
      <c r="BL756" t="s">
        <v>1330</v>
      </c>
      <c r="BM756" t="s">
        <v>1330</v>
      </c>
      <c r="BN756" s="229">
        <v>100</v>
      </c>
      <c r="BP756" t="s">
        <v>1760</v>
      </c>
      <c r="BQ756" t="s">
        <v>1761</v>
      </c>
      <c r="BR756" t="s">
        <v>1755</v>
      </c>
      <c r="BS756" t="s">
        <v>411</v>
      </c>
    </row>
    <row r="757" spans="1:72">
      <c r="A757">
        <v>756</v>
      </c>
      <c r="B757" s="161" t="str">
        <f>IFERROR(TEXT(AM757,"00"),"99")&amp;IFERROR(TEXT(X757,"00"),"99")&amp;IFERROR(TEXT(T757,"00"),"99")&amp;IFERROR(TEXT(BN757,"000"),"999")</f>
        <v>0370999112</v>
      </c>
      <c r="C757" s="161" t="str">
        <f>IFERROR(TEXT(AM757,"00"),"99")&amp;IFERROR(TEXT(W757,"00"),"99")&amp;IFERROR(TEXT(S757,"000"),"999")</f>
        <v>0370999</v>
      </c>
      <c r="D757" s="29">
        <v>1</v>
      </c>
      <c r="E757" s="29">
        <v>0</v>
      </c>
      <c r="F757" s="29">
        <v>0</v>
      </c>
      <c r="G757" s="29"/>
      <c r="H757" t="s">
        <v>1893</v>
      </c>
      <c r="I757" s="379" t="str">
        <f>IF(ISBLANK(H757), IF(OR(NOT(ISBLANK(M757)),NOT(ISBLANK(J757)), NOT(ISBLANK(O757))),"no oldname but should be",""),IF(H757=J757,"api",IF(H757=O757,"csv","no match or acsbgname")))</f>
        <v>api</v>
      </c>
      <c r="J757" t="s">
        <v>1893</v>
      </c>
      <c r="K757" t="s">
        <v>1893</v>
      </c>
      <c r="Q757" s="64" t="s">
        <v>1892</v>
      </c>
      <c r="R757" t="s">
        <v>1892</v>
      </c>
      <c r="S757" s="150">
        <f>IFERROR(_xlfn.XLOOKUP(U757,sortorder!$E$62:$E$134,sortorder!$F$62:$F$134),999)</f>
        <v>999</v>
      </c>
      <c r="T757" s="150">
        <f>IFERROR(_xlfn.XLOOKUP(U757,sortorder!$E$62:$E$134,sortorder!$D$62:$D$134),99)</f>
        <v>999</v>
      </c>
      <c r="U757" s="129" t="s">
        <v>185</v>
      </c>
      <c r="V757" s="59" t="s">
        <v>185</v>
      </c>
      <c r="W757" s="155">
        <f>IFERROR(_xlfn.XLOOKUP(Y757,sortorder!$E$4:$E$55,sortorder!$D$4:$D$55),99)</f>
        <v>70</v>
      </c>
      <c r="X757" s="155">
        <f>IFERROR(_xlfn.XLOOKUP(Y757,sortorder!$E$4:$E$55,sortorder!$D$4:$D$55),99)</f>
        <v>70</v>
      </c>
      <c r="Y757" s="22" t="s">
        <v>2888</v>
      </c>
      <c r="Z757" s="144">
        <f>IF(ISERROR(SEARCH(Z$1,$Q757)),0,1)</f>
        <v>0</v>
      </c>
      <c r="AA757" s="144">
        <f>IF(ISERROR(SEARCH(AA$1,$Q757)),0,1)</f>
        <v>1</v>
      </c>
      <c r="AB757" s="144">
        <f>IF(ISERROR(SEARCH(AB$1,$Q757)),0,1)</f>
        <v>0</v>
      </c>
      <c r="AC757" s="144">
        <f>IF(ISERROR(SEARCH(AC$1,$Q757)),0,1)</f>
        <v>0</v>
      </c>
      <c r="AD757" s="144">
        <f>IF(ISERROR(SEARCH(AD$1,$Q757)),0,1)</f>
        <v>1</v>
      </c>
      <c r="AE757" s="144">
        <f>IF(ISERROR(SEARCH(AE$1,$Q757)),0,1)</f>
        <v>0</v>
      </c>
      <c r="AF757" s="144">
        <f>IF(ISERROR(SEARCH(AF$1,$Q757)),0,1)</f>
        <v>0</v>
      </c>
      <c r="AG757" s="144">
        <f>IF(ISERROR(SEARCH(AG$1,$Q757)),0,1)</f>
        <v>0</v>
      </c>
      <c r="AH757" s="144">
        <f>IF(ISERROR(SEARCH(AH$1,$Q757)),0,1)</f>
        <v>0</v>
      </c>
      <c r="AI757" t="s">
        <v>1075</v>
      </c>
      <c r="AJ757" t="s">
        <v>1236</v>
      </c>
      <c r="AK757" t="s">
        <v>140</v>
      </c>
      <c r="AL757" s="41" t="s">
        <v>140</v>
      </c>
      <c r="AM757" s="216">
        <f>_xlfn.XLOOKUP(AL757,sortorder!$I$15:$I$20,sortorder!$J$15:$J$20)</f>
        <v>3</v>
      </c>
      <c r="AN757" t="s">
        <v>1804</v>
      </c>
      <c r="AO757" t="s">
        <v>1804</v>
      </c>
      <c r="AP757" t="s">
        <v>1805</v>
      </c>
      <c r="AQ757" s="32">
        <v>3</v>
      </c>
      <c r="AR757" t="s">
        <v>1815</v>
      </c>
      <c r="AS757" t="s">
        <v>1132</v>
      </c>
      <c r="AT757" t="s">
        <v>1126</v>
      </c>
      <c r="AU757" t="s">
        <v>1132</v>
      </c>
      <c r="AW757" s="39" t="str">
        <f>IFERROR(_xlfn.XLOOKUP(Q757,wtd!$B:$B,wtd!$C:$C),"")</f>
        <v/>
      </c>
      <c r="AX757" s="144" t="b">
        <f>IFERROR(Q757=_xlfn.XLOOKUP(Q757,wtd!$B:$B,wtd!$B:$B),FALSE)</f>
        <v>0</v>
      </c>
      <c r="AY757" t="s">
        <v>2830</v>
      </c>
      <c r="AZ757" s="11">
        <v>2</v>
      </c>
      <c r="BA757">
        <v>0</v>
      </c>
      <c r="BC757" t="b">
        <v>0</v>
      </c>
      <c r="BD757" t="b">
        <v>0</v>
      </c>
      <c r="BE757" t="b">
        <v>0</v>
      </c>
      <c r="BF757" t="s">
        <v>1895</v>
      </c>
      <c r="BG757" t="s">
        <v>5010</v>
      </c>
      <c r="BH757" t="s">
        <v>5010</v>
      </c>
      <c r="BK757" t="s">
        <v>1896</v>
      </c>
      <c r="BL757" t="s">
        <v>1239</v>
      </c>
      <c r="BN757" s="229">
        <v>112</v>
      </c>
      <c r="BP757" t="s">
        <v>1139</v>
      </c>
      <c r="BS757" t="s">
        <v>411</v>
      </c>
    </row>
    <row r="758" spans="1:72">
      <c r="A758">
        <v>757</v>
      </c>
      <c r="B758" s="161" t="str">
        <f>IFERROR(TEXT(AM758,"00"),"99")&amp;IFERROR(TEXT(X758,"00"),"99")&amp;IFERROR(TEXT(T758,"00"),"99")&amp;IFERROR(TEXT(BN758,"000"),"999")</f>
        <v>0370999113</v>
      </c>
      <c r="C758" s="161" t="str">
        <f>IFERROR(TEXT(AM758,"00"),"99")&amp;IFERROR(TEXT(W758,"00"),"99")&amp;IFERROR(TEXT(S758,"000"),"999")</f>
        <v>0370999</v>
      </c>
      <c r="D758" s="29">
        <v>1</v>
      </c>
      <c r="E758" s="29">
        <v>0</v>
      </c>
      <c r="F758" s="29">
        <v>0</v>
      </c>
      <c r="G758" s="29"/>
      <c r="H758" t="s">
        <v>1977</v>
      </c>
      <c r="I758" s="379" t="str">
        <f>IF(ISBLANK(H758), IF(OR(NOT(ISBLANK(M758)),NOT(ISBLANK(J758)), NOT(ISBLANK(O758))),"no oldname but should be",""),IF(H758=J758,"api",IF(H758=O758,"csv","no match or acsbgname")))</f>
        <v>api</v>
      </c>
      <c r="J758" t="s">
        <v>1977</v>
      </c>
      <c r="K758" t="s">
        <v>1977</v>
      </c>
      <c r="Q758" s="64" t="s">
        <v>1976</v>
      </c>
      <c r="R758" t="s">
        <v>1976</v>
      </c>
      <c r="S758" s="150">
        <f>IFERROR(_xlfn.XLOOKUP(U758,sortorder!$E$62:$E$134,sortorder!$F$62:$F$134),999)</f>
        <v>999</v>
      </c>
      <c r="T758" s="150">
        <f>IFERROR(_xlfn.XLOOKUP(U758,sortorder!$E$62:$E$134,sortorder!$D$62:$D$134),99)</f>
        <v>999</v>
      </c>
      <c r="U758" s="129" t="s">
        <v>108</v>
      </c>
      <c r="V758" s="59" t="s">
        <v>108</v>
      </c>
      <c r="W758" s="155">
        <f>IFERROR(_xlfn.XLOOKUP(Y758,sortorder!$E$4:$E$55,sortorder!$D$4:$D$55),99)</f>
        <v>70</v>
      </c>
      <c r="X758" s="155">
        <f>IFERROR(_xlfn.XLOOKUP(Y758,sortorder!$E$4:$E$55,sortorder!$D$4:$D$55),99)</f>
        <v>70</v>
      </c>
      <c r="Y758" s="22" t="s">
        <v>2888</v>
      </c>
      <c r="Z758" s="144">
        <f>IF(ISERROR(SEARCH(Z$1,$Q758)),0,1)</f>
        <v>0</v>
      </c>
      <c r="AA758" s="144">
        <f>IF(ISERROR(SEARCH(AA$1,$Q758)),0,1)</f>
        <v>1</v>
      </c>
      <c r="AB758" s="144">
        <f>IF(ISERROR(SEARCH(AB$1,$Q758)),0,1)</f>
        <v>0</v>
      </c>
      <c r="AC758" s="144">
        <f>IF(ISERROR(SEARCH(AC$1,$Q758)),0,1)</f>
        <v>0</v>
      </c>
      <c r="AD758" s="144">
        <f>IF(ISERROR(SEARCH(AD$1,$Q758)),0,1)</f>
        <v>1</v>
      </c>
      <c r="AE758" s="144">
        <f>IF(ISERROR(SEARCH(AE$1,$Q758)),0,1)</f>
        <v>0</v>
      </c>
      <c r="AF758" s="144">
        <f>IF(ISERROR(SEARCH(AF$1,$Q758)),0,1)</f>
        <v>0</v>
      </c>
      <c r="AG758" s="144">
        <f>IF(ISERROR(SEARCH(AG$1,$Q758)),0,1)</f>
        <v>0</v>
      </c>
      <c r="AH758" s="144">
        <f>IF(ISERROR(SEARCH(AH$1,$Q758)),0,1)</f>
        <v>0</v>
      </c>
      <c r="AI758" t="s">
        <v>1075</v>
      </c>
      <c r="AJ758" t="s">
        <v>1236</v>
      </c>
      <c r="AK758" t="s">
        <v>140</v>
      </c>
      <c r="AL758" s="41" t="s">
        <v>140</v>
      </c>
      <c r="AM758" s="216">
        <f>_xlfn.XLOOKUP(AL758,sortorder!$I$15:$I$20,sortorder!$J$15:$J$20)</f>
        <v>3</v>
      </c>
      <c r="AN758" t="s">
        <v>1804</v>
      </c>
      <c r="AO758" t="s">
        <v>1804</v>
      </c>
      <c r="AP758" t="s">
        <v>1805</v>
      </c>
      <c r="AQ758" s="32">
        <v>3</v>
      </c>
      <c r="AR758" t="s">
        <v>1815</v>
      </c>
      <c r="AS758" t="s">
        <v>1132</v>
      </c>
      <c r="AT758" t="s">
        <v>1126</v>
      </c>
      <c r="AU758" t="s">
        <v>1132</v>
      </c>
      <c r="AW758" s="39" t="str">
        <f>IFERROR(_xlfn.XLOOKUP(Q758,wtd!$B:$B,wtd!$C:$C),"")</f>
        <v/>
      </c>
      <c r="AX758" s="144" t="b">
        <f>IFERROR(Q758=_xlfn.XLOOKUP(Q758,wtd!$B:$B,wtd!$B:$B),FALSE)</f>
        <v>0</v>
      </c>
      <c r="AY758" t="s">
        <v>2830</v>
      </c>
      <c r="AZ758" s="11">
        <v>2</v>
      </c>
      <c r="BA758">
        <v>2</v>
      </c>
      <c r="BC758" t="b">
        <v>0</v>
      </c>
      <c r="BD758" t="b">
        <v>0</v>
      </c>
      <c r="BE758" t="b">
        <v>0</v>
      </c>
      <c r="BF758" t="s">
        <v>1978</v>
      </c>
      <c r="BG758" t="s">
        <v>5017</v>
      </c>
      <c r="BH758" t="s">
        <v>5017</v>
      </c>
      <c r="BK758" t="s">
        <v>1979</v>
      </c>
      <c r="BL758" t="s">
        <v>1330</v>
      </c>
      <c r="BN758" s="229">
        <v>113</v>
      </c>
      <c r="BP758" t="s">
        <v>1263</v>
      </c>
      <c r="BS758" t="s">
        <v>411</v>
      </c>
      <c r="BT758" t="s">
        <v>55</v>
      </c>
    </row>
    <row r="759" spans="1:72">
      <c r="A759">
        <v>758</v>
      </c>
      <c r="B759" s="161" t="str">
        <f>IFERROR(TEXT(AM759,"00"),"99")&amp;IFERROR(TEXT(X759,"00"),"99")&amp;IFERROR(TEXT(T759,"00"),"99")&amp;IFERROR(TEXT(BN759,"000"),"999")</f>
        <v>0370999125</v>
      </c>
      <c r="C759" s="161" t="str">
        <f>IFERROR(TEXT(AM759,"00"),"99")&amp;IFERROR(TEXT(W759,"00"),"99")&amp;IFERROR(TEXT(S759,"000"),"999")</f>
        <v>0370999</v>
      </c>
      <c r="D759" s="29">
        <v>1</v>
      </c>
      <c r="E759" s="29">
        <v>1</v>
      </c>
      <c r="F759" s="29">
        <v>0</v>
      </c>
      <c r="G759" s="29"/>
      <c r="H759" t="s">
        <v>1898</v>
      </c>
      <c r="I759" s="379" t="str">
        <f>IF(ISBLANK(H759), IF(OR(NOT(ISBLANK(M759)),NOT(ISBLANK(J759)), NOT(ISBLANK(O759))),"no oldname but should be",""),IF(H759=J759,"api",IF(H759=O759,"csv","no match or acsbgname")))</f>
        <v>api</v>
      </c>
      <c r="J759" t="s">
        <v>1898</v>
      </c>
      <c r="K759" t="s">
        <v>1898</v>
      </c>
      <c r="N759" t="s">
        <v>1899</v>
      </c>
      <c r="O759" t="s">
        <v>1899</v>
      </c>
      <c r="P759" t="s">
        <v>1899</v>
      </c>
      <c r="Q759" s="64" t="s">
        <v>1897</v>
      </c>
      <c r="R759" t="s">
        <v>1897</v>
      </c>
      <c r="S759" s="150">
        <f>IFERROR(_xlfn.XLOOKUP(U759,sortorder!$E$62:$E$134,sortorder!$F$62:$F$134),999)</f>
        <v>999</v>
      </c>
      <c r="T759" s="150">
        <f>IFERROR(_xlfn.XLOOKUP(U759,sortorder!$E$62:$E$134,sortorder!$D$62:$D$134),99)</f>
        <v>999</v>
      </c>
      <c r="U759" s="129" t="s">
        <v>185</v>
      </c>
      <c r="V759" s="59" t="s">
        <v>185</v>
      </c>
      <c r="W759" s="155">
        <f>IFERROR(_xlfn.XLOOKUP(Y759,sortorder!$E$4:$E$55,sortorder!$D$4:$D$55),99)</f>
        <v>70</v>
      </c>
      <c r="X759" s="155">
        <f>IFERROR(_xlfn.XLOOKUP(Y759,sortorder!$E$4:$E$55,sortorder!$D$4:$D$55),99)</f>
        <v>70</v>
      </c>
      <c r="Y759" s="22" t="s">
        <v>2888</v>
      </c>
      <c r="Z759" s="144">
        <f>IF(ISERROR(SEARCH(Z$1,$Q759)),0,1)</f>
        <v>0</v>
      </c>
      <c r="AA759" s="144">
        <f>IF(ISERROR(SEARCH(AA$1,$Q759)),0,1)</f>
        <v>1</v>
      </c>
      <c r="AB759" s="144">
        <f>IF(ISERROR(SEARCH(AB$1,$Q759)),0,1)</f>
        <v>1</v>
      </c>
      <c r="AC759" s="144">
        <f>IF(ISERROR(SEARCH(AC$1,$Q759)),0,1)</f>
        <v>0</v>
      </c>
      <c r="AD759" s="144">
        <f>IF(ISERROR(SEARCH(AD$1,$Q759)),0,1)</f>
        <v>0</v>
      </c>
      <c r="AE759" s="144">
        <f>IF(ISERROR(SEARCH(AE$1,$Q759)),0,1)</f>
        <v>0</v>
      </c>
      <c r="AF759" s="144">
        <f>IF(ISERROR(SEARCH(AF$1,$Q759)),0,1)</f>
        <v>0</v>
      </c>
      <c r="AG759" s="144">
        <f>IF(ISERROR(SEARCH(AG$1,$Q759)),0,1)</f>
        <v>0</v>
      </c>
      <c r="AH759" s="144">
        <f>IF(ISERROR(SEARCH(AH$1,$Q759)),0,1)</f>
        <v>0</v>
      </c>
      <c r="AI759" t="s">
        <v>1075</v>
      </c>
      <c r="AJ759" t="s">
        <v>1236</v>
      </c>
      <c r="AK759" t="s">
        <v>140</v>
      </c>
      <c r="AL759" s="41" t="s">
        <v>140</v>
      </c>
      <c r="AM759" s="216">
        <f>_xlfn.XLOOKUP(AL759,sortorder!$I$15:$I$20,sortorder!$J$15:$J$20)</f>
        <v>3</v>
      </c>
      <c r="AN759" t="s">
        <v>1804</v>
      </c>
      <c r="AO759" t="s">
        <v>1804</v>
      </c>
      <c r="AP759" t="s">
        <v>1805</v>
      </c>
      <c r="AQ759" s="32">
        <v>3</v>
      </c>
      <c r="AR759" t="s">
        <v>1799</v>
      </c>
      <c r="AS759" t="s">
        <v>1111</v>
      </c>
      <c r="AT759" t="s">
        <v>1102</v>
      </c>
      <c r="AU759" t="s">
        <v>1111</v>
      </c>
      <c r="AW759" s="39" t="str">
        <f>IFERROR(_xlfn.XLOOKUP(Q759,wtd!$B:$B,wtd!$C:$C),"")</f>
        <v/>
      </c>
      <c r="AX759" s="144" t="b">
        <f>IFERROR(Q759=_xlfn.XLOOKUP(Q759,wtd!$B:$B,wtd!$B:$B),FALSE)</f>
        <v>0</v>
      </c>
      <c r="AY759" t="s">
        <v>1103</v>
      </c>
      <c r="AZ759">
        <v>2</v>
      </c>
      <c r="BA759">
        <v>0</v>
      </c>
      <c r="BC759" t="b">
        <v>0</v>
      </c>
      <c r="BD759" t="b">
        <v>0</v>
      </c>
      <c r="BE759" t="b">
        <v>0</v>
      </c>
      <c r="BF759" t="s">
        <v>1901</v>
      </c>
      <c r="BG759" t="s">
        <v>5008</v>
      </c>
      <c r="BH759" t="s">
        <v>5008</v>
      </c>
      <c r="BI759" t="s">
        <v>5468</v>
      </c>
      <c r="BK759" t="s">
        <v>1902</v>
      </c>
      <c r="BL759" t="s">
        <v>1239</v>
      </c>
      <c r="BN759" s="229">
        <v>125</v>
      </c>
      <c r="BP759" t="s">
        <v>53</v>
      </c>
      <c r="BQ759" t="s">
        <v>1247</v>
      </c>
      <c r="BR759" t="s">
        <v>1899</v>
      </c>
      <c r="BS759" t="s">
        <v>411</v>
      </c>
      <c r="BT759" t="s">
        <v>55</v>
      </c>
    </row>
    <row r="760" spans="1:72">
      <c r="A760">
        <v>759</v>
      </c>
      <c r="B760" s="161" t="str">
        <f>IFERROR(TEXT(AM760,"00"),"99")&amp;IFERROR(TEXT(X760,"00"),"99")&amp;IFERROR(TEXT(T760,"00"),"99")&amp;IFERROR(TEXT(BN760,"000"),"999")</f>
        <v>0370999126</v>
      </c>
      <c r="C760" s="161" t="str">
        <f>IFERROR(TEXT(AM760,"00"),"99")&amp;IFERROR(TEXT(W760,"00"),"99")&amp;IFERROR(TEXT(S760,"000"),"999")</f>
        <v>0370999</v>
      </c>
      <c r="D760" s="29">
        <v>1</v>
      </c>
      <c r="E760" s="29">
        <v>1</v>
      </c>
      <c r="F760" s="29">
        <v>0</v>
      </c>
      <c r="G760" s="29"/>
      <c r="H760" t="s">
        <v>1981</v>
      </c>
      <c r="I760" s="379" t="str">
        <f>IF(ISBLANK(H760), IF(OR(NOT(ISBLANK(M760)),NOT(ISBLANK(J760)), NOT(ISBLANK(O760))),"no oldname but should be",""),IF(H760=J760,"api",IF(H760=O760,"csv","no match or acsbgname")))</f>
        <v>api</v>
      </c>
      <c r="J760" t="s">
        <v>1981</v>
      </c>
      <c r="K760" t="s">
        <v>1981</v>
      </c>
      <c r="N760" t="s">
        <v>1982</v>
      </c>
      <c r="O760" t="s">
        <v>1982</v>
      </c>
      <c r="P760" t="s">
        <v>1982</v>
      </c>
      <c r="Q760" s="64" t="s">
        <v>1980</v>
      </c>
      <c r="R760" t="s">
        <v>1980</v>
      </c>
      <c r="S760" s="150">
        <f>IFERROR(_xlfn.XLOOKUP(U760,sortorder!$E$62:$E$134,sortorder!$F$62:$F$134),999)</f>
        <v>999</v>
      </c>
      <c r="T760" s="150">
        <f>IFERROR(_xlfn.XLOOKUP(U760,sortorder!$E$62:$E$134,sortorder!$D$62:$D$134),99)</f>
        <v>999</v>
      </c>
      <c r="U760" s="129" t="s">
        <v>108</v>
      </c>
      <c r="V760" s="59" t="s">
        <v>108</v>
      </c>
      <c r="W760" s="155">
        <f>IFERROR(_xlfn.XLOOKUP(Y760,sortorder!$E$4:$E$55,sortorder!$D$4:$D$55),99)</f>
        <v>70</v>
      </c>
      <c r="X760" s="155">
        <f>IFERROR(_xlfn.XLOOKUP(Y760,sortorder!$E$4:$E$55,sortorder!$D$4:$D$55),99)</f>
        <v>70</v>
      </c>
      <c r="Y760" s="22" t="s">
        <v>2888</v>
      </c>
      <c r="Z760" s="144">
        <f>IF(ISERROR(SEARCH(Z$1,$Q760)),0,1)</f>
        <v>0</v>
      </c>
      <c r="AA760" s="144">
        <f>IF(ISERROR(SEARCH(AA$1,$Q760)),0,1)</f>
        <v>1</v>
      </c>
      <c r="AB760" s="144">
        <f>IF(ISERROR(SEARCH(AB$1,$Q760)),0,1)</f>
        <v>1</v>
      </c>
      <c r="AC760" s="144">
        <f>IF(ISERROR(SEARCH(AC$1,$Q760)),0,1)</f>
        <v>0</v>
      </c>
      <c r="AD760" s="144">
        <f>IF(ISERROR(SEARCH(AD$1,$Q760)),0,1)</f>
        <v>0</v>
      </c>
      <c r="AE760" s="144">
        <f>IF(ISERROR(SEARCH(AE$1,$Q760)),0,1)</f>
        <v>0</v>
      </c>
      <c r="AF760" s="144">
        <f>IF(ISERROR(SEARCH(AF$1,$Q760)),0,1)</f>
        <v>0</v>
      </c>
      <c r="AG760" s="144">
        <f>IF(ISERROR(SEARCH(AG$1,$Q760)),0,1)</f>
        <v>0</v>
      </c>
      <c r="AH760" s="144">
        <f>IF(ISERROR(SEARCH(AH$1,$Q760)),0,1)</f>
        <v>0</v>
      </c>
      <c r="AI760" t="s">
        <v>1075</v>
      </c>
      <c r="AJ760" t="s">
        <v>1236</v>
      </c>
      <c r="AK760" t="s">
        <v>140</v>
      </c>
      <c r="AL760" s="41" t="s">
        <v>140</v>
      </c>
      <c r="AM760" s="216">
        <f>_xlfn.XLOOKUP(AL760,sortorder!$I$15:$I$20,sortorder!$J$15:$J$20)</f>
        <v>3</v>
      </c>
      <c r="AN760" t="s">
        <v>1804</v>
      </c>
      <c r="AO760" t="s">
        <v>1804</v>
      </c>
      <c r="AP760" t="s">
        <v>1805</v>
      </c>
      <c r="AQ760" s="32">
        <v>3</v>
      </c>
      <c r="AR760" t="s">
        <v>1799</v>
      </c>
      <c r="AS760" t="s">
        <v>1111</v>
      </c>
      <c r="AT760" t="s">
        <v>1102</v>
      </c>
      <c r="AU760" t="s">
        <v>1111</v>
      </c>
      <c r="AW760" s="39" t="str">
        <f>IFERROR(_xlfn.XLOOKUP(Q760,wtd!$B:$B,wtd!$C:$C),"")</f>
        <v/>
      </c>
      <c r="AX760" s="144" t="b">
        <f>IFERROR(Q760=_xlfn.XLOOKUP(Q760,wtd!$B:$B,wtd!$B:$B),FALSE)</f>
        <v>0</v>
      </c>
      <c r="AY760" t="s">
        <v>1103</v>
      </c>
      <c r="AZ760">
        <v>2</v>
      </c>
      <c r="BA760">
        <v>0</v>
      </c>
      <c r="BC760" t="b">
        <v>0</v>
      </c>
      <c r="BD760" t="b">
        <v>0</v>
      </c>
      <c r="BE760" t="b">
        <v>0</v>
      </c>
      <c r="BF760" t="s">
        <v>1983</v>
      </c>
      <c r="BG760" t="s">
        <v>5015</v>
      </c>
      <c r="BH760" t="s">
        <v>5015</v>
      </c>
      <c r="BI760" t="s">
        <v>5469</v>
      </c>
      <c r="BK760" t="s">
        <v>1984</v>
      </c>
      <c r="BL760" t="s">
        <v>1330</v>
      </c>
      <c r="BN760" s="229">
        <v>126</v>
      </c>
      <c r="BP760" t="s">
        <v>53</v>
      </c>
      <c r="BQ760" t="s">
        <v>1337</v>
      </c>
      <c r="BR760" t="s">
        <v>1982</v>
      </c>
      <c r="BS760" t="s">
        <v>411</v>
      </c>
    </row>
    <row r="761" spans="1:72">
      <c r="A761">
        <v>760</v>
      </c>
      <c r="B761" s="161" t="str">
        <f>IFERROR(TEXT(AM761,"00"),"99")&amp;IFERROR(TEXT(X761,"00"),"99")&amp;IFERROR(TEXT(T761,"00"),"99")&amp;IFERROR(TEXT(BN761,"000"),"999")</f>
        <v>0370999138</v>
      </c>
      <c r="C761" s="161" t="str">
        <f>IFERROR(TEXT(AM761,"00"),"99")&amp;IFERROR(TEXT(W761,"00"),"99")&amp;IFERROR(TEXT(S761,"000"),"999")</f>
        <v>0370999</v>
      </c>
      <c r="D761" s="29">
        <v>1</v>
      </c>
      <c r="E761" s="29">
        <v>0</v>
      </c>
      <c r="F761" s="29">
        <v>0</v>
      </c>
      <c r="G761" s="29"/>
      <c r="H761" t="s">
        <v>1234</v>
      </c>
      <c r="I761" s="379" t="str">
        <f>IF(ISBLANK(H761), IF(OR(NOT(ISBLANK(M761)),NOT(ISBLANK(J761)), NOT(ISBLANK(O761))),"no oldname but should be",""),IF(H761=J761,"api",IF(H761=O761,"csv","no match or acsbgname")))</f>
        <v>api</v>
      </c>
      <c r="J761" t="s">
        <v>1234</v>
      </c>
      <c r="K761" t="s">
        <v>1234</v>
      </c>
      <c r="Q761" s="64" t="s">
        <v>1233</v>
      </c>
      <c r="R761" t="s">
        <v>1233</v>
      </c>
      <c r="S761" s="150">
        <f>IFERROR(_xlfn.XLOOKUP(U761,sortorder!$E$62:$E$134,sortorder!$F$62:$F$134),999)</f>
        <v>999</v>
      </c>
      <c r="T761" s="150">
        <f>IFERROR(_xlfn.XLOOKUP(U761,sortorder!$E$62:$E$134,sortorder!$D$62:$D$134),99)</f>
        <v>999</v>
      </c>
      <c r="U761" s="129" t="s">
        <v>185</v>
      </c>
      <c r="V761" s="59" t="s">
        <v>185</v>
      </c>
      <c r="W761" s="155">
        <f>IFERROR(_xlfn.XLOOKUP(Y761,sortorder!$E$4:$E$55,sortorder!$D$4:$D$55),99)</f>
        <v>70</v>
      </c>
      <c r="X761" s="155">
        <f>IFERROR(_xlfn.XLOOKUP(Y761,sortorder!$E$4:$E$55,sortorder!$D$4:$D$55),99)</f>
        <v>70</v>
      </c>
      <c r="Y761" s="22" t="s">
        <v>2888</v>
      </c>
      <c r="Z761" s="144">
        <f>IF(ISERROR(SEARCH(Z$1,$Q761)),0,1)</f>
        <v>0</v>
      </c>
      <c r="AA761" s="144">
        <f>IF(ISERROR(SEARCH(AA$1,$Q761)),0,1)</f>
        <v>0</v>
      </c>
      <c r="AB761" s="144">
        <f>IF(ISERROR(SEARCH(AB$1,$Q761)),0,1)</f>
        <v>0</v>
      </c>
      <c r="AC761" s="144">
        <f>IF(ISERROR(SEARCH(AC$1,$Q761)),0,1)</f>
        <v>0</v>
      </c>
      <c r="AD761" s="144">
        <f>IF(ISERROR(SEARCH(AD$1,$Q761)),0,1)</f>
        <v>1</v>
      </c>
      <c r="AE761" s="144">
        <f>IF(ISERROR(SEARCH(AE$1,$Q761)),0,1)</f>
        <v>0</v>
      </c>
      <c r="AF761" s="144">
        <f>IF(ISERROR(SEARCH(AF$1,$Q761)),0,1)</f>
        <v>0</v>
      </c>
      <c r="AG761" s="144">
        <f>IF(ISERROR(SEARCH(AG$1,$Q761)),0,1)</f>
        <v>0</v>
      </c>
      <c r="AH761" s="144">
        <f>IF(ISERROR(SEARCH(AH$1,$Q761)),0,1)</f>
        <v>0</v>
      </c>
      <c r="AI761" t="s">
        <v>1075</v>
      </c>
      <c r="AJ761" t="s">
        <v>1236</v>
      </c>
      <c r="AK761" t="s">
        <v>140</v>
      </c>
      <c r="AL761" s="41" t="s">
        <v>140</v>
      </c>
      <c r="AM761" s="216">
        <f>_xlfn.XLOOKUP(AL761,sortorder!$I$15:$I$20,sortorder!$J$15:$J$20)</f>
        <v>3</v>
      </c>
      <c r="AN761" t="s">
        <v>423</v>
      </c>
      <c r="AO761" t="s">
        <v>423</v>
      </c>
      <c r="AP761" t="s">
        <v>424</v>
      </c>
      <c r="AQ761" s="32">
        <v>1</v>
      </c>
      <c r="AR761" t="s">
        <v>1125</v>
      </c>
      <c r="AS761" t="s">
        <v>1132</v>
      </c>
      <c r="AT761" t="s">
        <v>1126</v>
      </c>
      <c r="AU761" t="s">
        <v>1132</v>
      </c>
      <c r="AW761" s="39" t="str">
        <f>IFERROR(_xlfn.XLOOKUP(Q761,wtd!$B:$B,wtd!$C:$C),"")</f>
        <v/>
      </c>
      <c r="AX761" s="144" t="b">
        <f>IFERROR(Q761=_xlfn.XLOOKUP(Q761,wtd!$B:$B,wtd!$B:$B),FALSE)</f>
        <v>0</v>
      </c>
      <c r="AY761" t="s">
        <v>2830</v>
      </c>
      <c r="AZ761" s="11">
        <v>2</v>
      </c>
      <c r="BA761">
        <v>0</v>
      </c>
      <c r="BC761" t="b">
        <v>0</v>
      </c>
      <c r="BD761" t="b">
        <v>0</v>
      </c>
      <c r="BE761" t="b">
        <v>0</v>
      </c>
      <c r="BF761" t="s">
        <v>1237</v>
      </c>
      <c r="BG761" t="s">
        <v>5009</v>
      </c>
      <c r="BH761" t="s">
        <v>5009</v>
      </c>
      <c r="BK761" t="s">
        <v>1238</v>
      </c>
      <c r="BL761" t="s">
        <v>1239</v>
      </c>
      <c r="BN761" s="229">
        <v>138</v>
      </c>
      <c r="BP761" t="s">
        <v>1240</v>
      </c>
      <c r="BS761" t="s">
        <v>411</v>
      </c>
      <c r="BT761" t="s">
        <v>55</v>
      </c>
    </row>
    <row r="762" spans="1:72">
      <c r="A762">
        <v>761</v>
      </c>
      <c r="B762" s="161" t="str">
        <f>IFERROR(TEXT(AM762,"00"),"99")&amp;IFERROR(TEXT(X762,"00"),"99")&amp;IFERROR(TEXT(T762,"00"),"99")&amp;IFERROR(TEXT(BN762,"000"),"999")</f>
        <v>0370999139</v>
      </c>
      <c r="C762" s="161" t="str">
        <f>IFERROR(TEXT(AM762,"00"),"99")&amp;IFERROR(TEXT(W762,"00"),"99")&amp;IFERROR(TEXT(S762,"000"),"999")</f>
        <v>0370999</v>
      </c>
      <c r="D762" s="29">
        <v>1</v>
      </c>
      <c r="E762" s="29">
        <v>0</v>
      </c>
      <c r="F762" s="29">
        <v>0</v>
      </c>
      <c r="G762" s="29"/>
      <c r="H762" t="s">
        <v>1327</v>
      </c>
      <c r="I762" s="379" t="str">
        <f>IF(ISBLANK(H762), IF(OR(NOT(ISBLANK(M762)),NOT(ISBLANK(J762)), NOT(ISBLANK(O762))),"no oldname but should be",""),IF(H762=J762,"api",IF(H762=O762,"csv","no match or acsbgname")))</f>
        <v>api</v>
      </c>
      <c r="J762" t="s">
        <v>1327</v>
      </c>
      <c r="K762" t="s">
        <v>1327</v>
      </c>
      <c r="Q762" s="64" t="s">
        <v>1326</v>
      </c>
      <c r="R762" t="s">
        <v>1326</v>
      </c>
      <c r="S762" s="150">
        <f>IFERROR(_xlfn.XLOOKUP(U762,sortorder!$E$62:$E$134,sortorder!$F$62:$F$134),999)</f>
        <v>999</v>
      </c>
      <c r="T762" s="150">
        <f>IFERROR(_xlfn.XLOOKUP(U762,sortorder!$E$62:$E$134,sortorder!$D$62:$D$134),99)</f>
        <v>999</v>
      </c>
      <c r="U762" s="129" t="s">
        <v>108</v>
      </c>
      <c r="V762" s="59" t="s">
        <v>108</v>
      </c>
      <c r="W762" s="155">
        <f>IFERROR(_xlfn.XLOOKUP(Y762,sortorder!$E$4:$E$55,sortorder!$D$4:$D$55),99)</f>
        <v>70</v>
      </c>
      <c r="X762" s="155">
        <f>IFERROR(_xlfn.XLOOKUP(Y762,sortorder!$E$4:$E$55,sortorder!$D$4:$D$55),99)</f>
        <v>70</v>
      </c>
      <c r="Y762" s="22" t="s">
        <v>2888</v>
      </c>
      <c r="Z762" s="144">
        <f>IF(ISERROR(SEARCH(Z$1,$Q762)),0,1)</f>
        <v>0</v>
      </c>
      <c r="AA762" s="144">
        <f>IF(ISERROR(SEARCH(AA$1,$Q762)),0,1)</f>
        <v>0</v>
      </c>
      <c r="AB762" s="144">
        <f>IF(ISERROR(SEARCH(AB$1,$Q762)),0,1)</f>
        <v>0</v>
      </c>
      <c r="AC762" s="144">
        <f>IF(ISERROR(SEARCH(AC$1,$Q762)),0,1)</f>
        <v>0</v>
      </c>
      <c r="AD762" s="144">
        <f>IF(ISERROR(SEARCH(AD$1,$Q762)),0,1)</f>
        <v>1</v>
      </c>
      <c r="AE762" s="144">
        <f>IF(ISERROR(SEARCH(AE$1,$Q762)),0,1)</f>
        <v>0</v>
      </c>
      <c r="AF762" s="144">
        <f>IF(ISERROR(SEARCH(AF$1,$Q762)),0,1)</f>
        <v>0</v>
      </c>
      <c r="AG762" s="144">
        <f>IF(ISERROR(SEARCH(AG$1,$Q762)),0,1)</f>
        <v>0</v>
      </c>
      <c r="AH762" s="144">
        <f>IF(ISERROR(SEARCH(AH$1,$Q762)),0,1)</f>
        <v>0</v>
      </c>
      <c r="AI762" t="s">
        <v>1075</v>
      </c>
      <c r="AJ762" t="s">
        <v>1236</v>
      </c>
      <c r="AK762" t="s">
        <v>140</v>
      </c>
      <c r="AL762" s="41" t="s">
        <v>140</v>
      </c>
      <c r="AM762" s="216">
        <f>_xlfn.XLOOKUP(AL762,sortorder!$I$15:$I$20,sortorder!$J$15:$J$20)</f>
        <v>3</v>
      </c>
      <c r="AN762" t="s">
        <v>423</v>
      </c>
      <c r="AO762" t="s">
        <v>423</v>
      </c>
      <c r="AP762" t="s">
        <v>424</v>
      </c>
      <c r="AQ762" s="32">
        <v>1</v>
      </c>
      <c r="AR762" t="s">
        <v>1125</v>
      </c>
      <c r="AS762" t="s">
        <v>1132</v>
      </c>
      <c r="AT762" t="s">
        <v>1126</v>
      </c>
      <c r="AU762" t="s">
        <v>1132</v>
      </c>
      <c r="AW762" s="39" t="str">
        <f>IFERROR(_xlfn.XLOOKUP(Q762,wtd!$B:$B,wtd!$C:$C),"")</f>
        <v/>
      </c>
      <c r="AX762" s="144" t="b">
        <f>IFERROR(Q762=_xlfn.XLOOKUP(Q762,wtd!$B:$B,wtd!$B:$B),FALSE)</f>
        <v>0</v>
      </c>
      <c r="AY762" t="s">
        <v>2830</v>
      </c>
      <c r="AZ762" s="11">
        <v>2</v>
      </c>
      <c r="BA762">
        <v>2</v>
      </c>
      <c r="BC762" t="b">
        <v>0</v>
      </c>
      <c r="BD762" t="b">
        <v>0</v>
      </c>
      <c r="BE762" t="b">
        <v>0</v>
      </c>
      <c r="BF762" t="s">
        <v>1328</v>
      </c>
      <c r="BG762" t="s">
        <v>5016</v>
      </c>
      <c r="BH762" t="s">
        <v>5016</v>
      </c>
      <c r="BK762" t="s">
        <v>1329</v>
      </c>
      <c r="BL762" t="s">
        <v>1330</v>
      </c>
      <c r="BN762" s="229">
        <v>139</v>
      </c>
      <c r="BP762" t="s">
        <v>1331</v>
      </c>
      <c r="BS762" t="s">
        <v>411</v>
      </c>
      <c r="BT762" t="s">
        <v>55</v>
      </c>
    </row>
    <row r="763" spans="1:72">
      <c r="A763">
        <v>762</v>
      </c>
      <c r="B763" s="161" t="str">
        <f>IFERROR(TEXT(AM763,"00"),"99")&amp;IFERROR(TEXT(X763,"00"),"99")&amp;IFERROR(TEXT(T763,"00"),"99")&amp;IFERROR(TEXT(BN763,"000"),"999")</f>
        <v>0370999151</v>
      </c>
      <c r="C763" s="161" t="str">
        <f>IFERROR(TEXT(AM763,"00"),"99")&amp;IFERROR(TEXT(W763,"00"),"99")&amp;IFERROR(TEXT(S763,"000"),"999")</f>
        <v>0370999</v>
      </c>
      <c r="D763" s="29">
        <v>1</v>
      </c>
      <c r="E763" s="29">
        <v>1</v>
      </c>
      <c r="F763" s="29">
        <v>0</v>
      </c>
      <c r="G763" s="29"/>
      <c r="H763" t="s">
        <v>1242</v>
      </c>
      <c r="I763" s="379" t="str">
        <f>IF(ISBLANK(H763), IF(OR(NOT(ISBLANK(M763)),NOT(ISBLANK(J763)), NOT(ISBLANK(O763))),"no oldname but should be",""),IF(H763=J763,"api",IF(H763=O763,"csv","no match or acsbgname")))</f>
        <v>api</v>
      </c>
      <c r="J763" t="s">
        <v>1242</v>
      </c>
      <c r="K763" t="s">
        <v>1242</v>
      </c>
      <c r="N763" t="s">
        <v>1243</v>
      </c>
      <c r="O763" t="s">
        <v>1243</v>
      </c>
      <c r="P763" t="s">
        <v>1243</v>
      </c>
      <c r="Q763" s="64" t="s">
        <v>1241</v>
      </c>
      <c r="R763" t="s">
        <v>1241</v>
      </c>
      <c r="S763" s="150">
        <f>IFERROR(_xlfn.XLOOKUP(U763,sortorder!$E$62:$E$134,sortorder!$F$62:$F$134),999)</f>
        <v>999</v>
      </c>
      <c r="T763" s="150">
        <f>IFERROR(_xlfn.XLOOKUP(U763,sortorder!$E$62:$E$134,sortorder!$D$62:$D$134),99)</f>
        <v>999</v>
      </c>
      <c r="U763" s="129" t="s">
        <v>185</v>
      </c>
      <c r="V763" s="59" t="s">
        <v>185</v>
      </c>
      <c r="W763" s="155">
        <f>IFERROR(_xlfn.XLOOKUP(Y763,sortorder!$E$4:$E$55,sortorder!$D$4:$D$55),99)</f>
        <v>70</v>
      </c>
      <c r="X763" s="155">
        <f>IFERROR(_xlfn.XLOOKUP(Y763,sortorder!$E$4:$E$55,sortorder!$D$4:$D$55),99)</f>
        <v>70</v>
      </c>
      <c r="Y763" s="22" t="s">
        <v>2888</v>
      </c>
      <c r="Z763" s="144">
        <f>IF(ISERROR(SEARCH(Z$1,$Q763)),0,1)</f>
        <v>0</v>
      </c>
      <c r="AA763" s="144">
        <f>IF(ISERROR(SEARCH(AA$1,$Q763)),0,1)</f>
        <v>0</v>
      </c>
      <c r="AB763" s="144">
        <f>IF(ISERROR(SEARCH(AB$1,$Q763)),0,1)</f>
        <v>1</v>
      </c>
      <c r="AC763" s="144">
        <f>IF(ISERROR(SEARCH(AC$1,$Q763)),0,1)</f>
        <v>0</v>
      </c>
      <c r="AD763" s="144">
        <f>IF(ISERROR(SEARCH(AD$1,$Q763)),0,1)</f>
        <v>0</v>
      </c>
      <c r="AE763" s="144">
        <f>IF(ISERROR(SEARCH(AE$1,$Q763)),0,1)</f>
        <v>0</v>
      </c>
      <c r="AF763" s="144">
        <f>IF(ISERROR(SEARCH(AF$1,$Q763)),0,1)</f>
        <v>0</v>
      </c>
      <c r="AG763" s="144">
        <f>IF(ISERROR(SEARCH(AG$1,$Q763)),0,1)</f>
        <v>0</v>
      </c>
      <c r="AH763" s="144">
        <f>IF(ISERROR(SEARCH(AH$1,$Q763)),0,1)</f>
        <v>0</v>
      </c>
      <c r="AI763" t="s">
        <v>1075</v>
      </c>
      <c r="AJ763" t="s">
        <v>1236</v>
      </c>
      <c r="AK763" t="s">
        <v>140</v>
      </c>
      <c r="AL763" s="41" t="s">
        <v>140</v>
      </c>
      <c r="AM763" s="216">
        <f>_xlfn.XLOOKUP(AL763,sortorder!$I$15:$I$20,sortorder!$J$15:$J$20)</f>
        <v>3</v>
      </c>
      <c r="AN763" t="s">
        <v>423</v>
      </c>
      <c r="AO763" t="s">
        <v>423</v>
      </c>
      <c r="AP763" t="s">
        <v>424</v>
      </c>
      <c r="AQ763" s="32">
        <v>1</v>
      </c>
      <c r="AR763" t="s">
        <v>1101</v>
      </c>
      <c r="AS763" t="s">
        <v>1111</v>
      </c>
      <c r="AT763" t="s">
        <v>1102</v>
      </c>
      <c r="AU763" t="s">
        <v>1111</v>
      </c>
      <c r="AW763" s="39" t="str">
        <f>IFERROR(_xlfn.XLOOKUP(Q763,wtd!$B:$B,wtd!$C:$C),"")</f>
        <v/>
      </c>
      <c r="AX763" s="144" t="b">
        <f>IFERROR(Q763=_xlfn.XLOOKUP(Q763,wtd!$B:$B,wtd!$B:$B),FALSE)</f>
        <v>0</v>
      </c>
      <c r="AY763" t="s">
        <v>1103</v>
      </c>
      <c r="AZ763">
        <v>2</v>
      </c>
      <c r="BA763">
        <v>0</v>
      </c>
      <c r="BC763" t="b">
        <v>0</v>
      </c>
      <c r="BD763" t="b">
        <v>0</v>
      </c>
      <c r="BE763" t="b">
        <v>0</v>
      </c>
      <c r="BF763" t="s">
        <v>1245</v>
      </c>
      <c r="BG763" t="s">
        <v>5007</v>
      </c>
      <c r="BH763" t="s">
        <v>5007</v>
      </c>
      <c r="BI763" t="s">
        <v>5464</v>
      </c>
      <c r="BJ763" t="s">
        <v>5464</v>
      </c>
      <c r="BK763" t="s">
        <v>1246</v>
      </c>
      <c r="BL763" t="s">
        <v>1239</v>
      </c>
      <c r="BN763" s="229">
        <v>151</v>
      </c>
      <c r="BP763" t="s">
        <v>86</v>
      </c>
      <c r="BQ763" t="s">
        <v>1247</v>
      </c>
      <c r="BR763" t="s">
        <v>1243</v>
      </c>
      <c r="BS763" t="s">
        <v>411</v>
      </c>
    </row>
    <row r="764" spans="1:72">
      <c r="A764">
        <v>763</v>
      </c>
      <c r="B764" s="161" t="str">
        <f>IFERROR(TEXT(AM764,"00"),"99")&amp;IFERROR(TEXT(X764,"00"),"99")&amp;IFERROR(TEXT(T764,"00"),"99")&amp;IFERROR(TEXT(BN764,"000"),"999")</f>
        <v>0370999152</v>
      </c>
      <c r="C764" s="161" t="str">
        <f>IFERROR(TEXT(AM764,"00"),"99")&amp;IFERROR(TEXT(W764,"00"),"99")&amp;IFERROR(TEXT(S764,"000"),"999")</f>
        <v>0370999</v>
      </c>
      <c r="D764" s="29">
        <v>1</v>
      </c>
      <c r="E764" s="29">
        <v>1</v>
      </c>
      <c r="F764" s="29">
        <v>0</v>
      </c>
      <c r="G764" s="29"/>
      <c r="H764" t="s">
        <v>1333</v>
      </c>
      <c r="I764" s="379" t="str">
        <f>IF(ISBLANK(H764), IF(OR(NOT(ISBLANK(M764)),NOT(ISBLANK(J764)), NOT(ISBLANK(O764))),"no oldname but should be",""),IF(H764=J764,"api",IF(H764=O764,"csv","no match or acsbgname")))</f>
        <v>api</v>
      </c>
      <c r="J764" t="s">
        <v>1333</v>
      </c>
      <c r="K764" t="s">
        <v>1333</v>
      </c>
      <c r="N764" t="s">
        <v>1334</v>
      </c>
      <c r="O764" t="s">
        <v>1334</v>
      </c>
      <c r="P764" t="s">
        <v>1334</v>
      </c>
      <c r="Q764" s="64" t="s">
        <v>1332</v>
      </c>
      <c r="R764" t="s">
        <v>1332</v>
      </c>
      <c r="S764" s="150">
        <f>IFERROR(_xlfn.XLOOKUP(U764,sortorder!$E$62:$E$134,sortorder!$F$62:$F$134),999)</f>
        <v>999</v>
      </c>
      <c r="T764" s="150">
        <f>IFERROR(_xlfn.XLOOKUP(U764,sortorder!$E$62:$E$134,sortorder!$D$62:$D$134),99)</f>
        <v>999</v>
      </c>
      <c r="U764" s="129" t="s">
        <v>108</v>
      </c>
      <c r="V764" s="59" t="s">
        <v>108</v>
      </c>
      <c r="W764" s="155">
        <f>IFERROR(_xlfn.XLOOKUP(Y764,sortorder!$E$4:$E$55,sortorder!$D$4:$D$55),99)</f>
        <v>70</v>
      </c>
      <c r="X764" s="155">
        <f>IFERROR(_xlfn.XLOOKUP(Y764,sortorder!$E$4:$E$55,sortorder!$D$4:$D$55),99)</f>
        <v>70</v>
      </c>
      <c r="Y764" s="22" t="s">
        <v>2888</v>
      </c>
      <c r="Z764" s="144">
        <f>IF(ISERROR(SEARCH(Z$1,$Q764)),0,1)</f>
        <v>0</v>
      </c>
      <c r="AA764" s="144">
        <f>IF(ISERROR(SEARCH(AA$1,$Q764)),0,1)</f>
        <v>0</v>
      </c>
      <c r="AB764" s="144">
        <f>IF(ISERROR(SEARCH(AB$1,$Q764)),0,1)</f>
        <v>1</v>
      </c>
      <c r="AC764" s="144">
        <f>IF(ISERROR(SEARCH(AC$1,$Q764)),0,1)</f>
        <v>0</v>
      </c>
      <c r="AD764" s="144">
        <f>IF(ISERROR(SEARCH(AD$1,$Q764)),0,1)</f>
        <v>0</v>
      </c>
      <c r="AE764" s="144">
        <f>IF(ISERROR(SEARCH(AE$1,$Q764)),0,1)</f>
        <v>0</v>
      </c>
      <c r="AF764" s="144">
        <f>IF(ISERROR(SEARCH(AF$1,$Q764)),0,1)</f>
        <v>0</v>
      </c>
      <c r="AG764" s="144">
        <f>IF(ISERROR(SEARCH(AG$1,$Q764)),0,1)</f>
        <v>0</v>
      </c>
      <c r="AH764" s="144">
        <f>IF(ISERROR(SEARCH(AH$1,$Q764)),0,1)</f>
        <v>0</v>
      </c>
      <c r="AI764" t="s">
        <v>1075</v>
      </c>
      <c r="AJ764" t="s">
        <v>1236</v>
      </c>
      <c r="AK764" t="s">
        <v>140</v>
      </c>
      <c r="AL764" s="41" t="s">
        <v>140</v>
      </c>
      <c r="AM764" s="216">
        <f>_xlfn.XLOOKUP(AL764,sortorder!$I$15:$I$20,sortorder!$J$15:$J$20)</f>
        <v>3</v>
      </c>
      <c r="AN764" t="s">
        <v>423</v>
      </c>
      <c r="AO764" t="s">
        <v>423</v>
      </c>
      <c r="AP764" t="s">
        <v>424</v>
      </c>
      <c r="AQ764" s="32">
        <v>1</v>
      </c>
      <c r="AR764" t="s">
        <v>1101</v>
      </c>
      <c r="AS764" t="s">
        <v>1111</v>
      </c>
      <c r="AT764" t="s">
        <v>1102</v>
      </c>
      <c r="AU764" t="s">
        <v>1111</v>
      </c>
      <c r="AW764" s="39" t="str">
        <f>IFERROR(_xlfn.XLOOKUP(Q764,wtd!$B:$B,wtd!$C:$C),"")</f>
        <v/>
      </c>
      <c r="AX764" s="144" t="b">
        <f>IFERROR(Q764=_xlfn.XLOOKUP(Q764,wtd!$B:$B,wtd!$B:$B),FALSE)</f>
        <v>0</v>
      </c>
      <c r="AY764" t="s">
        <v>1103</v>
      </c>
      <c r="AZ764">
        <v>2</v>
      </c>
      <c r="BA764">
        <v>0</v>
      </c>
      <c r="BC764" t="b">
        <v>0</v>
      </c>
      <c r="BD764" t="b">
        <v>0</v>
      </c>
      <c r="BE764" t="b">
        <v>0</v>
      </c>
      <c r="BF764" t="s">
        <v>1335</v>
      </c>
      <c r="BG764" t="s">
        <v>5014</v>
      </c>
      <c r="BH764" t="s">
        <v>5014</v>
      </c>
      <c r="BI764" t="s">
        <v>5465</v>
      </c>
      <c r="BJ764" t="s">
        <v>5465</v>
      </c>
      <c r="BK764" t="s">
        <v>1336</v>
      </c>
      <c r="BL764" t="s">
        <v>1330</v>
      </c>
      <c r="BN764" s="229">
        <v>152</v>
      </c>
      <c r="BP764" t="s">
        <v>109</v>
      </c>
      <c r="BQ764" t="s">
        <v>1337</v>
      </c>
      <c r="BR764" t="s">
        <v>1334</v>
      </c>
      <c r="BS764" t="s">
        <v>411</v>
      </c>
    </row>
    <row r="765" spans="1:72">
      <c r="A765">
        <v>764</v>
      </c>
      <c r="B765" s="161" t="str">
        <f>IFERROR(TEXT(AM765,"00"),"99")&amp;IFERROR(TEXT(X765,"00"),"99")&amp;IFERROR(TEXT(T765,"00"),"99")&amp;IFERROR(TEXT(BN765,"000"),"999")</f>
        <v>0370999999</v>
      </c>
      <c r="C765" s="161" t="str">
        <f>IFERROR(TEXT(AM765,"00"),"99")&amp;IFERROR(TEXT(W765,"00"),"99")&amp;IFERROR(TEXT(S765,"000"),"999")</f>
        <v>0370999</v>
      </c>
      <c r="D765" s="29">
        <v>0</v>
      </c>
      <c r="E765" s="29">
        <v>0</v>
      </c>
      <c r="F765" s="29">
        <v>0</v>
      </c>
      <c r="I765" s="379" t="str">
        <f>IF(ISBLANK(H765), IF(OR(NOT(ISBLANK(M765)),NOT(ISBLANK(J765)), NOT(ISBLANK(O765))),"no oldname but should be",""),IF(H765=J765,"api",IF(H765=O765,"csv","no match or acsbgname")))</f>
        <v/>
      </c>
      <c r="M765" s="124"/>
      <c r="Q765" s="125" t="s">
        <v>2488</v>
      </c>
      <c r="R765" s="124" t="s">
        <v>2488</v>
      </c>
      <c r="S765" s="150">
        <f>IFERROR(_xlfn.XLOOKUP(U765,sortorder!$E$62:$E$134,sortorder!$F$62:$F$134),999)</f>
        <v>999</v>
      </c>
      <c r="T765" s="150">
        <f>IFERROR(_xlfn.XLOOKUP(U765,sortorder!$E$62:$E$134,sortorder!$D$62:$D$134),99)</f>
        <v>999</v>
      </c>
      <c r="U765" s="129" t="s">
        <v>185</v>
      </c>
      <c r="V765" s="59" t="s">
        <v>185</v>
      </c>
      <c r="W765" s="155">
        <f>IFERROR(_xlfn.XLOOKUP(Y765,sortorder!$E$4:$E$55,sortorder!$D$4:$D$55),99)</f>
        <v>70</v>
      </c>
      <c r="X765" s="155">
        <f>IFERROR(_xlfn.XLOOKUP(Y765,sortorder!$E$4:$E$55,sortorder!$D$4:$D$55),99)</f>
        <v>70</v>
      </c>
      <c r="Y765" s="22" t="s">
        <v>2888</v>
      </c>
      <c r="Z765" s="144">
        <f>IF(ISERROR(SEARCH(Z$1,$Q765)),0,1)</f>
        <v>1</v>
      </c>
      <c r="AA765" s="144">
        <f>IF(ISERROR(SEARCH(AA$1,$Q765)),0,1)</f>
        <v>0</v>
      </c>
      <c r="AB765" s="144">
        <f>IF(ISERROR(SEARCH(AB$1,$Q765)),0,1)</f>
        <v>0</v>
      </c>
      <c r="AC765" s="144">
        <f>IF(ISERROR(SEARCH(AC$1,$Q765)),0,1)</f>
        <v>0</v>
      </c>
      <c r="AD765" s="144">
        <f>IF(ISERROR(SEARCH(AD$1,$Q765)),0,1)</f>
        <v>1</v>
      </c>
      <c r="AE765" s="144">
        <f>IF(ISERROR(SEARCH(AE$1,$Q765)),0,1)</f>
        <v>0</v>
      </c>
      <c r="AF765" s="144">
        <f>IF(ISERROR(SEARCH(AF$1,$Q765)),0,1)</f>
        <v>0</v>
      </c>
      <c r="AG765" s="144">
        <f>IF(ISERROR(SEARCH(AG$1,$Q765)),0,1)</f>
        <v>0</v>
      </c>
      <c r="AH765" s="144">
        <f>IF(ISERROR(SEARCH(AH$1,$Q765)),0,1)</f>
        <v>0</v>
      </c>
      <c r="AJ765" s="124"/>
      <c r="AK765" t="s">
        <v>140</v>
      </c>
      <c r="AL765" s="41" t="s">
        <v>140</v>
      </c>
      <c r="AM765" s="216">
        <f>_xlfn.XLOOKUP(AL765,sortorder!$I$15:$I$20,sortorder!$J$15:$J$20)</f>
        <v>3</v>
      </c>
      <c r="AN765" t="s">
        <v>423</v>
      </c>
      <c r="AO765" t="s">
        <v>423</v>
      </c>
      <c r="AP765" t="s">
        <v>424</v>
      </c>
      <c r="AQ765" s="32">
        <v>1</v>
      </c>
      <c r="AR765" t="s">
        <v>2453</v>
      </c>
      <c r="AS765" t="s">
        <v>1758</v>
      </c>
      <c r="AT765" t="s">
        <v>1758</v>
      </c>
      <c r="AU765" t="s">
        <v>1758</v>
      </c>
      <c r="AW765" s="39" t="str">
        <f>IFERROR(_xlfn.XLOOKUP(Q765,wtd!$B:$B,wtd!$C:$C),"")</f>
        <v/>
      </c>
      <c r="AX765" s="144" t="b">
        <f>IFERROR(Q765=_xlfn.XLOOKUP(Q765,wtd!$B:$B,wtd!$B:$B),FALSE)</f>
        <v>0</v>
      </c>
      <c r="AY765" t="s">
        <v>3070</v>
      </c>
      <c r="AZ765">
        <v>2</v>
      </c>
      <c r="BA765">
        <v>1</v>
      </c>
      <c r="BC765" t="b">
        <v>0</v>
      </c>
      <c r="BD765" t="b">
        <v>0</v>
      </c>
      <c r="BE765" t="b">
        <v>0</v>
      </c>
      <c r="BF765" t="s">
        <v>2489</v>
      </c>
      <c r="BG765" t="s">
        <v>2489</v>
      </c>
      <c r="BH765" t="s">
        <v>2489</v>
      </c>
      <c r="BN765" s="232">
        <v>999</v>
      </c>
      <c r="BS765" t="s">
        <v>411</v>
      </c>
      <c r="BT765" t="s">
        <v>55</v>
      </c>
    </row>
    <row r="766" spans="1:72">
      <c r="A766">
        <v>765</v>
      </c>
      <c r="B766" s="161" t="str">
        <f>IFERROR(TEXT(AM766,"00"),"99")&amp;IFERROR(TEXT(X766,"00"),"99")&amp;IFERROR(TEXT(T766,"00"),"99")&amp;IFERROR(TEXT(BN766,"000"),"999")</f>
        <v>0370999999</v>
      </c>
      <c r="C766" s="161" t="str">
        <f>IFERROR(TEXT(AM766,"00"),"99")&amp;IFERROR(TEXT(W766,"00"),"99")&amp;IFERROR(TEXT(S766,"000"),"999")</f>
        <v>0370999</v>
      </c>
      <c r="D766" s="29">
        <v>0</v>
      </c>
      <c r="E766" s="29">
        <v>0</v>
      </c>
      <c r="F766" s="29">
        <v>0</v>
      </c>
      <c r="I766" s="379" t="str">
        <f>IF(ISBLANK(H766), IF(OR(NOT(ISBLANK(M766)),NOT(ISBLANK(J766)), NOT(ISBLANK(O766))),"no oldname but should be",""),IF(H766=J766,"api",IF(H766=O766,"csv","no match or acsbgname")))</f>
        <v/>
      </c>
      <c r="M766" s="124"/>
      <c r="Q766" s="125" t="s">
        <v>2490</v>
      </c>
      <c r="R766" s="124" t="s">
        <v>2490</v>
      </c>
      <c r="S766" s="150">
        <f>IFERROR(_xlfn.XLOOKUP(U766,sortorder!$E$62:$E$134,sortorder!$F$62:$F$134),999)</f>
        <v>999</v>
      </c>
      <c r="T766" s="150">
        <f>IFERROR(_xlfn.XLOOKUP(U766,sortorder!$E$62:$E$134,sortorder!$D$62:$D$134),99)</f>
        <v>999</v>
      </c>
      <c r="U766" s="129" t="s">
        <v>108</v>
      </c>
      <c r="V766" s="59" t="s">
        <v>108</v>
      </c>
      <c r="W766" s="155">
        <f>IFERROR(_xlfn.XLOOKUP(Y766,sortorder!$E$4:$E$55,sortorder!$D$4:$D$55),99)</f>
        <v>70</v>
      </c>
      <c r="X766" s="155">
        <f>IFERROR(_xlfn.XLOOKUP(Y766,sortorder!$E$4:$E$55,sortorder!$D$4:$D$55),99)</f>
        <v>70</v>
      </c>
      <c r="Y766" s="22" t="s">
        <v>2888</v>
      </c>
      <c r="Z766" s="144">
        <f>IF(ISERROR(SEARCH(Z$1,$Q766)),0,1)</f>
        <v>1</v>
      </c>
      <c r="AA766" s="144">
        <f>IF(ISERROR(SEARCH(AA$1,$Q766)),0,1)</f>
        <v>0</v>
      </c>
      <c r="AB766" s="144">
        <f>IF(ISERROR(SEARCH(AB$1,$Q766)),0,1)</f>
        <v>0</v>
      </c>
      <c r="AC766" s="144">
        <f>IF(ISERROR(SEARCH(AC$1,$Q766)),0,1)</f>
        <v>0</v>
      </c>
      <c r="AD766" s="144">
        <f>IF(ISERROR(SEARCH(AD$1,$Q766)),0,1)</f>
        <v>1</v>
      </c>
      <c r="AE766" s="144">
        <f>IF(ISERROR(SEARCH(AE$1,$Q766)),0,1)</f>
        <v>0</v>
      </c>
      <c r="AF766" s="144">
        <f>IF(ISERROR(SEARCH(AF$1,$Q766)),0,1)</f>
        <v>0</v>
      </c>
      <c r="AG766" s="144">
        <f>IF(ISERROR(SEARCH(AG$1,$Q766)),0,1)</f>
        <v>0</v>
      </c>
      <c r="AH766" s="144">
        <f>IF(ISERROR(SEARCH(AH$1,$Q766)),0,1)</f>
        <v>0</v>
      </c>
      <c r="AJ766" s="124"/>
      <c r="AK766" t="s">
        <v>140</v>
      </c>
      <c r="AL766" s="41" t="s">
        <v>140</v>
      </c>
      <c r="AM766" s="216">
        <f>_xlfn.XLOOKUP(AL766,sortorder!$I$15:$I$20,sortorder!$J$15:$J$20)</f>
        <v>3</v>
      </c>
      <c r="AN766" t="s">
        <v>423</v>
      </c>
      <c r="AO766" t="s">
        <v>423</v>
      </c>
      <c r="AP766" t="s">
        <v>424</v>
      </c>
      <c r="AQ766" s="32">
        <v>1</v>
      </c>
      <c r="AR766" t="s">
        <v>2453</v>
      </c>
      <c r="AS766" t="s">
        <v>1758</v>
      </c>
      <c r="AT766" t="s">
        <v>1758</v>
      </c>
      <c r="AU766" t="s">
        <v>1758</v>
      </c>
      <c r="AW766" s="39" t="str">
        <f>IFERROR(_xlfn.XLOOKUP(Q766,wtd!$B:$B,wtd!$C:$C),"")</f>
        <v/>
      </c>
      <c r="AX766" s="144" t="b">
        <f>IFERROR(Q766=_xlfn.XLOOKUP(Q766,wtd!$B:$B,wtd!$B:$B),FALSE)</f>
        <v>0</v>
      </c>
      <c r="AY766" t="s">
        <v>3070</v>
      </c>
      <c r="AZ766">
        <v>2</v>
      </c>
      <c r="BA766">
        <v>1</v>
      </c>
      <c r="BC766" t="b">
        <v>0</v>
      </c>
      <c r="BD766" t="b">
        <v>0</v>
      </c>
      <c r="BE766" t="b">
        <v>0</v>
      </c>
      <c r="BF766" t="s">
        <v>2491</v>
      </c>
      <c r="BG766" t="s">
        <v>2491</v>
      </c>
      <c r="BH766" t="s">
        <v>2491</v>
      </c>
      <c r="BN766" s="232">
        <v>999</v>
      </c>
      <c r="BS766" t="s">
        <v>411</v>
      </c>
      <c r="BT766" t="s">
        <v>55</v>
      </c>
    </row>
    <row r="767" spans="1:72">
      <c r="A767">
        <v>766</v>
      </c>
      <c r="B767" s="161" t="str">
        <f>IFERROR(TEXT(AM767,"00"),"99")&amp;IFERROR(TEXT(X767,"00"),"99")&amp;IFERROR(TEXT(T767,"00"),"99")&amp;IFERROR(TEXT(BN767,"000"),"999")</f>
        <v>0370999999</v>
      </c>
      <c r="C767" s="161" t="str">
        <f>IFERROR(TEXT(AM767,"00"),"99")&amp;IFERROR(TEXT(W767,"00"),"99")&amp;IFERROR(TEXT(S767,"000"),"999")</f>
        <v>0370999</v>
      </c>
      <c r="D767" s="29">
        <v>0</v>
      </c>
      <c r="E767" s="29">
        <v>0</v>
      </c>
      <c r="F767" s="29">
        <v>0</v>
      </c>
      <c r="I767" s="379" t="str">
        <f>IF(ISBLANK(H767), IF(OR(NOT(ISBLANK(M767)),NOT(ISBLANK(J767)), NOT(ISBLANK(O767))),"no oldname but should be",""),IF(H767=J767,"api",IF(H767=O767,"csv","no match or acsbgname")))</f>
        <v/>
      </c>
      <c r="M767" s="124"/>
      <c r="Q767" s="125" t="s">
        <v>2547</v>
      </c>
      <c r="R767" s="124" t="s">
        <v>2547</v>
      </c>
      <c r="S767" s="150">
        <f>IFERROR(_xlfn.XLOOKUP(U767,sortorder!$E$62:$E$134,sortorder!$F$62:$F$134),999)</f>
        <v>999</v>
      </c>
      <c r="T767" s="150">
        <f>IFERROR(_xlfn.XLOOKUP(U767,sortorder!$E$62:$E$134,sortorder!$D$62:$D$134),99)</f>
        <v>999</v>
      </c>
      <c r="U767" s="129" t="s">
        <v>185</v>
      </c>
      <c r="V767" s="59" t="s">
        <v>185</v>
      </c>
      <c r="W767" s="155">
        <f>IFERROR(_xlfn.XLOOKUP(Y767,sortorder!$E$4:$E$55,sortorder!$D$4:$D$55),99)</f>
        <v>70</v>
      </c>
      <c r="X767" s="155">
        <f>IFERROR(_xlfn.XLOOKUP(Y767,sortorder!$E$4:$E$55,sortorder!$D$4:$D$55),99)</f>
        <v>70</v>
      </c>
      <c r="Y767" s="22" t="s">
        <v>2888</v>
      </c>
      <c r="Z767" s="144">
        <f>IF(ISERROR(SEARCH(Z$1,$Q767)),0,1)</f>
        <v>1</v>
      </c>
      <c r="AA767" s="144">
        <f>IF(ISERROR(SEARCH(AA$1,$Q767)),0,1)</f>
        <v>1</v>
      </c>
      <c r="AB767" s="144">
        <f>IF(ISERROR(SEARCH(AB$1,$Q767)),0,1)</f>
        <v>0</v>
      </c>
      <c r="AC767" s="144">
        <f>IF(ISERROR(SEARCH(AC$1,$Q767)),0,1)</f>
        <v>0</v>
      </c>
      <c r="AD767" s="144">
        <f>IF(ISERROR(SEARCH(AD$1,$Q767)),0,1)</f>
        <v>1</v>
      </c>
      <c r="AE767" s="144">
        <f>IF(ISERROR(SEARCH(AE$1,$Q767)),0,1)</f>
        <v>0</v>
      </c>
      <c r="AF767" s="144">
        <f>IF(ISERROR(SEARCH(AF$1,$Q767)),0,1)</f>
        <v>0</v>
      </c>
      <c r="AG767" s="144">
        <f>IF(ISERROR(SEARCH(AG$1,$Q767)),0,1)</f>
        <v>0</v>
      </c>
      <c r="AH767" s="144">
        <f>IF(ISERROR(SEARCH(AH$1,$Q767)),0,1)</f>
        <v>0</v>
      </c>
      <c r="AJ767" s="124"/>
      <c r="AK767" t="s">
        <v>140</v>
      </c>
      <c r="AL767" s="41" t="s">
        <v>140</v>
      </c>
      <c r="AM767" s="216">
        <f>_xlfn.XLOOKUP(AL767,sortorder!$I$15:$I$20,sortorder!$J$15:$J$20)</f>
        <v>3</v>
      </c>
      <c r="AN767" t="s">
        <v>1804</v>
      </c>
      <c r="AO767" t="s">
        <v>1804</v>
      </c>
      <c r="AP767" t="s">
        <v>1805</v>
      </c>
      <c r="AQ767" s="32">
        <v>3</v>
      </c>
      <c r="AR767" t="s">
        <v>2511</v>
      </c>
      <c r="AS767" t="s">
        <v>1758</v>
      </c>
      <c r="AT767" t="s">
        <v>1758</v>
      </c>
      <c r="AU767" t="s">
        <v>1758</v>
      </c>
      <c r="AW767" s="39" t="str">
        <f>IFERROR(_xlfn.XLOOKUP(Q767,wtd!$B:$B,wtd!$C:$C),"")</f>
        <v/>
      </c>
      <c r="AX767" s="144" t="b">
        <f>IFERROR(Q767=_xlfn.XLOOKUP(Q767,wtd!$B:$B,wtd!$B:$B),FALSE)</f>
        <v>0</v>
      </c>
      <c r="AY767" t="s">
        <v>3070</v>
      </c>
      <c r="AZ767">
        <v>2</v>
      </c>
      <c r="BA767">
        <v>1</v>
      </c>
      <c r="BC767" t="b">
        <v>0</v>
      </c>
      <c r="BD767" t="b">
        <v>0</v>
      </c>
      <c r="BE767" t="b">
        <v>0</v>
      </c>
      <c r="BF767" t="s">
        <v>2548</v>
      </c>
      <c r="BG767" t="s">
        <v>2548</v>
      </c>
      <c r="BH767" t="s">
        <v>2548</v>
      </c>
      <c r="BN767" s="232">
        <v>999</v>
      </c>
      <c r="BS767" t="s">
        <v>411</v>
      </c>
      <c r="BT767" t="s">
        <v>55</v>
      </c>
    </row>
    <row r="768" spans="1:72">
      <c r="A768">
        <v>767</v>
      </c>
      <c r="B768" s="161" t="str">
        <f>IFERROR(TEXT(AM768,"00"),"99")&amp;IFERROR(TEXT(X768,"00"),"99")&amp;IFERROR(TEXT(T768,"00"),"99")&amp;IFERROR(TEXT(BN768,"000"),"999")</f>
        <v>0370999999</v>
      </c>
      <c r="C768" s="161" t="str">
        <f>IFERROR(TEXT(AM768,"00"),"99")&amp;IFERROR(TEXT(W768,"00"),"99")&amp;IFERROR(TEXT(S768,"000"),"999")</f>
        <v>0370999</v>
      </c>
      <c r="D768" s="29">
        <v>0</v>
      </c>
      <c r="E768" s="29">
        <v>0</v>
      </c>
      <c r="F768" s="29">
        <v>0</v>
      </c>
      <c r="I768" s="379" t="str">
        <f>IF(ISBLANK(H768), IF(OR(NOT(ISBLANK(M768)),NOT(ISBLANK(J768)), NOT(ISBLANK(O768))),"no oldname but should be",""),IF(H768=J768,"api",IF(H768=O768,"csv","no match or acsbgname")))</f>
        <v/>
      </c>
      <c r="M768" s="124"/>
      <c r="Q768" s="125" t="s">
        <v>2549</v>
      </c>
      <c r="R768" s="124" t="s">
        <v>2549</v>
      </c>
      <c r="S768" s="150">
        <f>IFERROR(_xlfn.XLOOKUP(U768,sortorder!$E$62:$E$134,sortorder!$F$62:$F$134),999)</f>
        <v>999</v>
      </c>
      <c r="T768" s="150">
        <f>IFERROR(_xlfn.XLOOKUP(U768,sortorder!$E$62:$E$134,sortorder!$D$62:$D$134),99)</f>
        <v>999</v>
      </c>
      <c r="U768" s="129" t="s">
        <v>108</v>
      </c>
      <c r="V768" s="59" t="s">
        <v>108</v>
      </c>
      <c r="W768" s="155">
        <f>IFERROR(_xlfn.XLOOKUP(Y768,sortorder!$E$4:$E$55,sortorder!$D$4:$D$55),99)</f>
        <v>70</v>
      </c>
      <c r="X768" s="155">
        <f>IFERROR(_xlfn.XLOOKUP(Y768,sortorder!$E$4:$E$55,sortorder!$D$4:$D$55),99)</f>
        <v>70</v>
      </c>
      <c r="Y768" s="22" t="s">
        <v>2888</v>
      </c>
      <c r="Z768" s="144">
        <f>IF(ISERROR(SEARCH(Z$1,$Q768)),0,1)</f>
        <v>1</v>
      </c>
      <c r="AA768" s="144">
        <f>IF(ISERROR(SEARCH(AA$1,$Q768)),0,1)</f>
        <v>1</v>
      </c>
      <c r="AB768" s="144">
        <f>IF(ISERROR(SEARCH(AB$1,$Q768)),0,1)</f>
        <v>0</v>
      </c>
      <c r="AC768" s="144">
        <f>IF(ISERROR(SEARCH(AC$1,$Q768)),0,1)</f>
        <v>0</v>
      </c>
      <c r="AD768" s="144">
        <f>IF(ISERROR(SEARCH(AD$1,$Q768)),0,1)</f>
        <v>1</v>
      </c>
      <c r="AE768" s="144">
        <f>IF(ISERROR(SEARCH(AE$1,$Q768)),0,1)</f>
        <v>0</v>
      </c>
      <c r="AF768" s="144">
        <f>IF(ISERROR(SEARCH(AF$1,$Q768)),0,1)</f>
        <v>0</v>
      </c>
      <c r="AG768" s="144">
        <f>IF(ISERROR(SEARCH(AG$1,$Q768)),0,1)</f>
        <v>0</v>
      </c>
      <c r="AH768" s="144">
        <f>IF(ISERROR(SEARCH(AH$1,$Q768)),0,1)</f>
        <v>0</v>
      </c>
      <c r="AJ768" s="124"/>
      <c r="AK768" t="s">
        <v>140</v>
      </c>
      <c r="AL768" s="41" t="s">
        <v>140</v>
      </c>
      <c r="AM768" s="216">
        <f>_xlfn.XLOOKUP(AL768,sortorder!$I$15:$I$20,sortorder!$J$15:$J$20)</f>
        <v>3</v>
      </c>
      <c r="AN768" t="s">
        <v>1804</v>
      </c>
      <c r="AO768" t="s">
        <v>1804</v>
      </c>
      <c r="AP768" t="s">
        <v>1805</v>
      </c>
      <c r="AQ768" s="32">
        <v>3</v>
      </c>
      <c r="AR768" t="s">
        <v>2511</v>
      </c>
      <c r="AS768" t="s">
        <v>1758</v>
      </c>
      <c r="AT768" t="s">
        <v>1758</v>
      </c>
      <c r="AU768" t="s">
        <v>1758</v>
      </c>
      <c r="AW768" s="39" t="str">
        <f>IFERROR(_xlfn.XLOOKUP(Q768,wtd!$B:$B,wtd!$C:$C),"")</f>
        <v/>
      </c>
      <c r="AX768" s="144" t="b">
        <f>IFERROR(Q768=_xlfn.XLOOKUP(Q768,wtd!$B:$B,wtd!$B:$B),FALSE)</f>
        <v>0</v>
      </c>
      <c r="AY768" t="s">
        <v>3070</v>
      </c>
      <c r="AZ768">
        <v>2</v>
      </c>
      <c r="BA768">
        <v>1</v>
      </c>
      <c r="BC768" t="b">
        <v>0</v>
      </c>
      <c r="BD768" t="b">
        <v>0</v>
      </c>
      <c r="BE768" t="b">
        <v>0</v>
      </c>
      <c r="BF768" t="s">
        <v>2550</v>
      </c>
      <c r="BG768" t="s">
        <v>2550</v>
      </c>
      <c r="BH768" t="s">
        <v>2550</v>
      </c>
      <c r="BN768" s="232">
        <v>999</v>
      </c>
      <c r="BS768" t="s">
        <v>411</v>
      </c>
      <c r="BT768" t="s">
        <v>55</v>
      </c>
    </row>
    <row r="769" spans="1:71">
      <c r="A769">
        <v>768</v>
      </c>
      <c r="B769" s="161" t="str">
        <f>IFERROR(TEXT(AM769,"00"),"99")&amp;IFERROR(TEXT(X769,"00"),"99")&amp;IFERROR(TEXT(T769,"00"),"99")&amp;IFERROR(TEXT(BN769,"000"),"999")</f>
        <v>0370999999</v>
      </c>
      <c r="C769" s="161" t="str">
        <f>IFERROR(TEXT(AM769,"00"),"99")&amp;IFERROR(TEXT(W769,"00"),"99")&amp;IFERROR(TEXT(S769,"000"),"999")</f>
        <v>0370999</v>
      </c>
      <c r="D769" s="29">
        <v>0</v>
      </c>
      <c r="E769" s="29">
        <v>1</v>
      </c>
      <c r="F769" s="29">
        <v>0</v>
      </c>
      <c r="G769" s="29"/>
      <c r="H769" t="s">
        <v>183</v>
      </c>
      <c r="I769" s="379" t="str">
        <f>IF(ISBLANK(H769), IF(OR(NOT(ISBLANK(M769)),NOT(ISBLANK(J769)), NOT(ISBLANK(O769))),"no oldname but should be",""),IF(H769=J769,"api",IF(H769=O769,"csv","no match or acsbgname")))</f>
        <v>csv</v>
      </c>
      <c r="N769" t="s">
        <v>183</v>
      </c>
      <c r="O769" t="s">
        <v>183</v>
      </c>
      <c r="P769" t="s">
        <v>183</v>
      </c>
      <c r="Q769" s="64" t="s">
        <v>182</v>
      </c>
      <c r="R769" t="s">
        <v>182</v>
      </c>
      <c r="S769" s="150">
        <f>IFERROR(_xlfn.XLOOKUP(U769,sortorder!$E$62:$E$134,sortorder!$F$62:$F$134),999)</f>
        <v>999</v>
      </c>
      <c r="T769" s="150">
        <f>IFERROR(_xlfn.XLOOKUP(U769,sortorder!$E$62:$E$134,sortorder!$D$62:$D$134),99)</f>
        <v>999</v>
      </c>
      <c r="U769" s="129" t="s">
        <v>185</v>
      </c>
      <c r="V769" s="59" t="s">
        <v>185</v>
      </c>
      <c r="W769" s="155">
        <f>IFERROR(_xlfn.XLOOKUP(Y769,sortorder!$E$4:$E$55,sortorder!$D$4:$D$55),99)</f>
        <v>70</v>
      </c>
      <c r="X769" s="155">
        <f>IFERROR(_xlfn.XLOOKUP(Y769,sortorder!$E$4:$E$55,sortorder!$D$4:$D$55),99)</f>
        <v>70</v>
      </c>
      <c r="Y769" s="22" t="s">
        <v>2888</v>
      </c>
      <c r="Z769" s="144">
        <f>IF(ISERROR(SEARCH(Z$1,$Q769)),0,1)</f>
        <v>0</v>
      </c>
      <c r="AA769" s="144">
        <f>IF(ISERROR(SEARCH(AA$1,$Q769)),0,1)</f>
        <v>0</v>
      </c>
      <c r="AB769" s="144">
        <f>IF(ISERROR(SEARCH(AB$1,$Q769)),0,1)</f>
        <v>0</v>
      </c>
      <c r="AC769" s="144">
        <f>IF(ISERROR(SEARCH(AC$1,$Q769)),0,1)</f>
        <v>0</v>
      </c>
      <c r="AD769" s="144">
        <f>IF(ISERROR(SEARCH(AD$1,$Q769)),0,1)</f>
        <v>0</v>
      </c>
      <c r="AE769" s="144">
        <f>IF(ISERROR(SEARCH(AE$1,$Q769)),0,1)</f>
        <v>1</v>
      </c>
      <c r="AF769" s="144">
        <f>IF(ISERROR(SEARCH(AF$1,$Q769)),0,1)</f>
        <v>0</v>
      </c>
      <c r="AG769" s="144">
        <f>IF(ISERROR(SEARCH(AG$1,$Q769)),0,1)</f>
        <v>0</v>
      </c>
      <c r="AH769" s="144">
        <f>IF(ISERROR(SEARCH(AH$1,$Q769)),0,1)</f>
        <v>0</v>
      </c>
      <c r="AK769" t="s">
        <v>140</v>
      </c>
      <c r="AL769" s="41" t="s">
        <v>140</v>
      </c>
      <c r="AM769" s="216">
        <f>_xlfn.XLOOKUP(AL769,sortorder!$I$15:$I$20,sortorder!$J$15:$J$20)</f>
        <v>3</v>
      </c>
      <c r="AN769" t="s">
        <v>423</v>
      </c>
      <c r="AO769" t="s">
        <v>423</v>
      </c>
      <c r="AP769" t="s">
        <v>424</v>
      </c>
      <c r="AQ769" s="32">
        <v>1</v>
      </c>
      <c r="AR769" t="s">
        <v>83</v>
      </c>
      <c r="AS769" t="s">
        <v>97</v>
      </c>
      <c r="AT769" t="s">
        <v>96</v>
      </c>
      <c r="AU769" t="s">
        <v>97</v>
      </c>
      <c r="AW769" s="39" t="str">
        <f>IFERROR(_xlfn.XLOOKUP(Q769,wtd!$B:$B,wtd!$C:$C),"")</f>
        <v/>
      </c>
      <c r="AX769" s="144" t="b">
        <f>IFERROR(Q769=_xlfn.XLOOKUP(Q769,wtd!$B:$B,wtd!$B:$B),FALSE)</f>
        <v>0</v>
      </c>
      <c r="AY769" t="s">
        <v>89</v>
      </c>
      <c r="BC769" t="b">
        <v>0</v>
      </c>
      <c r="BD769" t="b">
        <v>0</v>
      </c>
      <c r="BE769" t="b">
        <v>0</v>
      </c>
      <c r="BF769" t="s">
        <v>184</v>
      </c>
      <c r="BG769" t="s">
        <v>184</v>
      </c>
      <c r="BH769" t="s">
        <v>184</v>
      </c>
      <c r="BI769" t="s">
        <v>184</v>
      </c>
      <c r="BJ769" t="s">
        <v>184</v>
      </c>
      <c r="BN769" s="232">
        <v>999</v>
      </c>
      <c r="BQ769" t="s">
        <v>103</v>
      </c>
      <c r="BR769" t="s">
        <v>183</v>
      </c>
    </row>
    <row r="770" spans="1:71">
      <c r="A770">
        <v>769</v>
      </c>
      <c r="B770" s="161" t="str">
        <f>IFERROR(TEXT(AM770,"00"),"99")&amp;IFERROR(TEXT(X770,"00"),"99")&amp;IFERROR(TEXT(T770,"00"),"99")&amp;IFERROR(TEXT(BN770,"000"),"999")</f>
        <v>0370999999</v>
      </c>
      <c r="C770" s="161" t="str">
        <f>IFERROR(TEXT(AM770,"00"),"99")&amp;IFERROR(TEXT(W770,"00"),"99")&amp;IFERROR(TEXT(S770,"000"),"999")</f>
        <v>0370999</v>
      </c>
      <c r="D770" s="29">
        <v>0</v>
      </c>
      <c r="E770" s="29">
        <v>1</v>
      </c>
      <c r="F770" s="29">
        <v>0</v>
      </c>
      <c r="G770" s="29"/>
      <c r="H770" t="s">
        <v>512</v>
      </c>
      <c r="I770" s="379" t="str">
        <f>IF(ISBLANK(H770), IF(OR(NOT(ISBLANK(M770)),NOT(ISBLANK(J770)), NOT(ISBLANK(O770))),"no oldname but should be",""),IF(H770=J770,"api",IF(H770=O770,"csv","no match or acsbgname")))</f>
        <v>csv</v>
      </c>
      <c r="N770" t="s">
        <v>512</v>
      </c>
      <c r="O770" t="s">
        <v>512</v>
      </c>
      <c r="P770" t="s">
        <v>512</v>
      </c>
      <c r="Q770" s="64" t="s">
        <v>511</v>
      </c>
      <c r="R770" t="s">
        <v>511</v>
      </c>
      <c r="S770" s="150">
        <f>IFERROR(_xlfn.XLOOKUP(U770,sortorder!$E$62:$E$134,sortorder!$F$62:$F$134),999)</f>
        <v>999</v>
      </c>
      <c r="T770" s="150">
        <f>IFERROR(_xlfn.XLOOKUP(U770,sortorder!$E$62:$E$134,sortorder!$D$62:$D$134),99)</f>
        <v>999</v>
      </c>
      <c r="U770" s="129" t="s">
        <v>185</v>
      </c>
      <c r="V770" s="59" t="s">
        <v>185</v>
      </c>
      <c r="W770" s="155">
        <f>IFERROR(_xlfn.XLOOKUP(Y770,sortorder!$E$4:$E$55,sortorder!$D$4:$D$55),99)</f>
        <v>70</v>
      </c>
      <c r="X770" s="155">
        <f>IFERROR(_xlfn.XLOOKUP(Y770,sortorder!$E$4:$E$55,sortorder!$D$4:$D$55),99)</f>
        <v>70</v>
      </c>
      <c r="Y770" s="22" t="s">
        <v>2888</v>
      </c>
      <c r="Z770" s="144">
        <f>IF(ISERROR(SEARCH(Z$1,$Q770)),0,1)</f>
        <v>0</v>
      </c>
      <c r="AA770" s="144">
        <f>IF(ISERROR(SEARCH(AA$1,$Q770)),0,1)</f>
        <v>0</v>
      </c>
      <c r="AB770" s="144">
        <f>IF(ISERROR(SEARCH(AB$1,$Q770)),0,1)</f>
        <v>1</v>
      </c>
      <c r="AC770" s="144">
        <f>IF(ISERROR(SEARCH(AC$1,$Q770)),0,1)</f>
        <v>1</v>
      </c>
      <c r="AD770" s="144">
        <f>IF(ISERROR(SEARCH(AD$1,$Q770)),0,1)</f>
        <v>0</v>
      </c>
      <c r="AE770" s="144">
        <f>IF(ISERROR(SEARCH(AE$1,$Q770)),0,1)</f>
        <v>0</v>
      </c>
      <c r="AF770" s="144">
        <f>IF(ISERROR(SEARCH(AF$1,$Q770)),0,1)</f>
        <v>0</v>
      </c>
      <c r="AG770" s="144">
        <f>IF(ISERROR(SEARCH(AG$1,$Q770)),0,1)</f>
        <v>0</v>
      </c>
      <c r="AH770" s="144">
        <f>IF(ISERROR(SEARCH(AH$1,$Q770)),0,1)</f>
        <v>0</v>
      </c>
      <c r="AK770" t="s">
        <v>140</v>
      </c>
      <c r="AL770" s="41" t="s">
        <v>140</v>
      </c>
      <c r="AM770" s="216">
        <f>_xlfn.XLOOKUP(AL770,sortorder!$I$15:$I$20,sortorder!$J$15:$J$20)</f>
        <v>3</v>
      </c>
      <c r="AN770" t="s">
        <v>423</v>
      </c>
      <c r="AO770" t="s">
        <v>423</v>
      </c>
      <c r="AP770" t="s">
        <v>424</v>
      </c>
      <c r="AQ770" s="32">
        <v>1</v>
      </c>
      <c r="AR770" t="s">
        <v>268</v>
      </c>
      <c r="AS770" t="s">
        <v>2833</v>
      </c>
      <c r="AT770" t="s">
        <v>515</v>
      </c>
      <c r="AU770" t="s">
        <v>516</v>
      </c>
      <c r="AW770" s="39" t="str">
        <f>IFERROR(_xlfn.XLOOKUP(Q770,wtd!$B:$B,wtd!$C:$C),"")</f>
        <v/>
      </c>
      <c r="AX770" s="144" t="b">
        <f>IFERROR(Q770=_xlfn.XLOOKUP(Q770,wtd!$B:$B,wtd!$B:$B),FALSE)</f>
        <v>0</v>
      </c>
      <c r="AY770" t="s">
        <v>1103</v>
      </c>
      <c r="BC770" t="b">
        <v>0</v>
      </c>
      <c r="BD770" t="b">
        <v>0</v>
      </c>
      <c r="BE770" t="b">
        <v>0</v>
      </c>
      <c r="BF770" t="s">
        <v>513</v>
      </c>
      <c r="BG770" t="s">
        <v>513</v>
      </c>
      <c r="BH770" t="s">
        <v>513</v>
      </c>
      <c r="BI770" t="s">
        <v>513</v>
      </c>
      <c r="BJ770" t="s">
        <v>513</v>
      </c>
      <c r="BN770" s="232">
        <v>999</v>
      </c>
      <c r="BQ770" t="s">
        <v>514</v>
      </c>
      <c r="BR770" t="s">
        <v>512</v>
      </c>
    </row>
    <row r="771" spans="1:71">
      <c r="A771">
        <v>770</v>
      </c>
      <c r="B771" s="161" t="str">
        <f>IFERROR(TEXT(AM771,"00"),"99")&amp;IFERROR(TEXT(X771,"00"),"99")&amp;IFERROR(TEXT(T771,"00"),"99")&amp;IFERROR(TEXT(BN771,"000"),"999")</f>
        <v>0370999999</v>
      </c>
      <c r="C771" s="161" t="str">
        <f>IFERROR(TEXT(AM771,"00"),"99")&amp;IFERROR(TEXT(W771,"00"),"99")&amp;IFERROR(TEXT(S771,"000"),"999")</f>
        <v>0370999</v>
      </c>
      <c r="D771" s="29">
        <v>0</v>
      </c>
      <c r="E771" s="29">
        <v>1</v>
      </c>
      <c r="F771" s="29">
        <v>0</v>
      </c>
      <c r="G771" s="29"/>
      <c r="H771" t="s">
        <v>726</v>
      </c>
      <c r="I771" s="379" t="str">
        <f>IF(ISBLANK(H771), IF(OR(NOT(ISBLANK(M771)),NOT(ISBLANK(J771)), NOT(ISBLANK(O771))),"no oldname but should be",""),IF(H771=J771,"api",IF(H771=O771,"csv","no match or acsbgname")))</f>
        <v>csv</v>
      </c>
      <c r="N771" t="s">
        <v>726</v>
      </c>
      <c r="O771" t="s">
        <v>726</v>
      </c>
      <c r="P771" t="s">
        <v>726</v>
      </c>
      <c r="Q771" s="64" t="s">
        <v>725</v>
      </c>
      <c r="R771" t="s">
        <v>725</v>
      </c>
      <c r="S771" s="150">
        <f>IFERROR(_xlfn.XLOOKUP(U771,sortorder!$E$62:$E$134,sortorder!$F$62:$F$134),999)</f>
        <v>999</v>
      </c>
      <c r="T771" s="150">
        <f>IFERROR(_xlfn.XLOOKUP(U771,sortorder!$E$62:$E$134,sortorder!$D$62:$D$134),99)</f>
        <v>999</v>
      </c>
      <c r="U771" s="129" t="str">
        <f>SUBSTITUTE(Q771,"state.bin.","")</f>
        <v>cancer</v>
      </c>
      <c r="W771" s="155">
        <f>IFERROR(_xlfn.XLOOKUP(Y771,sortorder!$E$4:$E$55,sortorder!$D$4:$D$55),99)</f>
        <v>70</v>
      </c>
      <c r="X771" s="155">
        <f>IFERROR(_xlfn.XLOOKUP(Y771,sortorder!$E$4:$E$55,sortorder!$D$4:$D$55),99)</f>
        <v>70</v>
      </c>
      <c r="Y771" s="22" t="s">
        <v>2888</v>
      </c>
      <c r="Z771" s="144">
        <f>IF(ISERROR(SEARCH(Z$1,$Q771)),0,1)</f>
        <v>0</v>
      </c>
      <c r="AA771" s="144">
        <f>IF(ISERROR(SEARCH(AA$1,$Q771)),0,1)</f>
        <v>1</v>
      </c>
      <c r="AB771" s="144">
        <f>IF(ISERROR(SEARCH(AB$1,$Q771)),0,1)</f>
        <v>0</v>
      </c>
      <c r="AC771" s="144">
        <f>IF(ISERROR(SEARCH(AC$1,$Q771)),0,1)</f>
        <v>0</v>
      </c>
      <c r="AD771" s="144">
        <f>IF(ISERROR(SEARCH(AD$1,$Q771)),0,1)</f>
        <v>0</v>
      </c>
      <c r="AE771" s="144">
        <f>IF(ISERROR(SEARCH(AE$1,$Q771)),0,1)</f>
        <v>1</v>
      </c>
      <c r="AF771" s="144">
        <f>IF(ISERROR(SEARCH(AF$1,$Q771)),0,1)</f>
        <v>0</v>
      </c>
      <c r="AG771" s="144">
        <f>IF(ISERROR(SEARCH(AG$1,$Q771)),0,1)</f>
        <v>0</v>
      </c>
      <c r="AH771" s="144">
        <f>IF(ISERROR(SEARCH(AH$1,$Q771)),0,1)</f>
        <v>0</v>
      </c>
      <c r="AK771" t="s">
        <v>140</v>
      </c>
      <c r="AL771" s="41" t="s">
        <v>140</v>
      </c>
      <c r="AM771" s="216">
        <f>_xlfn.XLOOKUP(AL771,sortorder!$I$15:$I$20,sortorder!$J$15:$J$20)</f>
        <v>3</v>
      </c>
      <c r="AN771" t="s">
        <v>1804</v>
      </c>
      <c r="AO771" t="s">
        <v>1804</v>
      </c>
      <c r="AP771" t="s">
        <v>1805</v>
      </c>
      <c r="AQ771" s="32">
        <v>3</v>
      </c>
      <c r="AR771" t="s">
        <v>456</v>
      </c>
      <c r="AS771" t="s">
        <v>97</v>
      </c>
      <c r="AT771" t="s">
        <v>96</v>
      </c>
      <c r="AU771" t="s">
        <v>97</v>
      </c>
      <c r="AW771" s="39" t="str">
        <f>IFERROR(_xlfn.XLOOKUP(Q771,wtd!$B:$B,wtd!$C:$C),"")</f>
        <v/>
      </c>
      <c r="AX771" s="144" t="b">
        <f>IFERROR(Q771=_xlfn.XLOOKUP(Q771,wtd!$B:$B,wtd!$B:$B),FALSE)</f>
        <v>0</v>
      </c>
      <c r="AY771" t="s">
        <v>89</v>
      </c>
      <c r="BC771" t="b">
        <v>0</v>
      </c>
      <c r="BD771" t="b">
        <v>0</v>
      </c>
      <c r="BE771" t="b">
        <v>0</v>
      </c>
      <c r="BF771" t="s">
        <v>4891</v>
      </c>
      <c r="BG771" t="s">
        <v>4891</v>
      </c>
      <c r="BH771" t="s">
        <v>4891</v>
      </c>
      <c r="BI771" t="s">
        <v>4891</v>
      </c>
      <c r="BN771" s="232">
        <v>999</v>
      </c>
      <c r="BQ771" t="s">
        <v>103</v>
      </c>
      <c r="BR771" t="s">
        <v>726</v>
      </c>
    </row>
    <row r="772" spans="1:71">
      <c r="A772">
        <v>771</v>
      </c>
      <c r="B772" s="161" t="str">
        <f>IFERROR(TEXT(AM772,"00"),"99")&amp;IFERROR(TEXT(X772,"00"),"99")&amp;IFERROR(TEXT(T772,"00"),"99")&amp;IFERROR(TEXT(BN772,"000"),"999")</f>
        <v>0370999999</v>
      </c>
      <c r="C772" s="161" t="str">
        <f>IFERROR(TEXT(AM772,"00"),"99")&amp;IFERROR(TEXT(W772,"00"),"99")&amp;IFERROR(TEXT(S772,"000"),"999")</f>
        <v>0370999</v>
      </c>
      <c r="D772" s="29">
        <v>0</v>
      </c>
      <c r="E772" s="29">
        <v>1</v>
      </c>
      <c r="F772" s="29">
        <v>0</v>
      </c>
      <c r="G772" s="29"/>
      <c r="H772" t="s">
        <v>964</v>
      </c>
      <c r="I772" s="379" t="str">
        <f>IF(ISBLANK(H772), IF(OR(NOT(ISBLANK(M772)),NOT(ISBLANK(J772)), NOT(ISBLANK(O772))),"no oldname but should be",""),IF(H772=J772,"api",IF(H772=O772,"csv","no match or acsbgname")))</f>
        <v>csv</v>
      </c>
      <c r="N772" t="s">
        <v>964</v>
      </c>
      <c r="O772" t="s">
        <v>964</v>
      </c>
      <c r="P772" t="s">
        <v>964</v>
      </c>
      <c r="Q772" s="64" t="s">
        <v>963</v>
      </c>
      <c r="R772" t="s">
        <v>963</v>
      </c>
      <c r="S772" s="150">
        <f>IFERROR(_xlfn.XLOOKUP(U772,sortorder!$E$62:$E$134,sortorder!$F$62:$F$134),999)</f>
        <v>999</v>
      </c>
      <c r="T772" s="150">
        <f>IFERROR(_xlfn.XLOOKUP(U772,sortorder!$E$62:$E$134,sortorder!$D$62:$D$134),99)</f>
        <v>999</v>
      </c>
      <c r="U772" s="129" t="str">
        <f>SUBSTITUTE(Q772,"state.pctile.text.","")</f>
        <v>cancer</v>
      </c>
      <c r="W772" s="155">
        <f>IFERROR(_xlfn.XLOOKUP(Y772,sortorder!$E$4:$E$55,sortorder!$D$4:$D$55),99)</f>
        <v>70</v>
      </c>
      <c r="X772" s="155">
        <f>IFERROR(_xlfn.XLOOKUP(Y772,sortorder!$E$4:$E$55,sortorder!$D$4:$D$55),99)</f>
        <v>70</v>
      </c>
      <c r="Y772" s="22" t="s">
        <v>2888</v>
      </c>
      <c r="Z772" s="144">
        <f>IF(ISERROR(SEARCH(Z$1,$Q772)),0,1)</f>
        <v>0</v>
      </c>
      <c r="AA772" s="144">
        <f>IF(ISERROR(SEARCH(AA$1,$Q772)),0,1)</f>
        <v>1</v>
      </c>
      <c r="AB772" s="144">
        <f>IF(ISERROR(SEARCH(AB$1,$Q772)),0,1)</f>
        <v>1</v>
      </c>
      <c r="AC772" s="144">
        <f>IF(ISERROR(SEARCH(AC$1,$Q772)),0,1)</f>
        <v>1</v>
      </c>
      <c r="AD772" s="144">
        <f>IF(ISERROR(SEARCH(AD$1,$Q772)),0,1)</f>
        <v>0</v>
      </c>
      <c r="AE772" s="144">
        <f>IF(ISERROR(SEARCH(AE$1,$Q772)),0,1)</f>
        <v>0</v>
      </c>
      <c r="AF772" s="144">
        <f>IF(ISERROR(SEARCH(AF$1,$Q772)),0,1)</f>
        <v>0</v>
      </c>
      <c r="AG772" s="144">
        <f>IF(ISERROR(SEARCH(AG$1,$Q772)),0,1)</f>
        <v>0</v>
      </c>
      <c r="AH772" s="144">
        <f>IF(ISERROR(SEARCH(AH$1,$Q772)),0,1)</f>
        <v>0</v>
      </c>
      <c r="AK772" t="s">
        <v>140</v>
      </c>
      <c r="AL772" s="41" t="s">
        <v>140</v>
      </c>
      <c r="AM772" s="216">
        <f>_xlfn.XLOOKUP(AL772,sortorder!$I$15:$I$20,sortorder!$J$15:$J$20)</f>
        <v>3</v>
      </c>
      <c r="AN772" t="s">
        <v>1804</v>
      </c>
      <c r="AO772" t="s">
        <v>1804</v>
      </c>
      <c r="AP772" t="s">
        <v>1805</v>
      </c>
      <c r="AQ772" s="32">
        <v>3</v>
      </c>
      <c r="AR772" t="s">
        <v>757</v>
      </c>
      <c r="AS772" t="s">
        <v>2833</v>
      </c>
      <c r="AT772" t="s">
        <v>515</v>
      </c>
      <c r="AU772" t="s">
        <v>516</v>
      </c>
      <c r="AW772" s="39" t="str">
        <f>IFERROR(_xlfn.XLOOKUP(Q772,wtd!$B:$B,wtd!$C:$C),"")</f>
        <v/>
      </c>
      <c r="AX772" s="144" t="b">
        <f>IFERROR(Q772=_xlfn.XLOOKUP(Q772,wtd!$B:$B,wtd!$B:$B),FALSE)</f>
        <v>0</v>
      </c>
      <c r="AY772" t="s">
        <v>1103</v>
      </c>
      <c r="BC772" t="b">
        <v>0</v>
      </c>
      <c r="BD772" t="b">
        <v>0</v>
      </c>
      <c r="BE772" t="b">
        <v>0</v>
      </c>
      <c r="BF772" t="s">
        <v>4893</v>
      </c>
      <c r="BG772" t="s">
        <v>4893</v>
      </c>
      <c r="BH772" t="s">
        <v>4893</v>
      </c>
      <c r="BI772" t="s">
        <v>4893</v>
      </c>
      <c r="BN772" s="232">
        <v>999</v>
      </c>
      <c r="BQ772" t="s">
        <v>514</v>
      </c>
      <c r="BR772" t="s">
        <v>964</v>
      </c>
    </row>
    <row r="773" spans="1:71">
      <c r="A773">
        <v>772</v>
      </c>
      <c r="B773" s="161" t="str">
        <f>IFERROR(TEXT(AM773,"00"),"99")&amp;IFERROR(TEXT(X773,"00"),"99")&amp;IFERROR(TEXT(T773,"00"),"99")&amp;IFERROR(TEXT(BN773,"000"),"999")</f>
        <v>0370999999</v>
      </c>
      <c r="C773" s="161" t="str">
        <f>IFERROR(TEXT(AM773,"00"),"99")&amp;IFERROR(TEXT(W773,"00"),"99")&amp;IFERROR(TEXT(S773,"000"),"999")</f>
        <v>0370999</v>
      </c>
      <c r="D773" s="29">
        <v>0</v>
      </c>
      <c r="E773" s="29">
        <v>1</v>
      </c>
      <c r="F773" s="29">
        <v>0</v>
      </c>
      <c r="G773" s="29"/>
      <c r="H773" t="s">
        <v>381</v>
      </c>
      <c r="I773" s="379" t="str">
        <f>IF(ISBLANK(H773), IF(OR(NOT(ISBLANK(M773)),NOT(ISBLANK(J773)), NOT(ISBLANK(O773))),"no oldname but should be",""),IF(H773=J773,"api",IF(H773=O773,"csv","no match or acsbgname")))</f>
        <v>csv</v>
      </c>
      <c r="N773" t="s">
        <v>381</v>
      </c>
      <c r="O773" t="s">
        <v>381</v>
      </c>
      <c r="P773" t="s">
        <v>381</v>
      </c>
      <c r="Q773" s="64" t="s">
        <v>380</v>
      </c>
      <c r="R773" t="s">
        <v>380</v>
      </c>
      <c r="S773" s="150">
        <f>IFERROR(_xlfn.XLOOKUP(U773,sortorder!$E$62:$E$134,sortorder!$F$62:$F$134),999)</f>
        <v>999</v>
      </c>
      <c r="T773" s="150">
        <f>IFERROR(_xlfn.XLOOKUP(U773,sortorder!$E$62:$E$134,sortorder!$D$62:$D$134),99)</f>
        <v>999</v>
      </c>
      <c r="U773" s="129" t="s">
        <v>108</v>
      </c>
      <c r="V773" s="59" t="s">
        <v>108</v>
      </c>
      <c r="W773" s="155">
        <f>IFERROR(_xlfn.XLOOKUP(Y773,sortorder!$E$4:$E$55,sortorder!$D$4:$D$55),99)</f>
        <v>70</v>
      </c>
      <c r="X773" s="155">
        <f>IFERROR(_xlfn.XLOOKUP(Y773,sortorder!$E$4:$E$55,sortorder!$D$4:$D$55),99)</f>
        <v>70</v>
      </c>
      <c r="Y773" s="22" t="s">
        <v>2888</v>
      </c>
      <c r="Z773" s="144">
        <f>IF(ISERROR(SEARCH(Z$1,$Q773)),0,1)</f>
        <v>0</v>
      </c>
      <c r="AA773" s="144">
        <f>IF(ISERROR(SEARCH(AA$1,$Q773)),0,1)</f>
        <v>0</v>
      </c>
      <c r="AB773" s="144">
        <f>IF(ISERROR(SEARCH(AB$1,$Q773)),0,1)</f>
        <v>0</v>
      </c>
      <c r="AC773" s="144">
        <f>IF(ISERROR(SEARCH(AC$1,$Q773)),0,1)</f>
        <v>0</v>
      </c>
      <c r="AD773" s="144">
        <f>IF(ISERROR(SEARCH(AD$1,$Q773)),0,1)</f>
        <v>0</v>
      </c>
      <c r="AE773" s="144">
        <f>IF(ISERROR(SEARCH(AE$1,$Q773)),0,1)</f>
        <v>1</v>
      </c>
      <c r="AF773" s="144">
        <f>IF(ISERROR(SEARCH(AF$1,$Q773)),0,1)</f>
        <v>0</v>
      </c>
      <c r="AG773" s="144">
        <f>IF(ISERROR(SEARCH(AG$1,$Q773)),0,1)</f>
        <v>0</v>
      </c>
      <c r="AH773" s="144">
        <f>IF(ISERROR(SEARCH(AH$1,$Q773)),0,1)</f>
        <v>0</v>
      </c>
      <c r="AK773" t="s">
        <v>140</v>
      </c>
      <c r="AL773" s="41" t="s">
        <v>140</v>
      </c>
      <c r="AM773" s="216">
        <f>_xlfn.XLOOKUP(AL773,sortorder!$I$15:$I$20,sortorder!$J$15:$J$20)</f>
        <v>3</v>
      </c>
      <c r="AN773" t="s">
        <v>423</v>
      </c>
      <c r="AO773" t="s">
        <v>423</v>
      </c>
      <c r="AP773" t="s">
        <v>424</v>
      </c>
      <c r="AQ773" s="32">
        <v>1</v>
      </c>
      <c r="AR773" t="s">
        <v>83</v>
      </c>
      <c r="AS773" t="s">
        <v>97</v>
      </c>
      <c r="AT773" t="s">
        <v>96</v>
      </c>
      <c r="AU773" t="s">
        <v>97</v>
      </c>
      <c r="AW773" s="39" t="str">
        <f>IFERROR(_xlfn.XLOOKUP(Q773,wtd!$B:$B,wtd!$C:$C),"")</f>
        <v/>
      </c>
      <c r="AX773" s="144" t="b">
        <f>IFERROR(Q773=_xlfn.XLOOKUP(Q773,wtd!$B:$B,wtd!$B:$B),FALSE)</f>
        <v>0</v>
      </c>
      <c r="AY773" t="s">
        <v>89</v>
      </c>
      <c r="BC773" t="b">
        <v>0</v>
      </c>
      <c r="BD773" t="b">
        <v>0</v>
      </c>
      <c r="BE773" t="b">
        <v>0</v>
      </c>
      <c r="BF773" t="s">
        <v>382</v>
      </c>
      <c r="BG773" t="s">
        <v>382</v>
      </c>
      <c r="BH773" t="s">
        <v>382</v>
      </c>
      <c r="BI773" t="s">
        <v>5474</v>
      </c>
      <c r="BJ773" t="s">
        <v>5474</v>
      </c>
      <c r="BN773" s="232">
        <v>999</v>
      </c>
      <c r="BQ773" t="s">
        <v>99</v>
      </c>
      <c r="BR773" t="s">
        <v>381</v>
      </c>
    </row>
    <row r="774" spans="1:71">
      <c r="A774">
        <v>773</v>
      </c>
      <c r="B774" s="161" t="str">
        <f>IFERROR(TEXT(AM774,"00"),"99")&amp;IFERROR(TEXT(X774,"00"),"99")&amp;IFERROR(TEXT(T774,"00"),"99")&amp;IFERROR(TEXT(BN774,"000"),"999")</f>
        <v>0370999999</v>
      </c>
      <c r="C774" s="161" t="str">
        <f>IFERROR(TEXT(AM774,"00"),"99")&amp;IFERROR(TEXT(W774,"00"),"99")&amp;IFERROR(TEXT(S774,"000"),"999")</f>
        <v>0370999</v>
      </c>
      <c r="D774" s="29">
        <v>0</v>
      </c>
      <c r="E774" s="29">
        <v>1</v>
      </c>
      <c r="F774" s="29">
        <v>0</v>
      </c>
      <c r="G774" s="29"/>
      <c r="H774" t="s">
        <v>829</v>
      </c>
      <c r="I774" s="379" t="str">
        <f>IF(ISBLANK(H774), IF(OR(NOT(ISBLANK(M774)),NOT(ISBLANK(J774)), NOT(ISBLANK(O774))),"no oldname but should be",""),IF(H774=J774,"api",IF(H774=O774,"csv","no match or acsbgname")))</f>
        <v>csv</v>
      </c>
      <c r="N774" t="s">
        <v>829</v>
      </c>
      <c r="O774" t="s">
        <v>829</v>
      </c>
      <c r="P774" t="s">
        <v>829</v>
      </c>
      <c r="Q774" s="64" t="s">
        <v>828</v>
      </c>
      <c r="R774" t="s">
        <v>828</v>
      </c>
      <c r="S774" s="150">
        <f>IFERROR(_xlfn.XLOOKUP(U774,sortorder!$E$62:$E$134,sortorder!$F$62:$F$134),999)</f>
        <v>999</v>
      </c>
      <c r="T774" s="150">
        <f>IFERROR(_xlfn.XLOOKUP(U774,sortorder!$E$62:$E$134,sortorder!$D$62:$D$134),99)</f>
        <v>999</v>
      </c>
      <c r="U774" s="129" t="s">
        <v>108</v>
      </c>
      <c r="V774" s="59" t="s">
        <v>108</v>
      </c>
      <c r="W774" s="155">
        <f>IFERROR(_xlfn.XLOOKUP(Y774,sortorder!$E$4:$E$55,sortorder!$D$4:$D$55),99)</f>
        <v>70</v>
      </c>
      <c r="X774" s="155">
        <f>IFERROR(_xlfn.XLOOKUP(Y774,sortorder!$E$4:$E$55,sortorder!$D$4:$D$55),99)</f>
        <v>70</v>
      </c>
      <c r="Y774" s="22" t="s">
        <v>2888</v>
      </c>
      <c r="Z774" s="144">
        <f>IF(ISERROR(SEARCH(Z$1,$Q774)),0,1)</f>
        <v>0</v>
      </c>
      <c r="AA774" s="144">
        <f>IF(ISERROR(SEARCH(AA$1,$Q774)),0,1)</f>
        <v>0</v>
      </c>
      <c r="AB774" s="144">
        <f>IF(ISERROR(SEARCH(AB$1,$Q774)),0,1)</f>
        <v>1</v>
      </c>
      <c r="AC774" s="144">
        <f>IF(ISERROR(SEARCH(AC$1,$Q774)),0,1)</f>
        <v>1</v>
      </c>
      <c r="AD774" s="144">
        <f>IF(ISERROR(SEARCH(AD$1,$Q774)),0,1)</f>
        <v>0</v>
      </c>
      <c r="AE774" s="144">
        <f>IF(ISERROR(SEARCH(AE$1,$Q774)),0,1)</f>
        <v>0</v>
      </c>
      <c r="AF774" s="144">
        <f>IF(ISERROR(SEARCH(AF$1,$Q774)),0,1)</f>
        <v>0</v>
      </c>
      <c r="AG774" s="144">
        <f>IF(ISERROR(SEARCH(AG$1,$Q774)),0,1)</f>
        <v>0</v>
      </c>
      <c r="AH774" s="144">
        <f>IF(ISERROR(SEARCH(AH$1,$Q774)),0,1)</f>
        <v>0</v>
      </c>
      <c r="AK774" t="s">
        <v>140</v>
      </c>
      <c r="AL774" s="41" t="s">
        <v>140</v>
      </c>
      <c r="AM774" s="216">
        <f>_xlfn.XLOOKUP(AL774,sortorder!$I$15:$I$20,sortorder!$J$15:$J$20)</f>
        <v>3</v>
      </c>
      <c r="AN774" t="s">
        <v>423</v>
      </c>
      <c r="AO774" t="s">
        <v>423</v>
      </c>
      <c r="AP774" t="s">
        <v>424</v>
      </c>
      <c r="AQ774" s="32">
        <v>1</v>
      </c>
      <c r="AR774" t="s">
        <v>268</v>
      </c>
      <c r="AS774" t="s">
        <v>2833</v>
      </c>
      <c r="AT774" t="s">
        <v>515</v>
      </c>
      <c r="AU774" t="s">
        <v>516</v>
      </c>
      <c r="AW774" s="39" t="str">
        <f>IFERROR(_xlfn.XLOOKUP(Q774,wtd!$B:$B,wtd!$C:$C),"")</f>
        <v/>
      </c>
      <c r="AX774" s="144" t="b">
        <f>IFERROR(Q774=_xlfn.XLOOKUP(Q774,wtd!$B:$B,wtd!$B:$B),FALSE)</f>
        <v>0</v>
      </c>
      <c r="AY774" t="s">
        <v>1103</v>
      </c>
      <c r="BC774" t="b">
        <v>0</v>
      </c>
      <c r="BD774" t="b">
        <v>0</v>
      </c>
      <c r="BE774" t="b">
        <v>0</v>
      </c>
      <c r="BF774" t="s">
        <v>830</v>
      </c>
      <c r="BG774" t="s">
        <v>830</v>
      </c>
      <c r="BH774" t="s">
        <v>830</v>
      </c>
      <c r="BI774" t="s">
        <v>5475</v>
      </c>
      <c r="BJ774" t="s">
        <v>5475</v>
      </c>
      <c r="BN774" s="232">
        <v>999</v>
      </c>
      <c r="BQ774" t="s">
        <v>270</v>
      </c>
      <c r="BR774" t="s">
        <v>829</v>
      </c>
    </row>
    <row r="775" spans="1:71">
      <c r="A775">
        <v>774</v>
      </c>
      <c r="B775" s="161" t="str">
        <f>IFERROR(TEXT(AM775,"00"),"99")&amp;IFERROR(TEXT(X775,"00"),"99")&amp;IFERROR(TEXT(T775,"00"),"99")&amp;IFERROR(TEXT(BN775,"000"),"999")</f>
        <v>0370999999</v>
      </c>
      <c r="C775" s="161" t="str">
        <f>IFERROR(TEXT(AM775,"00"),"99")&amp;IFERROR(TEXT(W775,"00"),"99")&amp;IFERROR(TEXT(S775,"000"),"999")</f>
        <v>0370999</v>
      </c>
      <c r="D775" s="29">
        <v>0</v>
      </c>
      <c r="E775" s="29">
        <v>1</v>
      </c>
      <c r="F775" s="29">
        <v>0</v>
      </c>
      <c r="G775" s="29"/>
      <c r="H775" t="s">
        <v>1042</v>
      </c>
      <c r="I775" s="379" t="str">
        <f>IF(ISBLANK(H775), IF(OR(NOT(ISBLANK(M775)),NOT(ISBLANK(J775)), NOT(ISBLANK(O775))),"no oldname but should be",""),IF(H775=J775,"api",IF(H775=O775,"csv","no match or acsbgname")))</f>
        <v>csv</v>
      </c>
      <c r="N775" t="s">
        <v>1042</v>
      </c>
      <c r="O775" t="s">
        <v>1042</v>
      </c>
      <c r="P775" t="s">
        <v>1042</v>
      </c>
      <c r="Q775" s="64" t="s">
        <v>1041</v>
      </c>
      <c r="R775" t="s">
        <v>1041</v>
      </c>
      <c r="S775" s="150">
        <f>IFERROR(_xlfn.XLOOKUP(U775,sortorder!$E$62:$E$134,sortorder!$F$62:$F$134),999)</f>
        <v>999</v>
      </c>
      <c r="T775" s="150">
        <f>IFERROR(_xlfn.XLOOKUP(U775,sortorder!$E$62:$E$134,sortorder!$D$62:$D$134),99)</f>
        <v>999</v>
      </c>
      <c r="U775" s="129" t="str">
        <f>SUBSTITUTE(Q775,"state.bin.","")</f>
        <v>resp</v>
      </c>
      <c r="W775" s="155">
        <f>IFERROR(_xlfn.XLOOKUP(Y775,sortorder!$E$4:$E$55,sortorder!$D$4:$D$55),99)</f>
        <v>70</v>
      </c>
      <c r="X775" s="155">
        <f>IFERROR(_xlfn.XLOOKUP(Y775,sortorder!$E$4:$E$55,sortorder!$D$4:$D$55),99)</f>
        <v>70</v>
      </c>
      <c r="Y775" s="22" t="s">
        <v>2888</v>
      </c>
      <c r="Z775" s="144">
        <f>IF(ISERROR(SEARCH(Z$1,$Q775)),0,1)</f>
        <v>0</v>
      </c>
      <c r="AA775" s="144">
        <f>IF(ISERROR(SEARCH(AA$1,$Q775)),0,1)</f>
        <v>1</v>
      </c>
      <c r="AB775" s="144">
        <f>IF(ISERROR(SEARCH(AB$1,$Q775)),0,1)</f>
        <v>0</v>
      </c>
      <c r="AC775" s="144">
        <f>IF(ISERROR(SEARCH(AC$1,$Q775)),0,1)</f>
        <v>0</v>
      </c>
      <c r="AD775" s="144">
        <f>IF(ISERROR(SEARCH(AD$1,$Q775)),0,1)</f>
        <v>0</v>
      </c>
      <c r="AE775" s="144">
        <f>IF(ISERROR(SEARCH(AE$1,$Q775)),0,1)</f>
        <v>1</v>
      </c>
      <c r="AF775" s="144">
        <f>IF(ISERROR(SEARCH(AF$1,$Q775)),0,1)</f>
        <v>0</v>
      </c>
      <c r="AG775" s="144">
        <f>IF(ISERROR(SEARCH(AG$1,$Q775)),0,1)</f>
        <v>0</v>
      </c>
      <c r="AH775" s="144">
        <f>IF(ISERROR(SEARCH(AH$1,$Q775)),0,1)</f>
        <v>0</v>
      </c>
      <c r="AK775" t="s">
        <v>140</v>
      </c>
      <c r="AL775" s="41" t="s">
        <v>140</v>
      </c>
      <c r="AM775" s="216">
        <f>_xlfn.XLOOKUP(AL775,sortorder!$I$15:$I$20,sortorder!$J$15:$J$20)</f>
        <v>3</v>
      </c>
      <c r="AN775" t="s">
        <v>1804</v>
      </c>
      <c r="AO775" t="s">
        <v>1804</v>
      </c>
      <c r="AP775" t="s">
        <v>1805</v>
      </c>
      <c r="AQ775" s="32">
        <v>3</v>
      </c>
      <c r="AR775" t="s">
        <v>456</v>
      </c>
      <c r="AS775" t="s">
        <v>97</v>
      </c>
      <c r="AT775" t="s">
        <v>96</v>
      </c>
      <c r="AU775" t="s">
        <v>97</v>
      </c>
      <c r="AW775" s="39" t="str">
        <f>IFERROR(_xlfn.XLOOKUP(Q775,wtd!$B:$B,wtd!$C:$C),"")</f>
        <v/>
      </c>
      <c r="AX775" s="144" t="b">
        <f>IFERROR(Q775=_xlfn.XLOOKUP(Q775,wtd!$B:$B,wtd!$B:$B),FALSE)</f>
        <v>0</v>
      </c>
      <c r="AY775" t="s">
        <v>89</v>
      </c>
      <c r="BC775" t="b">
        <v>0</v>
      </c>
      <c r="BD775" t="b">
        <v>0</v>
      </c>
      <c r="BE775" t="b">
        <v>0</v>
      </c>
      <c r="BF775" t="s">
        <v>5476</v>
      </c>
      <c r="BG775" t="s">
        <v>5476</v>
      </c>
      <c r="BH775" t="s">
        <v>5476</v>
      </c>
      <c r="BI775" t="s">
        <v>5476</v>
      </c>
      <c r="BN775" s="232">
        <v>999</v>
      </c>
      <c r="BQ775" t="s">
        <v>99</v>
      </c>
      <c r="BR775" t="s">
        <v>1042</v>
      </c>
    </row>
    <row r="776" spans="1:71">
      <c r="A776">
        <v>775</v>
      </c>
      <c r="B776" s="161" t="str">
        <f>IFERROR(TEXT(AM776,"00"),"99")&amp;IFERROR(TEXT(X776,"00"),"99")&amp;IFERROR(TEXT(T776,"00"),"99")&amp;IFERROR(TEXT(BN776,"000"),"999")</f>
        <v>0370999999</v>
      </c>
      <c r="C776" s="161" t="str">
        <f>IFERROR(TEXT(AM776,"00"),"99")&amp;IFERROR(TEXT(W776,"00"),"99")&amp;IFERROR(TEXT(S776,"000"),"999")</f>
        <v>0370999</v>
      </c>
      <c r="D776" s="29">
        <v>0</v>
      </c>
      <c r="E776" s="29">
        <v>1</v>
      </c>
      <c r="F776" s="29">
        <v>0</v>
      </c>
      <c r="G776" s="29"/>
      <c r="H776" t="s">
        <v>1044</v>
      </c>
      <c r="I776" s="379" t="str">
        <f>IF(ISBLANK(H776), IF(OR(NOT(ISBLANK(M776)),NOT(ISBLANK(J776)), NOT(ISBLANK(O776))),"no oldname but should be",""),IF(H776=J776,"api",IF(H776=O776,"csv","no match or acsbgname")))</f>
        <v>csv</v>
      </c>
      <c r="N776" t="s">
        <v>1044</v>
      </c>
      <c r="O776" t="s">
        <v>1044</v>
      </c>
      <c r="P776" t="s">
        <v>1044</v>
      </c>
      <c r="Q776" s="64" t="s">
        <v>1043</v>
      </c>
      <c r="R776" t="s">
        <v>1043</v>
      </c>
      <c r="S776" s="150">
        <f>IFERROR(_xlfn.XLOOKUP(U776,sortorder!$E$62:$E$134,sortorder!$F$62:$F$134),999)</f>
        <v>999</v>
      </c>
      <c r="T776" s="150">
        <f>IFERROR(_xlfn.XLOOKUP(U776,sortorder!$E$62:$E$134,sortorder!$D$62:$D$134),99)</f>
        <v>999</v>
      </c>
      <c r="U776" s="129" t="str">
        <f>SUBSTITUTE(Q776,"state.pctile.text.","")</f>
        <v>resp</v>
      </c>
      <c r="W776" s="155">
        <f>IFERROR(_xlfn.XLOOKUP(Y776,sortorder!$E$4:$E$55,sortorder!$D$4:$D$55),99)</f>
        <v>70</v>
      </c>
      <c r="X776" s="155">
        <f>IFERROR(_xlfn.XLOOKUP(Y776,sortorder!$E$4:$E$55,sortorder!$D$4:$D$55),99)</f>
        <v>70</v>
      </c>
      <c r="Y776" s="22" t="s">
        <v>2888</v>
      </c>
      <c r="Z776" s="144">
        <f>IF(ISERROR(SEARCH(Z$1,$Q776)),0,1)</f>
        <v>0</v>
      </c>
      <c r="AA776" s="144">
        <f>IF(ISERROR(SEARCH(AA$1,$Q776)),0,1)</f>
        <v>1</v>
      </c>
      <c r="AB776" s="144">
        <f>IF(ISERROR(SEARCH(AB$1,$Q776)),0,1)</f>
        <v>1</v>
      </c>
      <c r="AC776" s="144">
        <f>IF(ISERROR(SEARCH(AC$1,$Q776)),0,1)</f>
        <v>1</v>
      </c>
      <c r="AD776" s="144">
        <f>IF(ISERROR(SEARCH(AD$1,$Q776)),0,1)</f>
        <v>0</v>
      </c>
      <c r="AE776" s="144">
        <f>IF(ISERROR(SEARCH(AE$1,$Q776)),0,1)</f>
        <v>0</v>
      </c>
      <c r="AF776" s="144">
        <f>IF(ISERROR(SEARCH(AF$1,$Q776)),0,1)</f>
        <v>0</v>
      </c>
      <c r="AG776" s="144">
        <f>IF(ISERROR(SEARCH(AG$1,$Q776)),0,1)</f>
        <v>0</v>
      </c>
      <c r="AH776" s="144">
        <f>IF(ISERROR(SEARCH(AH$1,$Q776)),0,1)</f>
        <v>0</v>
      </c>
      <c r="AK776" t="s">
        <v>140</v>
      </c>
      <c r="AL776" s="41" t="s">
        <v>140</v>
      </c>
      <c r="AM776" s="216">
        <f>_xlfn.XLOOKUP(AL776,sortorder!$I$15:$I$20,sortorder!$J$15:$J$20)</f>
        <v>3</v>
      </c>
      <c r="AN776" t="s">
        <v>1804</v>
      </c>
      <c r="AO776" t="s">
        <v>1804</v>
      </c>
      <c r="AP776" t="s">
        <v>1805</v>
      </c>
      <c r="AQ776" s="32">
        <v>3</v>
      </c>
      <c r="AR776" t="s">
        <v>757</v>
      </c>
      <c r="AS776" t="s">
        <v>2833</v>
      </c>
      <c r="AT776" t="s">
        <v>515</v>
      </c>
      <c r="AU776" t="s">
        <v>516</v>
      </c>
      <c r="AW776" s="39" t="str">
        <f>IFERROR(_xlfn.XLOOKUP(Q776,wtd!$B:$B,wtd!$C:$C),"")</f>
        <v/>
      </c>
      <c r="AX776" s="144" t="b">
        <f>IFERROR(Q776=_xlfn.XLOOKUP(Q776,wtd!$B:$B,wtd!$B:$B),FALSE)</f>
        <v>0</v>
      </c>
      <c r="AY776" t="s">
        <v>1103</v>
      </c>
      <c r="BC776" t="b">
        <v>0</v>
      </c>
      <c r="BD776" t="b">
        <v>0</v>
      </c>
      <c r="BE776" t="b">
        <v>0</v>
      </c>
      <c r="BF776" t="s">
        <v>5477</v>
      </c>
      <c r="BG776" t="s">
        <v>5477</v>
      </c>
      <c r="BH776" t="s">
        <v>5477</v>
      </c>
      <c r="BI776" t="s">
        <v>5477</v>
      </c>
      <c r="BN776" s="232">
        <v>999</v>
      </c>
      <c r="BQ776" t="s">
        <v>270</v>
      </c>
      <c r="BR776" t="s">
        <v>1044</v>
      </c>
    </row>
    <row r="777" spans="1:71">
      <c r="A777">
        <v>776</v>
      </c>
      <c r="B777" s="161" t="str">
        <f>IFERROR(TEXT(AM777,"00"),"99")&amp;IFERROR(TEXT(X777,"00"),"99")&amp;IFERROR(TEXT(T777,"00"),"99")&amp;IFERROR(TEXT(BN777,"000"),"999")</f>
        <v>0570999047</v>
      </c>
      <c r="C777" s="161" t="str">
        <f>IFERROR(TEXT(AM777,"00"),"99")&amp;IFERROR(TEXT(W777,"00"),"99")&amp;IFERROR(TEXT(S777,"000"),"999")</f>
        <v>0570999</v>
      </c>
      <c r="D777" s="29">
        <v>1</v>
      </c>
      <c r="E777" s="29">
        <v>1</v>
      </c>
      <c r="F777" s="29">
        <v>0</v>
      </c>
      <c r="G777" s="29"/>
      <c r="H777" t="s">
        <v>2045</v>
      </c>
      <c r="I777" s="379" t="str">
        <f>IF(ISBLANK(H777), IF(OR(NOT(ISBLANK(M777)),NOT(ISBLANK(J777)), NOT(ISBLANK(O777))),"no oldname but should be",""),IF(H777=J777,"api",IF(H777=O777,"csv","no match or acsbgname")))</f>
        <v>api</v>
      </c>
      <c r="J777" t="s">
        <v>2045</v>
      </c>
      <c r="K777" t="s">
        <v>2045</v>
      </c>
      <c r="N777" s="128" t="s">
        <v>2046</v>
      </c>
      <c r="O777" s="128" t="s">
        <v>2046</v>
      </c>
      <c r="P777" s="128" t="s">
        <v>2046</v>
      </c>
      <c r="Q777" s="64" t="s">
        <v>2044</v>
      </c>
      <c r="R777" t="s">
        <v>2044</v>
      </c>
      <c r="S777" s="150">
        <f>IFERROR(_xlfn.XLOOKUP(U777,sortorder!$E$62:$E$134,sortorder!$F$62:$F$134),999)</f>
        <v>999</v>
      </c>
      <c r="T777" s="150">
        <f>IFERROR(_xlfn.XLOOKUP(U777,sortorder!$E$62:$E$134,sortorder!$D$62:$D$134),99)</f>
        <v>999</v>
      </c>
      <c r="U777" s="129" t="s">
        <v>185</v>
      </c>
      <c r="V777" s="59" t="s">
        <v>275</v>
      </c>
      <c r="W777" s="155">
        <f>IFERROR(_xlfn.XLOOKUP(Y777,sortorder!$E$4:$E$55,sortorder!$D$4:$D$55),99)</f>
        <v>70</v>
      </c>
      <c r="X777" s="155">
        <f>IFERROR(_xlfn.XLOOKUP(Y777,sortorder!$E$4:$E$55,sortorder!$D$4:$D$55),99)</f>
        <v>70</v>
      </c>
      <c r="Y777" s="22" t="s">
        <v>2888</v>
      </c>
      <c r="Z777" s="144">
        <f>IF(ISERROR(SEARCH(Z$1,$Q777)),0,1)</f>
        <v>0</v>
      </c>
      <c r="AA777" s="144">
        <f>IF(ISERROR(SEARCH(AA$1,$Q777)),0,1)</f>
        <v>1</v>
      </c>
      <c r="AB777" s="144">
        <f>IF(ISERROR(SEARCH(AB$1,$Q777)),0,1)</f>
        <v>1</v>
      </c>
      <c r="AC777" s="144">
        <f>IF(ISERROR(SEARCH(AC$1,$Q777)),0,1)</f>
        <v>0</v>
      </c>
      <c r="AD777" s="144">
        <f>IF(ISERROR(SEARCH(AD$1,$Q777)),0,1)</f>
        <v>0</v>
      </c>
      <c r="AE777" s="144">
        <f>IF(ISERROR(SEARCH(AE$1,$Q777)),0,1)</f>
        <v>0</v>
      </c>
      <c r="AF777" s="144">
        <f>IF(ISERROR(SEARCH(AF$1,$Q777)),0,1)</f>
        <v>1</v>
      </c>
      <c r="AG777" s="144">
        <f>IF(ISERROR(SEARCH(AG$1,$Q777)),0,1)</f>
        <v>1</v>
      </c>
      <c r="AH777" s="144">
        <f>IF(ISERROR(SEARCH(AH$1,$Q777)),0,1)</f>
        <v>0</v>
      </c>
      <c r="AI777" t="s">
        <v>1075</v>
      </c>
      <c r="AJ777" t="s">
        <v>93</v>
      </c>
      <c r="AK777" t="s">
        <v>84</v>
      </c>
      <c r="AL777" s="41" t="s">
        <v>84</v>
      </c>
      <c r="AM777" s="216">
        <f>_xlfn.XLOOKUP(AL777,sortorder!$I$15:$I$20,sortorder!$J$15:$J$20)</f>
        <v>5</v>
      </c>
      <c r="AN777" t="s">
        <v>1804</v>
      </c>
      <c r="AO777" t="s">
        <v>1804</v>
      </c>
      <c r="AP777" t="s">
        <v>1805</v>
      </c>
      <c r="AQ777" s="32">
        <v>3</v>
      </c>
      <c r="AR777" t="s">
        <v>1799</v>
      </c>
      <c r="AS777" t="s">
        <v>1111</v>
      </c>
      <c r="AT777" t="s">
        <v>1102</v>
      </c>
      <c r="AU777" t="s">
        <v>1111</v>
      </c>
      <c r="AW777" s="39" t="str">
        <f>IFERROR(_xlfn.XLOOKUP(Q777,wtd!$B:$B,wtd!$C:$C),"")</f>
        <v/>
      </c>
      <c r="AX777" s="144" t="b">
        <f>IFERROR(Q777=_xlfn.XLOOKUP(Q777,wtd!$B:$B,wtd!$B:$B),FALSE)</f>
        <v>0</v>
      </c>
      <c r="AY777" t="s">
        <v>1103</v>
      </c>
      <c r="AZ777">
        <v>2</v>
      </c>
      <c r="BA777">
        <v>0</v>
      </c>
      <c r="BC777" t="b">
        <v>0</v>
      </c>
      <c r="BD777" t="b">
        <v>0</v>
      </c>
      <c r="BE777" t="b">
        <v>0</v>
      </c>
      <c r="BF777" t="s">
        <v>2048</v>
      </c>
      <c r="BG777" s="40" t="s">
        <v>5011</v>
      </c>
      <c r="BH777" s="40" t="s">
        <v>5011</v>
      </c>
      <c r="BI777" s="40" t="s">
        <v>5489</v>
      </c>
      <c r="BJ777" s="42"/>
      <c r="BK777" t="s">
        <v>2049</v>
      </c>
      <c r="BL777" t="s">
        <v>1410</v>
      </c>
      <c r="BM777" t="s">
        <v>2050</v>
      </c>
      <c r="BN777" s="229">
        <v>47</v>
      </c>
      <c r="BP777" t="s">
        <v>86</v>
      </c>
      <c r="BQ777" t="s">
        <v>1411</v>
      </c>
      <c r="BR777" t="s">
        <v>2046</v>
      </c>
      <c r="BS777" t="s">
        <v>411</v>
      </c>
    </row>
    <row r="778" spans="1:71">
      <c r="A778">
        <v>777</v>
      </c>
      <c r="B778" s="161" t="str">
        <f>IFERROR(TEXT(AM778,"00"),"99")&amp;IFERROR(TEXT(X778,"00"),"99")&amp;IFERROR(TEXT(T778,"00"),"99")&amp;IFERROR(TEXT(BN778,"000"),"999")</f>
        <v>0570999048</v>
      </c>
      <c r="C778" s="161" t="str">
        <f>IFERROR(TEXT(AM778,"00"),"99")&amp;IFERROR(TEXT(W778,"00"),"99")&amp;IFERROR(TEXT(S778,"000"),"999")</f>
        <v>0570999</v>
      </c>
      <c r="D778" s="29">
        <v>1</v>
      </c>
      <c r="E778" s="29">
        <v>1</v>
      </c>
      <c r="F778" s="29">
        <v>0</v>
      </c>
      <c r="G778" s="29"/>
      <c r="H778" t="s">
        <v>2097</v>
      </c>
      <c r="I778" s="379" t="str">
        <f>IF(ISBLANK(H778), IF(OR(NOT(ISBLANK(M778)),NOT(ISBLANK(J778)), NOT(ISBLANK(O778))),"no oldname but should be",""),IF(H778=J778,"api",IF(H778=O778,"csv","no match or acsbgname")))</f>
        <v>api</v>
      </c>
      <c r="J778" t="s">
        <v>2097</v>
      </c>
      <c r="K778" t="s">
        <v>2097</v>
      </c>
      <c r="N778" s="128" t="s">
        <v>2098</v>
      </c>
      <c r="O778" s="128" t="s">
        <v>2098</v>
      </c>
      <c r="P778" s="128" t="s">
        <v>2098</v>
      </c>
      <c r="Q778" s="64" t="s">
        <v>2096</v>
      </c>
      <c r="R778" t="s">
        <v>2096</v>
      </c>
      <c r="S778" s="150">
        <f>IFERROR(_xlfn.XLOOKUP(U778,sortorder!$E$62:$E$134,sortorder!$F$62:$F$134),999)</f>
        <v>999</v>
      </c>
      <c r="T778" s="150">
        <f>IFERROR(_xlfn.XLOOKUP(U778,sortorder!$E$62:$E$134,sortorder!$D$62:$D$134),99)</f>
        <v>999</v>
      </c>
      <c r="U778" s="129" t="s">
        <v>108</v>
      </c>
      <c r="V778" s="59" t="s">
        <v>521</v>
      </c>
      <c r="W778" s="155">
        <f>IFERROR(_xlfn.XLOOKUP(Y778,sortorder!$E$4:$E$55,sortorder!$D$4:$D$55),99)</f>
        <v>70</v>
      </c>
      <c r="X778" s="155">
        <f>IFERROR(_xlfn.XLOOKUP(Y778,sortorder!$E$4:$E$55,sortorder!$D$4:$D$55),99)</f>
        <v>70</v>
      </c>
      <c r="Y778" s="22" t="s">
        <v>2888</v>
      </c>
      <c r="Z778" s="144">
        <f>IF(ISERROR(SEARCH(Z$1,$Q778)),0,1)</f>
        <v>0</v>
      </c>
      <c r="AA778" s="144">
        <f>IF(ISERROR(SEARCH(AA$1,$Q778)),0,1)</f>
        <v>1</v>
      </c>
      <c r="AB778" s="144">
        <f>IF(ISERROR(SEARCH(AB$1,$Q778)),0,1)</f>
        <v>1</v>
      </c>
      <c r="AC778" s="144">
        <f>IF(ISERROR(SEARCH(AC$1,$Q778)),0,1)</f>
        <v>0</v>
      </c>
      <c r="AD778" s="144">
        <f>IF(ISERROR(SEARCH(AD$1,$Q778)),0,1)</f>
        <v>0</v>
      </c>
      <c r="AE778" s="144">
        <f>IF(ISERROR(SEARCH(AE$1,$Q778)),0,1)</f>
        <v>0</v>
      </c>
      <c r="AF778" s="144">
        <f>IF(ISERROR(SEARCH(AF$1,$Q778)),0,1)</f>
        <v>1</v>
      </c>
      <c r="AG778" s="144">
        <f>IF(ISERROR(SEARCH(AG$1,$Q778)),0,1)</f>
        <v>1</v>
      </c>
      <c r="AH778" s="144">
        <f>IF(ISERROR(SEARCH(AH$1,$Q778)),0,1)</f>
        <v>0</v>
      </c>
      <c r="AI778" t="s">
        <v>1075</v>
      </c>
      <c r="AJ778" t="s">
        <v>93</v>
      </c>
      <c r="AK778" t="s">
        <v>84</v>
      </c>
      <c r="AL778" s="41" t="s">
        <v>84</v>
      </c>
      <c r="AM778" s="216">
        <f>_xlfn.XLOOKUP(AL778,sortorder!$I$15:$I$20,sortorder!$J$15:$J$20)</f>
        <v>5</v>
      </c>
      <c r="AN778" t="s">
        <v>1804</v>
      </c>
      <c r="AO778" t="s">
        <v>1804</v>
      </c>
      <c r="AP778" t="s">
        <v>1805</v>
      </c>
      <c r="AQ778" s="32">
        <v>3</v>
      </c>
      <c r="AR778" t="s">
        <v>1799</v>
      </c>
      <c r="AS778" t="s">
        <v>1111</v>
      </c>
      <c r="AT778" t="s">
        <v>1102</v>
      </c>
      <c r="AU778" t="s">
        <v>1111</v>
      </c>
      <c r="AW778" s="39" t="str">
        <f>IFERROR(_xlfn.XLOOKUP(Q778,wtd!$B:$B,wtd!$C:$C),"")</f>
        <v/>
      </c>
      <c r="AX778" s="144" t="b">
        <f>IFERROR(Q778=_xlfn.XLOOKUP(Q778,wtd!$B:$B,wtd!$B:$B),FALSE)</f>
        <v>0</v>
      </c>
      <c r="AY778" t="s">
        <v>1103</v>
      </c>
      <c r="AZ778">
        <v>2</v>
      </c>
      <c r="BA778">
        <v>0</v>
      </c>
      <c r="BC778" t="b">
        <v>0</v>
      </c>
      <c r="BD778" t="b">
        <v>0</v>
      </c>
      <c r="BE778" t="b">
        <v>0</v>
      </c>
      <c r="BF778" t="s">
        <v>2099</v>
      </c>
      <c r="BG778" s="40" t="s">
        <v>5020</v>
      </c>
      <c r="BH778" s="40" t="s">
        <v>5020</v>
      </c>
      <c r="BI778" s="40" t="s">
        <v>2100</v>
      </c>
      <c r="BJ778" s="42"/>
      <c r="BK778" t="s">
        <v>2101</v>
      </c>
      <c r="BL778" t="s">
        <v>1330</v>
      </c>
      <c r="BM778" t="s">
        <v>2102</v>
      </c>
      <c r="BN778" s="229">
        <v>48</v>
      </c>
      <c r="BP778" t="s">
        <v>55</v>
      </c>
      <c r="BQ778" t="s">
        <v>1189</v>
      </c>
      <c r="BR778" t="s">
        <v>2098</v>
      </c>
      <c r="BS778" t="s">
        <v>411</v>
      </c>
    </row>
    <row r="779" spans="1:71">
      <c r="A779">
        <v>778</v>
      </c>
      <c r="B779" s="161" t="str">
        <f>IFERROR(TEXT(AM779,"00"),"99")&amp;IFERROR(TEXT(X779,"00"),"99")&amp;IFERROR(TEXT(T779,"00"),"99")&amp;IFERROR(TEXT(BN779,"000"),"999")</f>
        <v>0570999060</v>
      </c>
      <c r="C779" s="161" t="str">
        <f>IFERROR(TEXT(AM779,"00"),"99")&amp;IFERROR(TEXT(W779,"00"),"99")&amp;IFERROR(TEXT(S779,"000"),"999")</f>
        <v>0570999</v>
      </c>
      <c r="D779" s="29">
        <v>1</v>
      </c>
      <c r="E779" s="29">
        <v>1</v>
      </c>
      <c r="F779" s="29">
        <v>0</v>
      </c>
      <c r="G779" s="29"/>
      <c r="H779" t="s">
        <v>1404</v>
      </c>
      <c r="I779" s="379" t="str">
        <f>IF(ISBLANK(H779), IF(OR(NOT(ISBLANK(M779)),NOT(ISBLANK(J779)), NOT(ISBLANK(O779))),"no oldname but should be",""),IF(H779=J779,"api",IF(H779=O779,"csv","no match or acsbgname")))</f>
        <v>api</v>
      </c>
      <c r="J779" t="s">
        <v>1404</v>
      </c>
      <c r="K779" t="s">
        <v>1404</v>
      </c>
      <c r="N779" s="23" t="s">
        <v>1405</v>
      </c>
      <c r="O779" s="23" t="s">
        <v>1405</v>
      </c>
      <c r="P779" s="23" t="s">
        <v>1405</v>
      </c>
      <c r="Q779" s="64" t="s">
        <v>1403</v>
      </c>
      <c r="R779" t="s">
        <v>1403</v>
      </c>
      <c r="S779" s="150">
        <f>IFERROR(_xlfn.XLOOKUP(U779,sortorder!$E$62:$E$134,sortorder!$F$62:$F$134),999)</f>
        <v>999</v>
      </c>
      <c r="T779" s="150">
        <f>IFERROR(_xlfn.XLOOKUP(U779,sortorder!$E$62:$E$134,sortorder!$D$62:$D$134),99)</f>
        <v>999</v>
      </c>
      <c r="U779" s="129" t="s">
        <v>185</v>
      </c>
      <c r="V779" s="59" t="s">
        <v>275</v>
      </c>
      <c r="W779" s="155">
        <f>IFERROR(_xlfn.XLOOKUP(Y779,sortorder!$E$4:$E$55,sortorder!$D$4:$D$55),99)</f>
        <v>70</v>
      </c>
      <c r="X779" s="155">
        <f>IFERROR(_xlfn.XLOOKUP(Y779,sortorder!$E$4:$E$55,sortorder!$D$4:$D$55),99)</f>
        <v>70</v>
      </c>
      <c r="Y779" s="22" t="s">
        <v>2888</v>
      </c>
      <c r="Z779" s="144">
        <f>IF(ISERROR(SEARCH(Z$1,$Q779)),0,1)</f>
        <v>0</v>
      </c>
      <c r="AA779" s="144">
        <f>IF(ISERROR(SEARCH(AA$1,$Q779)),0,1)</f>
        <v>0</v>
      </c>
      <c r="AB779" s="144">
        <f>IF(ISERROR(SEARCH(AB$1,$Q779)),0,1)</f>
        <v>1</v>
      </c>
      <c r="AC779" s="144">
        <f>IF(ISERROR(SEARCH(AC$1,$Q779)),0,1)</f>
        <v>0</v>
      </c>
      <c r="AD779" s="144">
        <f>IF(ISERROR(SEARCH(AD$1,$Q779)),0,1)</f>
        <v>0</v>
      </c>
      <c r="AE779" s="144">
        <f>IF(ISERROR(SEARCH(AE$1,$Q779)),0,1)</f>
        <v>0</v>
      </c>
      <c r="AF779" s="144">
        <f>IF(ISERROR(SEARCH(AF$1,$Q779)),0,1)</f>
        <v>1</v>
      </c>
      <c r="AG779" s="144">
        <f>IF(ISERROR(SEARCH(AG$1,$Q779)),0,1)</f>
        <v>1</v>
      </c>
      <c r="AH779" s="144">
        <f>IF(ISERROR(SEARCH(AH$1,$Q779)),0,1)</f>
        <v>0</v>
      </c>
      <c r="AI779" t="s">
        <v>1075</v>
      </c>
      <c r="AJ779" t="s">
        <v>93</v>
      </c>
      <c r="AK779" t="s">
        <v>84</v>
      </c>
      <c r="AL779" s="41" t="s">
        <v>84</v>
      </c>
      <c r="AM779" s="216">
        <f>_xlfn.XLOOKUP(AL779,sortorder!$I$15:$I$20,sortorder!$J$15:$J$20)</f>
        <v>5</v>
      </c>
      <c r="AN779" t="s">
        <v>423</v>
      </c>
      <c r="AO779" t="s">
        <v>423</v>
      </c>
      <c r="AP779" t="s">
        <v>424</v>
      </c>
      <c r="AQ779" s="32">
        <v>1</v>
      </c>
      <c r="AR779" t="s">
        <v>1101</v>
      </c>
      <c r="AS779" t="s">
        <v>1111</v>
      </c>
      <c r="AT779" t="s">
        <v>1102</v>
      </c>
      <c r="AU779" t="s">
        <v>1111</v>
      </c>
      <c r="AW779" s="39" t="str">
        <f>IFERROR(_xlfn.XLOOKUP(Q779,wtd!$B:$B,wtd!$C:$C),"")</f>
        <v/>
      </c>
      <c r="AX779" s="144" t="b">
        <f>IFERROR(Q779=_xlfn.XLOOKUP(Q779,wtd!$B:$B,wtd!$B:$B),FALSE)</f>
        <v>0</v>
      </c>
      <c r="AY779" t="s">
        <v>1103</v>
      </c>
      <c r="AZ779">
        <v>2</v>
      </c>
      <c r="BA779">
        <v>0</v>
      </c>
      <c r="BC779" t="b">
        <v>0</v>
      </c>
      <c r="BD779" t="b">
        <v>0</v>
      </c>
      <c r="BE779" t="b">
        <v>0</v>
      </c>
      <c r="BF779" t="s">
        <v>1407</v>
      </c>
      <c r="BG779" t="s">
        <v>5006</v>
      </c>
      <c r="BH779" t="s">
        <v>5006</v>
      </c>
      <c r="BI779" t="s">
        <v>5484</v>
      </c>
      <c r="BJ779" t="s">
        <v>5485</v>
      </c>
      <c r="BK779" t="s">
        <v>1408</v>
      </c>
      <c r="BL779" t="s">
        <v>1410</v>
      </c>
      <c r="BM779" t="s">
        <v>1409</v>
      </c>
      <c r="BN779" s="229">
        <v>60</v>
      </c>
      <c r="BP779" t="s">
        <v>99</v>
      </c>
      <c r="BQ779" t="s">
        <v>1411</v>
      </c>
      <c r="BR779" t="s">
        <v>1405</v>
      </c>
      <c r="BS779" t="s">
        <v>411</v>
      </c>
    </row>
    <row r="780" spans="1:71">
      <c r="A780">
        <v>779</v>
      </c>
      <c r="B780" s="161" t="str">
        <f>IFERROR(TEXT(AM780,"00"),"99")&amp;IFERROR(TEXT(X780,"00"),"99")&amp;IFERROR(TEXT(T780,"00"),"99")&amp;IFERROR(TEXT(BN780,"000"),"999")</f>
        <v>0570999061</v>
      </c>
      <c r="C780" s="161" t="str">
        <f>IFERROR(TEXT(AM780,"00"),"99")&amp;IFERROR(TEXT(W780,"00"),"99")&amp;IFERROR(TEXT(S780,"000"),"999")</f>
        <v>0570999</v>
      </c>
      <c r="D780" s="29">
        <v>1</v>
      </c>
      <c r="E780" s="29">
        <v>1</v>
      </c>
      <c r="F780" s="29">
        <v>0</v>
      </c>
      <c r="G780" s="29"/>
      <c r="H780" t="s">
        <v>1471</v>
      </c>
      <c r="I780" s="379" t="str">
        <f>IF(ISBLANK(H780), IF(OR(NOT(ISBLANK(M780)),NOT(ISBLANK(J780)), NOT(ISBLANK(O780))),"no oldname but should be",""),IF(H780=J780,"api",IF(H780=O780,"csv","no match or acsbgname")))</f>
        <v>api</v>
      </c>
      <c r="J780" t="s">
        <v>1471</v>
      </c>
      <c r="K780" t="s">
        <v>1471</v>
      </c>
      <c r="N780" s="23" t="s">
        <v>1472</v>
      </c>
      <c r="O780" s="23" t="s">
        <v>1472</v>
      </c>
      <c r="P780" s="23" t="s">
        <v>1472</v>
      </c>
      <c r="Q780" s="64" t="s">
        <v>1470</v>
      </c>
      <c r="R780" t="s">
        <v>1470</v>
      </c>
      <c r="S780" s="150">
        <f>IFERROR(_xlfn.XLOOKUP(U780,sortorder!$E$62:$E$134,sortorder!$F$62:$F$134),999)</f>
        <v>999</v>
      </c>
      <c r="T780" s="150">
        <f>IFERROR(_xlfn.XLOOKUP(U780,sortorder!$E$62:$E$134,sortorder!$D$62:$D$134),99)</f>
        <v>999</v>
      </c>
      <c r="U780" s="129" t="s">
        <v>108</v>
      </c>
      <c r="V780" s="59" t="s">
        <v>521</v>
      </c>
      <c r="W780" s="155">
        <f>IFERROR(_xlfn.XLOOKUP(Y780,sortorder!$E$4:$E$55,sortorder!$D$4:$D$55),99)</f>
        <v>70</v>
      </c>
      <c r="X780" s="155">
        <f>IFERROR(_xlfn.XLOOKUP(Y780,sortorder!$E$4:$E$55,sortorder!$D$4:$D$55),99)</f>
        <v>70</v>
      </c>
      <c r="Y780" s="22" t="s">
        <v>2888</v>
      </c>
      <c r="Z780" s="144">
        <f>IF(ISERROR(SEARCH(Z$1,$Q780)),0,1)</f>
        <v>0</v>
      </c>
      <c r="AA780" s="144">
        <f>IF(ISERROR(SEARCH(AA$1,$Q780)),0,1)</f>
        <v>0</v>
      </c>
      <c r="AB780" s="144">
        <f>IF(ISERROR(SEARCH(AB$1,$Q780)),0,1)</f>
        <v>1</v>
      </c>
      <c r="AC780" s="144">
        <f>IF(ISERROR(SEARCH(AC$1,$Q780)),0,1)</f>
        <v>0</v>
      </c>
      <c r="AD780" s="144">
        <f>IF(ISERROR(SEARCH(AD$1,$Q780)),0,1)</f>
        <v>0</v>
      </c>
      <c r="AE780" s="144">
        <f>IF(ISERROR(SEARCH(AE$1,$Q780)),0,1)</f>
        <v>0</v>
      </c>
      <c r="AF780" s="144">
        <f>IF(ISERROR(SEARCH(AF$1,$Q780)),0,1)</f>
        <v>1</v>
      </c>
      <c r="AG780" s="144">
        <f>IF(ISERROR(SEARCH(AG$1,$Q780)),0,1)</f>
        <v>1</v>
      </c>
      <c r="AH780" s="144">
        <f>IF(ISERROR(SEARCH(AH$1,$Q780)),0,1)</f>
        <v>0</v>
      </c>
      <c r="AI780" t="s">
        <v>1075</v>
      </c>
      <c r="AJ780" t="s">
        <v>93</v>
      </c>
      <c r="AK780" t="s">
        <v>84</v>
      </c>
      <c r="AL780" s="41" t="s">
        <v>84</v>
      </c>
      <c r="AM780" s="216">
        <f>_xlfn.XLOOKUP(AL780,sortorder!$I$15:$I$20,sortorder!$J$15:$J$20)</f>
        <v>5</v>
      </c>
      <c r="AN780" t="s">
        <v>423</v>
      </c>
      <c r="AO780" t="s">
        <v>423</v>
      </c>
      <c r="AP780" t="s">
        <v>424</v>
      </c>
      <c r="AQ780" s="32">
        <v>1</v>
      </c>
      <c r="AR780" t="s">
        <v>1101</v>
      </c>
      <c r="AS780" t="s">
        <v>1111</v>
      </c>
      <c r="AT780" t="s">
        <v>1102</v>
      </c>
      <c r="AU780" t="s">
        <v>1111</v>
      </c>
      <c r="AW780" s="39" t="str">
        <f>IFERROR(_xlfn.XLOOKUP(Q780,wtd!$B:$B,wtd!$C:$C),"")</f>
        <v/>
      </c>
      <c r="AX780" s="144" t="b">
        <f>IFERROR(Q780=_xlfn.XLOOKUP(Q780,wtd!$B:$B,wtd!$B:$B),FALSE)</f>
        <v>0</v>
      </c>
      <c r="AY780" t="s">
        <v>1103</v>
      </c>
      <c r="AZ780">
        <v>2</v>
      </c>
      <c r="BA780">
        <v>0</v>
      </c>
      <c r="BC780" t="b">
        <v>0</v>
      </c>
      <c r="BD780" t="b">
        <v>0</v>
      </c>
      <c r="BE780" t="b">
        <v>0</v>
      </c>
      <c r="BF780" t="s">
        <v>1473</v>
      </c>
      <c r="BG780" t="s">
        <v>5018</v>
      </c>
      <c r="BH780" t="s">
        <v>5018</v>
      </c>
      <c r="BI780" t="s">
        <v>1474</v>
      </c>
      <c r="BJ780" t="s">
        <v>1478</v>
      </c>
      <c r="BK780" t="s">
        <v>1475</v>
      </c>
      <c r="BL780" t="s">
        <v>1330</v>
      </c>
      <c r="BM780" t="s">
        <v>1476</v>
      </c>
      <c r="BN780" s="229">
        <v>61</v>
      </c>
      <c r="BP780" t="s">
        <v>245</v>
      </c>
      <c r="BQ780" t="s">
        <v>1189</v>
      </c>
      <c r="BR780" t="s">
        <v>1472</v>
      </c>
      <c r="BS780" t="s">
        <v>411</v>
      </c>
    </row>
    <row r="781" spans="1:71">
      <c r="A781">
        <v>780</v>
      </c>
      <c r="B781" s="161" t="str">
        <f>IFERROR(TEXT(AM781,"00"),"99")&amp;IFERROR(TEXT(X781,"00"),"99")&amp;IFERROR(TEXT(T781,"00"),"99")&amp;IFERROR(TEXT(BN781,"000"),"999")</f>
        <v>0570999073</v>
      </c>
      <c r="C781" s="161" t="str">
        <f>IFERROR(TEXT(AM781,"00"),"99")&amp;IFERROR(TEXT(W781,"00"),"99")&amp;IFERROR(TEXT(S781,"000"),"999")</f>
        <v>0570999</v>
      </c>
      <c r="D781" s="29">
        <v>1</v>
      </c>
      <c r="E781" s="29">
        <v>1</v>
      </c>
      <c r="F781" s="29">
        <v>0</v>
      </c>
      <c r="G781" s="29"/>
      <c r="H781" t="s">
        <v>2140</v>
      </c>
      <c r="I781" s="379" t="str">
        <f>IF(ISBLANK(H781), IF(OR(NOT(ISBLANK(M781)),NOT(ISBLANK(J781)), NOT(ISBLANK(O781))),"no oldname but should be",""),IF(H781=J781,"api",IF(H781=O781,"csv","no match or acsbgname")))</f>
        <v>api</v>
      </c>
      <c r="J781" t="s">
        <v>2140</v>
      </c>
      <c r="K781" t="s">
        <v>2140</v>
      </c>
      <c r="N781" t="s">
        <v>2141</v>
      </c>
      <c r="O781" t="s">
        <v>2141</v>
      </c>
      <c r="P781" t="s">
        <v>2141</v>
      </c>
      <c r="Q781" s="64" t="s">
        <v>2139</v>
      </c>
      <c r="R781" t="s">
        <v>2139</v>
      </c>
      <c r="S781" s="150">
        <f>IFERROR(_xlfn.XLOOKUP(U781,sortorder!$E$62:$E$134,sortorder!$F$62:$F$134),999)</f>
        <v>999</v>
      </c>
      <c r="T781" s="150">
        <f>IFERROR(_xlfn.XLOOKUP(U781,sortorder!$E$62:$E$134,sortorder!$D$62:$D$134),99)</f>
        <v>999</v>
      </c>
      <c r="U781" s="129" t="s">
        <v>185</v>
      </c>
      <c r="V781" s="59" t="s">
        <v>201</v>
      </c>
      <c r="W781" s="155">
        <f>IFERROR(_xlfn.XLOOKUP(Y781,sortorder!$E$4:$E$55,sortorder!$D$4:$D$55),99)</f>
        <v>70</v>
      </c>
      <c r="X781" s="155">
        <f>IFERROR(_xlfn.XLOOKUP(Y781,sortorder!$E$4:$E$55,sortorder!$D$4:$D$55),99)</f>
        <v>70</v>
      </c>
      <c r="Y781" s="22" t="s">
        <v>2888</v>
      </c>
      <c r="Z781" s="144">
        <f>IF(ISERROR(SEARCH(Z$1,$Q781)),0,1)</f>
        <v>0</v>
      </c>
      <c r="AA781" s="144">
        <f>IF(ISERROR(SEARCH(AA$1,$Q781)),0,1)</f>
        <v>1</v>
      </c>
      <c r="AB781" s="144">
        <f>IF(ISERROR(SEARCH(AB$1,$Q781)),0,1)</f>
        <v>1</v>
      </c>
      <c r="AC781" s="144">
        <f>IF(ISERROR(SEARCH(AC$1,$Q781)),0,1)</f>
        <v>0</v>
      </c>
      <c r="AD781" s="144">
        <f>IF(ISERROR(SEARCH(AD$1,$Q781)),0,1)</f>
        <v>0</v>
      </c>
      <c r="AE781" s="144">
        <f>IF(ISERROR(SEARCH(AE$1,$Q781)),0,1)</f>
        <v>0</v>
      </c>
      <c r="AF781" s="144">
        <f>IF(ISERROR(SEARCH(AF$1,$Q781)),0,1)</f>
        <v>1</v>
      </c>
      <c r="AG781" s="144">
        <f>IF(ISERROR(SEARCH(AG$1,$Q781)),0,1)</f>
        <v>0</v>
      </c>
      <c r="AH781" s="144">
        <f>IF(ISERROR(SEARCH(AH$1,$Q781)),0,1)</f>
        <v>1</v>
      </c>
      <c r="AI781" s="75" t="s">
        <v>1075</v>
      </c>
      <c r="AJ781" s="75" t="s">
        <v>1533</v>
      </c>
      <c r="AK781" s="75" t="s">
        <v>84</v>
      </c>
      <c r="AL781" s="41" t="s">
        <v>84</v>
      </c>
      <c r="AM781" s="216">
        <f>_xlfn.XLOOKUP(AL781,sortorder!$I$15:$I$20,sortorder!$J$15:$J$20)</f>
        <v>5</v>
      </c>
      <c r="AN781" s="75" t="s">
        <v>1804</v>
      </c>
      <c r="AO781" s="75" t="s">
        <v>1804</v>
      </c>
      <c r="AP781" s="75" t="s">
        <v>1805</v>
      </c>
      <c r="AQ781" s="130">
        <v>3</v>
      </c>
      <c r="AR781" s="75" t="s">
        <v>1799</v>
      </c>
      <c r="AS781" s="75" t="s">
        <v>1111</v>
      </c>
      <c r="AT781" s="75" t="s">
        <v>1102</v>
      </c>
      <c r="AU781" s="75" t="s">
        <v>1111</v>
      </c>
      <c r="AV781" s="75"/>
      <c r="AW781" s="39" t="str">
        <f>IFERROR(_xlfn.XLOOKUP(Q781,wtd!$B:$B,wtd!$C:$C),"")</f>
        <v/>
      </c>
      <c r="AX781" s="144" t="b">
        <f>IFERROR(Q781=_xlfn.XLOOKUP(Q781,wtd!$B:$B,wtd!$B:$B),FALSE)</f>
        <v>0</v>
      </c>
      <c r="AY781" s="75" t="s">
        <v>1103</v>
      </c>
      <c r="AZ781" s="75">
        <v>2</v>
      </c>
      <c r="BA781" s="75">
        <v>0</v>
      </c>
      <c r="BB781" s="75"/>
      <c r="BC781" t="b">
        <v>0</v>
      </c>
      <c r="BD781" t="b">
        <v>0</v>
      </c>
      <c r="BE781" t="b">
        <v>0</v>
      </c>
      <c r="BF781" t="s">
        <v>2143</v>
      </c>
      <c r="BG781" s="75" t="s">
        <v>5005</v>
      </c>
      <c r="BH781" s="75" t="s">
        <v>5005</v>
      </c>
      <c r="BI781" s="75" t="s">
        <v>5495</v>
      </c>
      <c r="BK781" t="s">
        <v>2144</v>
      </c>
      <c r="BL781" t="s">
        <v>1410</v>
      </c>
      <c r="BM781" t="s">
        <v>282</v>
      </c>
      <c r="BN781" s="229">
        <v>73</v>
      </c>
      <c r="BP781" t="s">
        <v>113</v>
      </c>
      <c r="BQ781" t="s">
        <v>1536</v>
      </c>
      <c r="BR781" t="s">
        <v>2141</v>
      </c>
      <c r="BS781" t="s">
        <v>411</v>
      </c>
    </row>
    <row r="782" spans="1:71">
      <c r="A782">
        <v>781</v>
      </c>
      <c r="B782" s="161" t="str">
        <f>IFERROR(TEXT(AM782,"00"),"99")&amp;IFERROR(TEXT(X782,"00"),"99")&amp;IFERROR(TEXT(T782,"00"),"99")&amp;IFERROR(TEXT(BN782,"000"),"999")</f>
        <v>0570999074</v>
      </c>
      <c r="C782" s="161" t="str">
        <f>IFERROR(TEXT(AM782,"00"),"99")&amp;IFERROR(TEXT(W782,"00"),"99")&amp;IFERROR(TEXT(S782,"000"),"999")</f>
        <v>0570999</v>
      </c>
      <c r="D782" s="29">
        <v>1</v>
      </c>
      <c r="E782" s="29">
        <v>1</v>
      </c>
      <c r="F782" s="29">
        <v>0</v>
      </c>
      <c r="G782" s="29"/>
      <c r="H782" t="s">
        <v>2185</v>
      </c>
      <c r="I782" s="379" t="str">
        <f>IF(ISBLANK(H782), IF(OR(NOT(ISBLANK(M782)),NOT(ISBLANK(J782)), NOT(ISBLANK(O782))),"no oldname but should be",""),IF(H782=J782,"api",IF(H782=O782,"csv","no match or acsbgname")))</f>
        <v>api</v>
      </c>
      <c r="J782" t="s">
        <v>2185</v>
      </c>
      <c r="K782" t="s">
        <v>2185</v>
      </c>
      <c r="N782" t="s">
        <v>2186</v>
      </c>
      <c r="O782" t="s">
        <v>2186</v>
      </c>
      <c r="P782" t="s">
        <v>2186</v>
      </c>
      <c r="Q782" s="64" t="s">
        <v>2184</v>
      </c>
      <c r="R782" t="s">
        <v>2184</v>
      </c>
      <c r="S782" s="150">
        <f>IFERROR(_xlfn.XLOOKUP(U782,sortorder!$E$62:$E$134,sortorder!$F$62:$F$134),999)</f>
        <v>999</v>
      </c>
      <c r="T782" s="150">
        <f>IFERROR(_xlfn.XLOOKUP(U782,sortorder!$E$62:$E$134,sortorder!$D$62:$D$134),99)</f>
        <v>999</v>
      </c>
      <c r="U782" s="129" t="s">
        <v>108</v>
      </c>
      <c r="V782" s="59" t="s">
        <v>107</v>
      </c>
      <c r="W782" s="155">
        <f>IFERROR(_xlfn.XLOOKUP(Y782,sortorder!$E$4:$E$55,sortorder!$D$4:$D$55),99)</f>
        <v>70</v>
      </c>
      <c r="X782" s="155">
        <f>IFERROR(_xlfn.XLOOKUP(Y782,sortorder!$E$4:$E$55,sortorder!$D$4:$D$55),99)</f>
        <v>70</v>
      </c>
      <c r="Y782" s="22" t="s">
        <v>2888</v>
      </c>
      <c r="Z782" s="144">
        <f>IF(ISERROR(SEARCH(Z$1,$Q782)),0,1)</f>
        <v>0</v>
      </c>
      <c r="AA782" s="144">
        <f>IF(ISERROR(SEARCH(AA$1,$Q782)),0,1)</f>
        <v>1</v>
      </c>
      <c r="AB782" s="144">
        <f>IF(ISERROR(SEARCH(AB$1,$Q782)),0,1)</f>
        <v>1</v>
      </c>
      <c r="AC782" s="144">
        <f>IF(ISERROR(SEARCH(AC$1,$Q782)),0,1)</f>
        <v>0</v>
      </c>
      <c r="AD782" s="144">
        <f>IF(ISERROR(SEARCH(AD$1,$Q782)),0,1)</f>
        <v>0</v>
      </c>
      <c r="AE782" s="144">
        <f>IF(ISERROR(SEARCH(AE$1,$Q782)),0,1)</f>
        <v>0</v>
      </c>
      <c r="AF782" s="144">
        <f>IF(ISERROR(SEARCH(AF$1,$Q782)),0,1)</f>
        <v>1</v>
      </c>
      <c r="AG782" s="144">
        <f>IF(ISERROR(SEARCH(AG$1,$Q782)),0,1)</f>
        <v>0</v>
      </c>
      <c r="AH782" s="144">
        <f>IF(ISERROR(SEARCH(AH$1,$Q782)),0,1)</f>
        <v>1</v>
      </c>
      <c r="AI782" s="75" t="s">
        <v>1075</v>
      </c>
      <c r="AJ782" s="75" t="s">
        <v>1533</v>
      </c>
      <c r="AK782" s="75" t="s">
        <v>84</v>
      </c>
      <c r="AL782" s="41" t="s">
        <v>84</v>
      </c>
      <c r="AM782" s="216">
        <f>_xlfn.XLOOKUP(AL782,sortorder!$I$15:$I$20,sortorder!$J$15:$J$20)</f>
        <v>5</v>
      </c>
      <c r="AN782" s="75" t="s">
        <v>1804</v>
      </c>
      <c r="AO782" s="75" t="s">
        <v>1804</v>
      </c>
      <c r="AP782" s="75" t="s">
        <v>1805</v>
      </c>
      <c r="AQ782" s="130">
        <v>3</v>
      </c>
      <c r="AR782" s="75" t="s">
        <v>1799</v>
      </c>
      <c r="AS782" s="75" t="s">
        <v>1111</v>
      </c>
      <c r="AT782" s="75" t="s">
        <v>1102</v>
      </c>
      <c r="AU782" s="75" t="s">
        <v>1111</v>
      </c>
      <c r="AV782" s="75"/>
      <c r="AW782" s="39" t="str">
        <f>IFERROR(_xlfn.XLOOKUP(Q782,wtd!$B:$B,wtd!$C:$C),"")</f>
        <v/>
      </c>
      <c r="AX782" s="144" t="b">
        <f>IFERROR(Q782=_xlfn.XLOOKUP(Q782,wtd!$B:$B,wtd!$B:$B),FALSE)</f>
        <v>0</v>
      </c>
      <c r="AY782" s="75" t="s">
        <v>1103</v>
      </c>
      <c r="AZ782" s="75">
        <v>2</v>
      </c>
      <c r="BA782" s="75">
        <v>0</v>
      </c>
      <c r="BB782" s="75"/>
      <c r="BC782" t="b">
        <v>0</v>
      </c>
      <c r="BD782" t="b">
        <v>0</v>
      </c>
      <c r="BE782" t="b">
        <v>0</v>
      </c>
      <c r="BF782" t="s">
        <v>2187</v>
      </c>
      <c r="BG782" s="75" t="s">
        <v>5022</v>
      </c>
      <c r="BH782" s="75" t="s">
        <v>5022</v>
      </c>
      <c r="BI782" s="75" t="s">
        <v>2188</v>
      </c>
      <c r="BK782" t="s">
        <v>2189</v>
      </c>
      <c r="BL782" t="s">
        <v>1330</v>
      </c>
      <c r="BM782" t="s">
        <v>527</v>
      </c>
      <c r="BN782" s="229">
        <v>74</v>
      </c>
      <c r="BP782" t="s">
        <v>109</v>
      </c>
      <c r="BQ782" t="s">
        <v>1337</v>
      </c>
      <c r="BR782" t="s">
        <v>2186</v>
      </c>
      <c r="BS782" t="s">
        <v>411</v>
      </c>
    </row>
    <row r="783" spans="1:71">
      <c r="A783">
        <v>782</v>
      </c>
      <c r="B783" s="161" t="str">
        <f>IFERROR(TEXT(AM783,"00"),"99")&amp;IFERROR(TEXT(X783,"00"),"99")&amp;IFERROR(TEXT(T783,"00"),"99")&amp;IFERROR(TEXT(BN783,"000"),"999")</f>
        <v>0570999086</v>
      </c>
      <c r="C783" s="161" t="str">
        <f>IFERROR(TEXT(AM783,"00"),"99")&amp;IFERROR(TEXT(W783,"00"),"99")&amp;IFERROR(TEXT(S783,"000"),"999")</f>
        <v>0570999</v>
      </c>
      <c r="D783" s="29">
        <v>1</v>
      </c>
      <c r="E783" s="29">
        <v>1</v>
      </c>
      <c r="F783" s="29">
        <v>0</v>
      </c>
      <c r="G783" s="29"/>
      <c r="H783" t="s">
        <v>1530</v>
      </c>
      <c r="I783" s="379" t="str">
        <f>IF(ISBLANK(H783), IF(OR(NOT(ISBLANK(M783)),NOT(ISBLANK(J783)), NOT(ISBLANK(O783))),"no oldname but should be",""),IF(H783=J783,"api",IF(H783=O783,"csv","no match or acsbgname")))</f>
        <v>api</v>
      </c>
      <c r="J783" t="s">
        <v>1530</v>
      </c>
      <c r="K783" t="s">
        <v>1530</v>
      </c>
      <c r="N783" t="s">
        <v>1531</v>
      </c>
      <c r="O783" t="s">
        <v>1531</v>
      </c>
      <c r="P783" t="s">
        <v>1531</v>
      </c>
      <c r="Q783" s="64" t="s">
        <v>1529</v>
      </c>
      <c r="R783" t="s">
        <v>1529</v>
      </c>
      <c r="S783" s="150">
        <f>IFERROR(_xlfn.XLOOKUP(U783,sortorder!$E$62:$E$134,sortorder!$F$62:$F$134),999)</f>
        <v>999</v>
      </c>
      <c r="T783" s="150">
        <f>IFERROR(_xlfn.XLOOKUP(U783,sortorder!$E$62:$E$134,sortorder!$D$62:$D$134),99)</f>
        <v>999</v>
      </c>
      <c r="U783" s="129" t="s">
        <v>185</v>
      </c>
      <c r="W783" s="155">
        <f>IFERROR(_xlfn.XLOOKUP(Y783,sortorder!$E$4:$E$55,sortorder!$D$4:$D$55),99)</f>
        <v>70</v>
      </c>
      <c r="X783" s="155">
        <f>IFERROR(_xlfn.XLOOKUP(Y783,sortorder!$E$4:$E$55,sortorder!$D$4:$D$55),99)</f>
        <v>70</v>
      </c>
      <c r="Y783" s="22" t="s">
        <v>2888</v>
      </c>
      <c r="Z783" s="144">
        <f>IF(ISERROR(SEARCH(Z$1,$Q783)),0,1)</f>
        <v>0</v>
      </c>
      <c r="AA783" s="144">
        <f>IF(ISERROR(SEARCH(AA$1,$Q783)),0,1)</f>
        <v>0</v>
      </c>
      <c r="AB783" s="144">
        <f>IF(ISERROR(SEARCH(AB$1,$Q783)),0,1)</f>
        <v>1</v>
      </c>
      <c r="AC783" s="144">
        <f>IF(ISERROR(SEARCH(AC$1,$Q783)),0,1)</f>
        <v>0</v>
      </c>
      <c r="AD783" s="144">
        <f>IF(ISERROR(SEARCH(AD$1,$Q783)),0,1)</f>
        <v>0</v>
      </c>
      <c r="AE783" s="144">
        <f>IF(ISERROR(SEARCH(AE$1,$Q783)),0,1)</f>
        <v>0</v>
      </c>
      <c r="AF783" s="144">
        <f>IF(ISERROR(SEARCH(AF$1,$Q783)),0,1)</f>
        <v>1</v>
      </c>
      <c r="AG783" s="144">
        <f>IF(ISERROR(SEARCH(AG$1,$Q783)),0,1)</f>
        <v>0</v>
      </c>
      <c r="AH783" s="144">
        <f>IF(ISERROR(SEARCH(AH$1,$Q783)),0,1)</f>
        <v>1</v>
      </c>
      <c r="AI783" t="s">
        <v>1075</v>
      </c>
      <c r="AJ783" t="s">
        <v>1533</v>
      </c>
      <c r="AK783" t="s">
        <v>84</v>
      </c>
      <c r="AL783" s="41" t="s">
        <v>84</v>
      </c>
      <c r="AM783" s="216">
        <f>_xlfn.XLOOKUP(AL783,sortorder!$I$15:$I$20,sortorder!$J$15:$J$20)</f>
        <v>5</v>
      </c>
      <c r="AN783" t="s">
        <v>423</v>
      </c>
      <c r="AO783" t="s">
        <v>423</v>
      </c>
      <c r="AP783" t="s">
        <v>424</v>
      </c>
      <c r="AQ783" s="32">
        <v>1</v>
      </c>
      <c r="AR783" t="s">
        <v>1101</v>
      </c>
      <c r="AS783" t="s">
        <v>1111</v>
      </c>
      <c r="AT783" t="s">
        <v>1102</v>
      </c>
      <c r="AU783" t="s">
        <v>1111</v>
      </c>
      <c r="AW783" s="39" t="str">
        <f>IFERROR(_xlfn.XLOOKUP(Q783,wtd!$B:$B,wtd!$C:$C),"")</f>
        <v/>
      </c>
      <c r="AX783" s="144" t="b">
        <f>IFERROR(Q783=_xlfn.XLOOKUP(Q783,wtd!$B:$B,wtd!$B:$B),FALSE)</f>
        <v>0</v>
      </c>
      <c r="AY783" t="s">
        <v>1103</v>
      </c>
      <c r="AZ783">
        <v>2</v>
      </c>
      <c r="BA783">
        <v>0</v>
      </c>
      <c r="BC783" t="b">
        <v>0</v>
      </c>
      <c r="BD783" t="b">
        <v>0</v>
      </c>
      <c r="BE783" t="b">
        <v>0</v>
      </c>
      <c r="BF783" t="s">
        <v>1534</v>
      </c>
      <c r="BG783" s="22" t="s">
        <v>5001</v>
      </c>
      <c r="BH783" s="22" t="s">
        <v>5001</v>
      </c>
      <c r="BI783" t="s">
        <v>5492</v>
      </c>
      <c r="BJ783" s="22" t="s">
        <v>5001</v>
      </c>
      <c r="BK783" t="s">
        <v>1535</v>
      </c>
      <c r="BL783" t="s">
        <v>1410</v>
      </c>
      <c r="BM783" t="s">
        <v>282</v>
      </c>
      <c r="BN783" s="229">
        <v>86</v>
      </c>
      <c r="BP783" t="s">
        <v>1131</v>
      </c>
      <c r="BQ783" t="s">
        <v>1536</v>
      </c>
      <c r="BR783" t="s">
        <v>1531</v>
      </c>
      <c r="BS783" t="s">
        <v>56</v>
      </c>
    </row>
    <row r="784" spans="1:71">
      <c r="A784">
        <v>783</v>
      </c>
      <c r="B784" s="161" t="str">
        <f>IFERROR(TEXT(AM784,"00"),"99")&amp;IFERROR(TEXT(X784,"00"),"99")&amp;IFERROR(TEXT(T784,"00"),"99")&amp;IFERROR(TEXT(BN784,"000"),"999")</f>
        <v>0570999087</v>
      </c>
      <c r="C784" s="161" t="str">
        <f>IFERROR(TEXT(AM784,"00"),"99")&amp;IFERROR(TEXT(W784,"00"),"99")&amp;IFERROR(TEXT(S784,"000"),"999")</f>
        <v>0570999</v>
      </c>
      <c r="D784" s="29">
        <v>1</v>
      </c>
      <c r="E784" s="29">
        <v>1</v>
      </c>
      <c r="F784" s="29">
        <v>0</v>
      </c>
      <c r="G784" s="29"/>
      <c r="H784" t="s">
        <v>1579</v>
      </c>
      <c r="I784" s="379" t="str">
        <f>IF(ISBLANK(H784), IF(OR(NOT(ISBLANK(M784)),NOT(ISBLANK(J784)), NOT(ISBLANK(O784))),"no oldname but should be",""),IF(H784=J784,"api",IF(H784=O784,"csv","no match or acsbgname")))</f>
        <v>api</v>
      </c>
      <c r="J784" t="s">
        <v>1579</v>
      </c>
      <c r="K784" t="s">
        <v>1579</v>
      </c>
      <c r="N784" t="s">
        <v>1580</v>
      </c>
      <c r="O784" t="s">
        <v>1580</v>
      </c>
      <c r="P784" t="s">
        <v>1580</v>
      </c>
      <c r="Q784" s="64" t="s">
        <v>1578</v>
      </c>
      <c r="R784" t="s">
        <v>1578</v>
      </c>
      <c r="S784" s="150">
        <f>IFERROR(_xlfn.XLOOKUP(U784,sortorder!$E$62:$E$134,sortorder!$F$62:$F$134),999)</f>
        <v>999</v>
      </c>
      <c r="T784" s="150">
        <f>IFERROR(_xlfn.XLOOKUP(U784,sortorder!$E$62:$E$134,sortorder!$D$62:$D$134),99)</f>
        <v>999</v>
      </c>
      <c r="U784" s="129" t="s">
        <v>108</v>
      </c>
      <c r="W784" s="155">
        <f>IFERROR(_xlfn.XLOOKUP(Y784,sortorder!$E$4:$E$55,sortorder!$D$4:$D$55),99)</f>
        <v>70</v>
      </c>
      <c r="X784" s="155">
        <f>IFERROR(_xlfn.XLOOKUP(Y784,sortorder!$E$4:$E$55,sortorder!$D$4:$D$55),99)</f>
        <v>70</v>
      </c>
      <c r="Y784" s="22" t="s">
        <v>2888</v>
      </c>
      <c r="Z784" s="144">
        <f>IF(ISERROR(SEARCH(Z$1,$Q784)),0,1)</f>
        <v>0</v>
      </c>
      <c r="AA784" s="144">
        <f>IF(ISERROR(SEARCH(AA$1,$Q784)),0,1)</f>
        <v>0</v>
      </c>
      <c r="AB784" s="144">
        <f>IF(ISERROR(SEARCH(AB$1,$Q784)),0,1)</f>
        <v>1</v>
      </c>
      <c r="AC784" s="144">
        <f>IF(ISERROR(SEARCH(AC$1,$Q784)),0,1)</f>
        <v>0</v>
      </c>
      <c r="AD784" s="144">
        <f>IF(ISERROR(SEARCH(AD$1,$Q784)),0,1)</f>
        <v>0</v>
      </c>
      <c r="AE784" s="144">
        <f>IF(ISERROR(SEARCH(AE$1,$Q784)),0,1)</f>
        <v>0</v>
      </c>
      <c r="AF784" s="144">
        <f>IF(ISERROR(SEARCH(AF$1,$Q784)),0,1)</f>
        <v>1</v>
      </c>
      <c r="AG784" s="144">
        <f>IF(ISERROR(SEARCH(AG$1,$Q784)),0,1)</f>
        <v>0</v>
      </c>
      <c r="AH784" s="144">
        <f>IF(ISERROR(SEARCH(AH$1,$Q784)),0,1)</f>
        <v>1</v>
      </c>
      <c r="AI784" t="s">
        <v>1075</v>
      </c>
      <c r="AJ784" t="s">
        <v>1533</v>
      </c>
      <c r="AK784" t="s">
        <v>84</v>
      </c>
      <c r="AL784" s="41" t="s">
        <v>84</v>
      </c>
      <c r="AM784" s="216">
        <f>_xlfn.XLOOKUP(AL784,sortorder!$I$15:$I$20,sortorder!$J$15:$J$20)</f>
        <v>5</v>
      </c>
      <c r="AN784" t="s">
        <v>423</v>
      </c>
      <c r="AO784" t="s">
        <v>423</v>
      </c>
      <c r="AP784" t="s">
        <v>424</v>
      </c>
      <c r="AQ784" s="32">
        <v>1</v>
      </c>
      <c r="AR784" t="s">
        <v>1101</v>
      </c>
      <c r="AS784" t="s">
        <v>1111</v>
      </c>
      <c r="AT784" t="s">
        <v>1102</v>
      </c>
      <c r="AU784" t="s">
        <v>1111</v>
      </c>
      <c r="AW784" s="39" t="str">
        <f>IFERROR(_xlfn.XLOOKUP(Q784,wtd!$B:$B,wtd!$C:$C),"")</f>
        <v/>
      </c>
      <c r="AX784" s="144" t="b">
        <f>IFERROR(Q784=_xlfn.XLOOKUP(Q784,wtd!$B:$B,wtd!$B:$B),FALSE)</f>
        <v>0</v>
      </c>
      <c r="AY784" t="s">
        <v>1103</v>
      </c>
      <c r="AZ784">
        <v>2</v>
      </c>
      <c r="BA784">
        <v>0</v>
      </c>
      <c r="BC784" t="b">
        <v>0</v>
      </c>
      <c r="BD784" t="b">
        <v>0</v>
      </c>
      <c r="BE784" t="b">
        <v>0</v>
      </c>
      <c r="BF784" t="s">
        <v>1581</v>
      </c>
      <c r="BG784" s="22" t="s">
        <v>5002</v>
      </c>
      <c r="BH784" s="22" t="s">
        <v>5002</v>
      </c>
      <c r="BI784" t="s">
        <v>1582</v>
      </c>
      <c r="BJ784" s="22" t="s">
        <v>5002</v>
      </c>
      <c r="BK784" t="s">
        <v>1583</v>
      </c>
      <c r="BL784" t="s">
        <v>1330</v>
      </c>
      <c r="BM784" t="s">
        <v>527</v>
      </c>
      <c r="BN784" s="229">
        <v>87</v>
      </c>
      <c r="BP784" t="s">
        <v>1561</v>
      </c>
      <c r="BQ784" t="s">
        <v>1337</v>
      </c>
      <c r="BR784" t="s">
        <v>1580</v>
      </c>
      <c r="BS784" t="s">
        <v>56</v>
      </c>
    </row>
    <row r="785" spans="1:71">
      <c r="A785">
        <v>784</v>
      </c>
      <c r="B785" s="161" t="str">
        <f>IFERROR(TEXT(AM785,"00"),"99")&amp;IFERROR(TEXT(X785,"00"),"99")&amp;IFERROR(TEXT(T785,"00"),"99")&amp;IFERROR(TEXT(BN785,"000"),"999")</f>
        <v>0570999999</v>
      </c>
      <c r="C785" s="161" t="str">
        <f>IFERROR(TEXT(AM785,"00"),"99")&amp;IFERROR(TEXT(W785,"00"),"99")&amp;IFERROR(TEXT(S785,"000"),"999")</f>
        <v>0570999</v>
      </c>
      <c r="D785" s="29">
        <v>0</v>
      </c>
      <c r="E785" s="29">
        <v>1</v>
      </c>
      <c r="F785" s="29">
        <v>0</v>
      </c>
      <c r="G785" s="29"/>
      <c r="H785" t="s">
        <v>276</v>
      </c>
      <c r="I785" s="379" t="str">
        <f>IF(ISBLANK(H785), IF(OR(NOT(ISBLANK(M785)),NOT(ISBLANK(J785)), NOT(ISBLANK(O785))),"no oldname but should be",""),IF(H785=J785,"api",IF(H785=O785,"csv","no match or acsbgname")))</f>
        <v>csv</v>
      </c>
      <c r="N785" s="23" t="s">
        <v>276</v>
      </c>
      <c r="O785" s="23" t="s">
        <v>276</v>
      </c>
      <c r="P785" s="23" t="s">
        <v>276</v>
      </c>
      <c r="Q785" s="64" t="s">
        <v>275</v>
      </c>
      <c r="R785" t="s">
        <v>3087</v>
      </c>
      <c r="S785" s="150">
        <f>IFERROR(_xlfn.XLOOKUP(U785,sortorder!$E$62:$E$134,sortorder!$F$62:$F$134),999)</f>
        <v>999</v>
      </c>
      <c r="T785" s="150">
        <f>IFERROR(_xlfn.XLOOKUP(U785,sortorder!$E$62:$E$134,sortorder!$D$62:$D$134),99)</f>
        <v>999</v>
      </c>
      <c r="U785" s="129" t="s">
        <v>185</v>
      </c>
      <c r="W785" s="155">
        <f>IFERROR(_xlfn.XLOOKUP(Y785,sortorder!$E$4:$E$55,sortorder!$D$4:$D$55),99)</f>
        <v>70</v>
      </c>
      <c r="X785" s="155">
        <f>IFERROR(_xlfn.XLOOKUP(Y785,sortorder!$E$4:$E$55,sortorder!$D$4:$D$55),99)</f>
        <v>70</v>
      </c>
      <c r="Y785" s="22" t="s">
        <v>2888</v>
      </c>
      <c r="Z785" s="144">
        <f>IF(ISERROR(SEARCH(Z$1,$Q785)),0,1)</f>
        <v>0</v>
      </c>
      <c r="AA785" s="144">
        <f>IF(ISERROR(SEARCH(AA$1,$Q785)),0,1)</f>
        <v>0</v>
      </c>
      <c r="AB785" s="144">
        <f>IF(ISERROR(SEARCH(AB$1,$Q785)),0,1)</f>
        <v>0</v>
      </c>
      <c r="AC785" s="144">
        <f>IF(ISERROR(SEARCH(AC$1,$Q785)),0,1)</f>
        <v>0</v>
      </c>
      <c r="AD785" s="144">
        <f>IF(ISERROR(SEARCH(AD$1,$Q785)),0,1)</f>
        <v>0</v>
      </c>
      <c r="AE785" s="144">
        <f>IF(ISERROR(SEARCH(AE$1,$Q785)),0,1)</f>
        <v>0</v>
      </c>
      <c r="AF785" s="144">
        <f>IF(ISERROR(SEARCH(AF$1,$Q785)),0,1)</f>
        <v>1</v>
      </c>
      <c r="AG785" s="144">
        <f>IF(ISERROR(SEARCH(AG$1,$Q785)),0,1)</f>
        <v>1</v>
      </c>
      <c r="AH785" s="144">
        <f>IF(ISERROR(SEARCH(AH$1,$Q785)),0,1)</f>
        <v>0</v>
      </c>
      <c r="AK785" t="s">
        <v>84</v>
      </c>
      <c r="AL785" s="41" t="s">
        <v>84</v>
      </c>
      <c r="AM785" s="216">
        <f>_xlfn.XLOOKUP(AL785,sortorder!$I$15:$I$20,sortorder!$J$15:$J$20)</f>
        <v>5</v>
      </c>
      <c r="AN785" t="s">
        <v>423</v>
      </c>
      <c r="AO785" t="s">
        <v>423</v>
      </c>
      <c r="AP785" t="s">
        <v>424</v>
      </c>
      <c r="AQ785" s="32">
        <v>1</v>
      </c>
      <c r="AR785" t="s">
        <v>3065</v>
      </c>
      <c r="AS785" t="s">
        <v>43</v>
      </c>
      <c r="AT785" t="s">
        <v>286</v>
      </c>
      <c r="AU785" t="s">
        <v>43</v>
      </c>
      <c r="AW785" s="39" t="str">
        <f>IFERROR(_xlfn.XLOOKUP(Q785,wtd!$B:$B,wtd!$C:$C),"")</f>
        <v/>
      </c>
      <c r="AX785" s="144" t="b">
        <f>IFERROR(Q785=_xlfn.XLOOKUP(Q785,wtd!$B:$B,wtd!$B:$B),FALSE)</f>
        <v>0</v>
      </c>
      <c r="AY785" s="243" t="s">
        <v>1624</v>
      </c>
      <c r="BA785">
        <v>3</v>
      </c>
      <c r="BC785" t="b">
        <v>0</v>
      </c>
      <c r="BD785" t="b">
        <v>0</v>
      </c>
      <c r="BE785" t="b">
        <v>0</v>
      </c>
      <c r="BF785" t="s">
        <v>277</v>
      </c>
      <c r="BG785" t="s">
        <v>277</v>
      </c>
      <c r="BH785" t="s">
        <v>277</v>
      </c>
      <c r="BI785" t="s">
        <v>277</v>
      </c>
      <c r="BN785" s="232">
        <v>999</v>
      </c>
      <c r="BQ785" t="s">
        <v>278</v>
      </c>
      <c r="BR785" t="s">
        <v>276</v>
      </c>
    </row>
    <row r="786" spans="1:71">
      <c r="A786">
        <v>785</v>
      </c>
      <c r="B786" s="161" t="str">
        <f>IFERROR(TEXT(AM786,"00"),"99")&amp;IFERROR(TEXT(X786,"00"),"99")&amp;IFERROR(TEXT(T786,"00"),"99")&amp;IFERROR(TEXT(BN786,"000"),"999")</f>
        <v>0570999999</v>
      </c>
      <c r="C786" s="161" t="str">
        <f>IFERROR(TEXT(AM786,"00"),"99")&amp;IFERROR(TEXT(W786,"00"),"99")&amp;IFERROR(TEXT(S786,"000"),"999")</f>
        <v>0570999</v>
      </c>
      <c r="D786" s="29">
        <v>0</v>
      </c>
      <c r="E786" s="29">
        <v>1</v>
      </c>
      <c r="F786" s="29">
        <v>0</v>
      </c>
      <c r="G786" s="29"/>
      <c r="H786" t="s">
        <v>522</v>
      </c>
      <c r="I786" s="379" t="str">
        <f>IF(ISBLANK(H786), IF(OR(NOT(ISBLANK(M786)),NOT(ISBLANK(J786)), NOT(ISBLANK(O786))),"no oldname but should be",""),IF(H786=J786,"api",IF(H786=O786,"csv","no match or acsbgname")))</f>
        <v>csv</v>
      </c>
      <c r="N786" s="23" t="s">
        <v>522</v>
      </c>
      <c r="O786" s="23" t="s">
        <v>522</v>
      </c>
      <c r="P786" s="23" t="s">
        <v>522</v>
      </c>
      <c r="Q786" s="64" t="s">
        <v>521</v>
      </c>
      <c r="R786" t="s">
        <v>3088</v>
      </c>
      <c r="S786" s="150">
        <f>IFERROR(_xlfn.XLOOKUP(U786,sortorder!$E$62:$E$134,sortorder!$F$62:$F$134),999)</f>
        <v>999</v>
      </c>
      <c r="T786" s="150">
        <f>IFERROR(_xlfn.XLOOKUP(U786,sortorder!$E$62:$E$134,sortorder!$D$62:$D$134),99)</f>
        <v>999</v>
      </c>
      <c r="U786" s="129" t="s">
        <v>108</v>
      </c>
      <c r="W786" s="155">
        <f>IFERROR(_xlfn.XLOOKUP(Y786,sortorder!$E$4:$E$55,sortorder!$D$4:$D$55),99)</f>
        <v>70</v>
      </c>
      <c r="X786" s="155">
        <f>IFERROR(_xlfn.XLOOKUP(Y786,sortorder!$E$4:$E$55,sortorder!$D$4:$D$55),99)</f>
        <v>70</v>
      </c>
      <c r="Y786" s="22" t="s">
        <v>2888</v>
      </c>
      <c r="Z786" s="144">
        <f>IF(ISERROR(SEARCH(Z$1,$Q786)),0,1)</f>
        <v>0</v>
      </c>
      <c r="AA786" s="144">
        <f>IF(ISERROR(SEARCH(AA$1,$Q786)),0,1)</f>
        <v>0</v>
      </c>
      <c r="AB786" s="144">
        <f>IF(ISERROR(SEARCH(AB$1,$Q786)),0,1)</f>
        <v>0</v>
      </c>
      <c r="AC786" s="144">
        <f>IF(ISERROR(SEARCH(AC$1,$Q786)),0,1)</f>
        <v>0</v>
      </c>
      <c r="AD786" s="144">
        <f>IF(ISERROR(SEARCH(AD$1,$Q786)),0,1)</f>
        <v>0</v>
      </c>
      <c r="AE786" s="144">
        <f>IF(ISERROR(SEARCH(AE$1,$Q786)),0,1)</f>
        <v>0</v>
      </c>
      <c r="AF786" s="144">
        <f>IF(ISERROR(SEARCH(AF$1,$Q786)),0,1)</f>
        <v>1</v>
      </c>
      <c r="AG786" s="144">
        <f>IF(ISERROR(SEARCH(AG$1,$Q786)),0,1)</f>
        <v>1</v>
      </c>
      <c r="AH786" s="144">
        <f>IF(ISERROR(SEARCH(AH$1,$Q786)),0,1)</f>
        <v>0</v>
      </c>
      <c r="AK786" t="s">
        <v>84</v>
      </c>
      <c r="AL786" s="41" t="s">
        <v>84</v>
      </c>
      <c r="AM786" s="216">
        <f>_xlfn.XLOOKUP(AL786,sortorder!$I$15:$I$20,sortorder!$J$15:$J$20)</f>
        <v>5</v>
      </c>
      <c r="AN786" t="s">
        <v>423</v>
      </c>
      <c r="AO786" t="s">
        <v>423</v>
      </c>
      <c r="AP786" t="s">
        <v>424</v>
      </c>
      <c r="AQ786" s="32">
        <v>1</v>
      </c>
      <c r="AR786" t="s">
        <v>3065</v>
      </c>
      <c r="AS786" t="s">
        <v>43</v>
      </c>
      <c r="AT786" t="s">
        <v>286</v>
      </c>
      <c r="AU786" t="s">
        <v>43</v>
      </c>
      <c r="AW786" s="39" t="str">
        <f>IFERROR(_xlfn.XLOOKUP(Q786,wtd!$B:$B,wtd!$C:$C),"")</f>
        <v/>
      </c>
      <c r="AX786" s="144" t="b">
        <f>IFERROR(Q786=_xlfn.XLOOKUP(Q786,wtd!$B:$B,wtd!$B:$B),FALSE)</f>
        <v>0</v>
      </c>
      <c r="AY786" s="243" t="s">
        <v>1624</v>
      </c>
      <c r="BA786">
        <v>3</v>
      </c>
      <c r="BC786" t="b">
        <v>0</v>
      </c>
      <c r="BD786" t="b">
        <v>0</v>
      </c>
      <c r="BE786" t="b">
        <v>0</v>
      </c>
      <c r="BF786" t="s">
        <v>523</v>
      </c>
      <c r="BG786" t="s">
        <v>523</v>
      </c>
      <c r="BH786" t="s">
        <v>523</v>
      </c>
      <c r="BI786" t="s">
        <v>523</v>
      </c>
      <c r="BN786" s="232">
        <v>999</v>
      </c>
      <c r="BQ786" t="s">
        <v>524</v>
      </c>
      <c r="BR786" t="s">
        <v>522</v>
      </c>
    </row>
    <row r="787" spans="1:71">
      <c r="A787">
        <v>786</v>
      </c>
      <c r="B787" s="161" t="str">
        <f>IFERROR(TEXT(AM787,"00"),"99")&amp;IFERROR(TEXT(X787,"00"),"99")&amp;IFERROR(TEXT(T787,"00"),"99")&amp;IFERROR(TEXT(BN787,"000"),"999")</f>
        <v>0570999999</v>
      </c>
      <c r="C787" s="161" t="str">
        <f>IFERROR(TEXT(AM787,"00"),"99")&amp;IFERROR(TEXT(W787,"00"),"99")&amp;IFERROR(TEXT(S787,"000"),"999")</f>
        <v>0570999</v>
      </c>
      <c r="D787" s="29">
        <v>0</v>
      </c>
      <c r="E787" s="29">
        <v>1</v>
      </c>
      <c r="F787" s="29">
        <v>0</v>
      </c>
      <c r="G787" s="29"/>
      <c r="H787" t="s">
        <v>884</v>
      </c>
      <c r="I787" s="379" t="str">
        <f>IF(ISBLANK(H787), IF(OR(NOT(ISBLANK(M787)),NOT(ISBLANK(J787)), NOT(ISBLANK(O787))),"no oldname but should be",""),IF(H787=J787,"api",IF(H787=O787,"csv","no match or acsbgname")))</f>
        <v>csv</v>
      </c>
      <c r="N787" s="128" t="s">
        <v>884</v>
      </c>
      <c r="O787" s="128" t="s">
        <v>884</v>
      </c>
      <c r="P787" s="128" t="s">
        <v>884</v>
      </c>
      <c r="Q787" s="64" t="s">
        <v>3074</v>
      </c>
      <c r="R787" t="s">
        <v>3100</v>
      </c>
      <c r="S787" s="150">
        <f>IFERROR(_xlfn.XLOOKUP(U787,sortorder!$E$62:$E$134,sortorder!$F$62:$F$134),999)</f>
        <v>999</v>
      </c>
      <c r="T787" s="150">
        <f>IFERROR(_xlfn.XLOOKUP(U787,sortorder!$E$62:$E$134,sortorder!$D$62:$D$134),99)</f>
        <v>999</v>
      </c>
      <c r="U787" s="129" t="s">
        <v>185</v>
      </c>
      <c r="W787" s="155">
        <f>IFERROR(_xlfn.XLOOKUP(Y787,sortorder!$E$4:$E$55,sortorder!$D$4:$D$55),99)</f>
        <v>70</v>
      </c>
      <c r="X787" s="155">
        <f>IFERROR(_xlfn.XLOOKUP(Y787,sortorder!$E$4:$E$55,sortorder!$D$4:$D$55),99)</f>
        <v>70</v>
      </c>
      <c r="Y787" s="22" t="s">
        <v>2888</v>
      </c>
      <c r="Z787" s="144">
        <f>IF(ISERROR(SEARCH(Z$1,$Q787)),0,1)</f>
        <v>0</v>
      </c>
      <c r="AA787" s="144">
        <f>IF(ISERROR(SEARCH(AA$1,$Q787)),0,1)</f>
        <v>1</v>
      </c>
      <c r="AB787" s="144">
        <f>IF(ISERROR(SEARCH(AB$1,$Q787)),0,1)</f>
        <v>0</v>
      </c>
      <c r="AC787" s="144">
        <f>IF(ISERROR(SEARCH(AC$1,$Q787)),0,1)</f>
        <v>0</v>
      </c>
      <c r="AD787" s="144">
        <f>IF(ISERROR(SEARCH(AD$1,$Q787)),0,1)</f>
        <v>0</v>
      </c>
      <c r="AE787" s="144">
        <f>IF(ISERROR(SEARCH(AE$1,$Q787)),0,1)</f>
        <v>0</v>
      </c>
      <c r="AF787" s="144">
        <f>IF(ISERROR(SEARCH(AF$1,$Q787)),0,1)</f>
        <v>1</v>
      </c>
      <c r="AG787" s="144">
        <f>IF(ISERROR(SEARCH(AG$1,$Q787)),0,1)</f>
        <v>1</v>
      </c>
      <c r="AH787" s="144">
        <f>IF(ISERROR(SEARCH(AH$1,$Q787)),0,1)</f>
        <v>0</v>
      </c>
      <c r="AK787" t="s">
        <v>84</v>
      </c>
      <c r="AL787" s="41" t="s">
        <v>84</v>
      </c>
      <c r="AM787" s="216">
        <f>_xlfn.XLOOKUP(AL787,sortorder!$I$15:$I$20,sortorder!$J$15:$J$20)</f>
        <v>5</v>
      </c>
      <c r="AN787" t="s">
        <v>1804</v>
      </c>
      <c r="AO787" t="s">
        <v>1804</v>
      </c>
      <c r="AP787" t="s">
        <v>1805</v>
      </c>
      <c r="AQ787" s="32">
        <v>3</v>
      </c>
      <c r="AR787" t="s">
        <v>3064</v>
      </c>
      <c r="AS787" t="s">
        <v>43</v>
      </c>
      <c r="AT787" t="s">
        <v>286</v>
      </c>
      <c r="AU787" t="s">
        <v>43</v>
      </c>
      <c r="AW787" s="39" t="str">
        <f>IFERROR(_xlfn.XLOOKUP(Q787,wtd!$B:$B,wtd!$C:$C),"")</f>
        <v/>
      </c>
      <c r="AX787" s="144" t="b">
        <f>IFERROR(Q787=_xlfn.XLOOKUP(Q787,wtd!$B:$B,wtd!$B:$B),FALSE)</f>
        <v>0</v>
      </c>
      <c r="AY787" t="s">
        <v>2845</v>
      </c>
      <c r="BA787">
        <v>3</v>
      </c>
      <c r="BC787" t="b">
        <v>0</v>
      </c>
      <c r="BD787" t="b">
        <v>0</v>
      </c>
      <c r="BE787" t="b">
        <v>0</v>
      </c>
      <c r="BF787" s="1" t="s">
        <v>5429</v>
      </c>
      <c r="BG787" s="40" t="s">
        <v>885</v>
      </c>
      <c r="BH787" s="40" t="s">
        <v>885</v>
      </c>
      <c r="BI787" s="40" t="s">
        <v>885</v>
      </c>
      <c r="BJ787" s="40"/>
      <c r="BN787" s="232">
        <v>999</v>
      </c>
      <c r="BQ787" t="s">
        <v>278</v>
      </c>
      <c r="BR787" t="s">
        <v>884</v>
      </c>
    </row>
    <row r="788" spans="1:71">
      <c r="A788">
        <v>787</v>
      </c>
      <c r="B788" s="161" t="str">
        <f>IFERROR(TEXT(AM788,"00"),"99")&amp;IFERROR(TEXT(X788,"00"),"99")&amp;IFERROR(TEXT(T788,"00"),"99")&amp;IFERROR(TEXT(BN788,"000"),"999")</f>
        <v>0570999999</v>
      </c>
      <c r="C788" s="161" t="str">
        <f>IFERROR(TEXT(AM788,"00"),"99")&amp;IFERROR(TEXT(W788,"00"),"99")&amp;IFERROR(TEXT(S788,"000"),"999")</f>
        <v>0570999</v>
      </c>
      <c r="D788" s="29">
        <v>0</v>
      </c>
      <c r="E788" s="29">
        <v>1</v>
      </c>
      <c r="F788" s="29">
        <v>0</v>
      </c>
      <c r="G788" s="29"/>
      <c r="H788" t="s">
        <v>934</v>
      </c>
      <c r="I788" s="379" t="str">
        <f>IF(ISBLANK(H788), IF(OR(NOT(ISBLANK(M788)),NOT(ISBLANK(J788)), NOT(ISBLANK(O788))),"no oldname but should be",""),IF(H788=J788,"api",IF(H788=O788,"csv","no match or acsbgname")))</f>
        <v>csv</v>
      </c>
      <c r="N788" s="128" t="s">
        <v>934</v>
      </c>
      <c r="O788" s="128" t="s">
        <v>934</v>
      </c>
      <c r="P788" s="128" t="s">
        <v>934</v>
      </c>
      <c r="Q788" s="64" t="s">
        <v>3075</v>
      </c>
      <c r="R788" t="s">
        <v>3101</v>
      </c>
      <c r="S788" s="150">
        <f>IFERROR(_xlfn.XLOOKUP(U788,sortorder!$E$62:$E$134,sortorder!$F$62:$F$134),999)</f>
        <v>999</v>
      </c>
      <c r="T788" s="150">
        <f>IFERROR(_xlfn.XLOOKUP(U788,sortorder!$E$62:$E$134,sortorder!$D$62:$D$134),99)</f>
        <v>999</v>
      </c>
      <c r="U788" s="129" t="s">
        <v>108</v>
      </c>
      <c r="W788" s="155">
        <f>IFERROR(_xlfn.XLOOKUP(Y788,sortorder!$E$4:$E$55,sortorder!$D$4:$D$55),99)</f>
        <v>70</v>
      </c>
      <c r="X788" s="155">
        <f>IFERROR(_xlfn.XLOOKUP(Y788,sortorder!$E$4:$E$55,sortorder!$D$4:$D$55),99)</f>
        <v>70</v>
      </c>
      <c r="Y788" s="22" t="s">
        <v>2888</v>
      </c>
      <c r="Z788" s="144">
        <f>IF(ISERROR(SEARCH(Z$1,$Q788)),0,1)</f>
        <v>0</v>
      </c>
      <c r="AA788" s="144">
        <f>IF(ISERROR(SEARCH(AA$1,$Q788)),0,1)</f>
        <v>1</v>
      </c>
      <c r="AB788" s="144">
        <f>IF(ISERROR(SEARCH(AB$1,$Q788)),0,1)</f>
        <v>0</v>
      </c>
      <c r="AC788" s="144">
        <f>IF(ISERROR(SEARCH(AC$1,$Q788)),0,1)</f>
        <v>0</v>
      </c>
      <c r="AD788" s="144">
        <f>IF(ISERROR(SEARCH(AD$1,$Q788)),0,1)</f>
        <v>0</v>
      </c>
      <c r="AE788" s="144">
        <f>IF(ISERROR(SEARCH(AE$1,$Q788)),0,1)</f>
        <v>0</v>
      </c>
      <c r="AF788" s="144">
        <f>IF(ISERROR(SEARCH(AF$1,$Q788)),0,1)</f>
        <v>1</v>
      </c>
      <c r="AG788" s="144">
        <f>IF(ISERROR(SEARCH(AG$1,$Q788)),0,1)</f>
        <v>1</v>
      </c>
      <c r="AH788" s="144">
        <f>IF(ISERROR(SEARCH(AH$1,$Q788)),0,1)</f>
        <v>0</v>
      </c>
      <c r="AK788" t="s">
        <v>84</v>
      </c>
      <c r="AL788" s="41" t="s">
        <v>84</v>
      </c>
      <c r="AM788" s="216">
        <f>_xlfn.XLOOKUP(AL788,sortorder!$I$15:$I$20,sortorder!$J$15:$J$20)</f>
        <v>5</v>
      </c>
      <c r="AN788" t="s">
        <v>1804</v>
      </c>
      <c r="AO788" t="s">
        <v>1804</v>
      </c>
      <c r="AP788" t="s">
        <v>1805</v>
      </c>
      <c r="AQ788" s="32">
        <v>3</v>
      </c>
      <c r="AR788" t="s">
        <v>3064</v>
      </c>
      <c r="AS788" t="s">
        <v>43</v>
      </c>
      <c r="AT788" t="s">
        <v>286</v>
      </c>
      <c r="AU788" t="s">
        <v>43</v>
      </c>
      <c r="AW788" s="39" t="str">
        <f>IFERROR(_xlfn.XLOOKUP(Q788,wtd!$B:$B,wtd!$C:$C),"")</f>
        <v/>
      </c>
      <c r="AX788" s="144" t="b">
        <f>IFERROR(Q788=_xlfn.XLOOKUP(Q788,wtd!$B:$B,wtd!$B:$B),FALSE)</f>
        <v>0</v>
      </c>
      <c r="AY788" t="s">
        <v>2845</v>
      </c>
      <c r="BA788">
        <v>3</v>
      </c>
      <c r="BC788" t="b">
        <v>0</v>
      </c>
      <c r="BD788" t="b">
        <v>0</v>
      </c>
      <c r="BE788" t="b">
        <v>0</v>
      </c>
      <c r="BF788" s="1" t="s">
        <v>5430</v>
      </c>
      <c r="BG788" s="40" t="s">
        <v>935</v>
      </c>
      <c r="BH788" s="40" t="s">
        <v>935</v>
      </c>
      <c r="BI788" s="40" t="s">
        <v>935</v>
      </c>
      <c r="BJ788" s="40"/>
      <c r="BN788" s="232">
        <v>999</v>
      </c>
      <c r="BQ788" t="s">
        <v>524</v>
      </c>
      <c r="BR788" t="s">
        <v>934</v>
      </c>
    </row>
    <row r="789" spans="1:71">
      <c r="A789">
        <v>788</v>
      </c>
      <c r="B789" s="161" t="str">
        <f>IFERROR(TEXT(AM789,"00"),"99")&amp;IFERROR(TEXT(X789,"00"),"99")&amp;IFERROR(TEXT(T789,"00"),"99")&amp;IFERROR(TEXT(BN789,"000"),"999")</f>
        <v>0570999999</v>
      </c>
      <c r="C789" s="161" t="str">
        <f>IFERROR(TEXT(AM789,"00"),"99")&amp;IFERROR(TEXT(W789,"00"),"99")&amp;IFERROR(TEXT(S789,"000"),"999")</f>
        <v>0570999</v>
      </c>
      <c r="D789" s="29">
        <v>0</v>
      </c>
      <c r="E789" s="29">
        <v>1</v>
      </c>
      <c r="F789" s="29">
        <v>0</v>
      </c>
      <c r="G789" s="29"/>
      <c r="H789" t="s">
        <v>279</v>
      </c>
      <c r="I789" s="379" t="str">
        <f>IF(ISBLANK(H789), IF(OR(NOT(ISBLANK(M789)),NOT(ISBLANK(J789)), NOT(ISBLANK(O789))),"no oldname but should be",""),IF(H789=J789,"api",IF(H789=O789,"csv","no match or acsbgname")))</f>
        <v>csv</v>
      </c>
      <c r="N789" t="s">
        <v>279</v>
      </c>
      <c r="O789" t="s">
        <v>279</v>
      </c>
      <c r="P789" t="s">
        <v>279</v>
      </c>
      <c r="Q789" s="64" t="s">
        <v>201</v>
      </c>
      <c r="R789" t="s">
        <v>201</v>
      </c>
      <c r="S789" s="150">
        <f>IFERROR(_xlfn.XLOOKUP(U789,sortorder!$E$62:$E$134,sortorder!$F$62:$F$134),999)</f>
        <v>999</v>
      </c>
      <c r="T789" s="150">
        <f>IFERROR(_xlfn.XLOOKUP(U789,sortorder!$E$62:$E$134,sortorder!$D$62:$D$134),99)</f>
        <v>999</v>
      </c>
      <c r="U789" s="129" t="s">
        <v>185</v>
      </c>
      <c r="V789" s="59" t="s">
        <v>201</v>
      </c>
      <c r="W789" s="155">
        <f>IFERROR(_xlfn.XLOOKUP(Y789,sortorder!$E$4:$E$55,sortorder!$D$4:$D$55),99)</f>
        <v>70</v>
      </c>
      <c r="X789" s="155">
        <f>IFERROR(_xlfn.XLOOKUP(Y789,sortorder!$E$4:$E$55,sortorder!$D$4:$D$55),99)</f>
        <v>70</v>
      </c>
      <c r="Y789" s="22" t="s">
        <v>2888</v>
      </c>
      <c r="Z789" s="144">
        <f>IF(ISERROR(SEARCH(Z$1,$Q789)),0,1)</f>
        <v>0</v>
      </c>
      <c r="AA789" s="144">
        <f>IF(ISERROR(SEARCH(AA$1,$Q789)),0,1)</f>
        <v>0</v>
      </c>
      <c r="AB789" s="144">
        <f>IF(ISERROR(SEARCH(AB$1,$Q789)),0,1)</f>
        <v>0</v>
      </c>
      <c r="AC789" s="144">
        <f>IF(ISERROR(SEARCH(AC$1,$Q789)),0,1)</f>
        <v>0</v>
      </c>
      <c r="AD789" s="144">
        <f>IF(ISERROR(SEARCH(AD$1,$Q789)),0,1)</f>
        <v>0</v>
      </c>
      <c r="AE789" s="144">
        <f>IF(ISERROR(SEARCH(AE$1,$Q789)),0,1)</f>
        <v>0</v>
      </c>
      <c r="AF789" s="144">
        <f>IF(ISERROR(SEARCH(AF$1,$Q789)),0,1)</f>
        <v>1</v>
      </c>
      <c r="AG789" s="144">
        <f>IF(ISERROR(SEARCH(AG$1,$Q789)),0,1)</f>
        <v>0</v>
      </c>
      <c r="AH789" s="144">
        <f>IF(ISERROR(SEARCH(AH$1,$Q789)),0,1)</f>
        <v>1</v>
      </c>
      <c r="AK789" t="s">
        <v>84</v>
      </c>
      <c r="AL789" s="41" t="s">
        <v>84</v>
      </c>
      <c r="AM789" s="216">
        <f>_xlfn.XLOOKUP(AL789,sortorder!$I$15:$I$20,sortorder!$J$15:$J$20)</f>
        <v>5</v>
      </c>
      <c r="AN789" t="s">
        <v>423</v>
      </c>
      <c r="AO789" t="s">
        <v>423</v>
      </c>
      <c r="AP789" t="s">
        <v>424</v>
      </c>
      <c r="AQ789" s="32">
        <v>1</v>
      </c>
      <c r="AR789" t="s">
        <v>3065</v>
      </c>
      <c r="AS789" t="s">
        <v>43</v>
      </c>
      <c r="AT789" t="s">
        <v>286</v>
      </c>
      <c r="AU789" t="s">
        <v>43</v>
      </c>
      <c r="AW789" s="39" t="str">
        <f>IFERROR(_xlfn.XLOOKUP(Q789,wtd!$B:$B,wtd!$C:$C),"")</f>
        <v/>
      </c>
      <c r="AX789" s="144" t="b">
        <f>IFERROR(Q789=_xlfn.XLOOKUP(Q789,wtd!$B:$B,wtd!$B:$B),FALSE)</f>
        <v>0</v>
      </c>
      <c r="AY789" t="s">
        <v>2845</v>
      </c>
      <c r="BA789">
        <v>3</v>
      </c>
      <c r="BC789" t="b">
        <v>0</v>
      </c>
      <c r="BD789" t="b">
        <v>0</v>
      </c>
      <c r="BE789" t="b">
        <v>0</v>
      </c>
      <c r="BF789" t="s">
        <v>281</v>
      </c>
      <c r="BG789" t="s">
        <v>282</v>
      </c>
      <c r="BH789" t="s">
        <v>282</v>
      </c>
      <c r="BI789" t="s">
        <v>283</v>
      </c>
      <c r="BJ789" t="s">
        <v>285</v>
      </c>
      <c r="BM789" t="s">
        <v>282</v>
      </c>
      <c r="BN789" s="232">
        <v>999</v>
      </c>
      <c r="BQ789" t="s">
        <v>284</v>
      </c>
      <c r="BR789" t="s">
        <v>279</v>
      </c>
      <c r="BS789" t="s">
        <v>56</v>
      </c>
    </row>
    <row r="790" spans="1:71">
      <c r="A790">
        <v>789</v>
      </c>
      <c r="B790" s="161" t="str">
        <f>IFERROR(TEXT(AM790,"00"),"99")&amp;IFERROR(TEXT(X790,"00"),"99")&amp;IFERROR(TEXT(T790,"00"),"99")&amp;IFERROR(TEXT(BN790,"000"),"999")</f>
        <v>0570999999</v>
      </c>
      <c r="C790" s="161" t="str">
        <f>IFERROR(TEXT(AM790,"00"),"99")&amp;IFERROR(TEXT(W790,"00"),"99")&amp;IFERROR(TEXT(S790,"000"),"999")</f>
        <v>0570999</v>
      </c>
      <c r="D790" s="29">
        <v>0</v>
      </c>
      <c r="E790" s="29">
        <v>1</v>
      </c>
      <c r="F790" s="29">
        <v>0</v>
      </c>
      <c r="G790" s="29"/>
      <c r="H790" t="s">
        <v>525</v>
      </c>
      <c r="I790" s="379" t="str">
        <f>IF(ISBLANK(H790), IF(OR(NOT(ISBLANK(M790)),NOT(ISBLANK(J790)), NOT(ISBLANK(O790))),"no oldname but should be",""),IF(H790=J790,"api",IF(H790=O790,"csv","no match or acsbgname")))</f>
        <v>csv</v>
      </c>
      <c r="N790" t="s">
        <v>525</v>
      </c>
      <c r="O790" t="s">
        <v>525</v>
      </c>
      <c r="P790" t="s">
        <v>525</v>
      </c>
      <c r="Q790" s="64" t="s">
        <v>107</v>
      </c>
      <c r="R790" t="s">
        <v>107</v>
      </c>
      <c r="S790" s="150">
        <f>IFERROR(_xlfn.XLOOKUP(U790,sortorder!$E$62:$E$134,sortorder!$F$62:$F$134),999)</f>
        <v>999</v>
      </c>
      <c r="T790" s="150">
        <f>IFERROR(_xlfn.XLOOKUP(U790,sortorder!$E$62:$E$134,sortorder!$D$62:$D$134),99)</f>
        <v>999</v>
      </c>
      <c r="U790" s="129" t="s">
        <v>108</v>
      </c>
      <c r="V790" s="59" t="s">
        <v>107</v>
      </c>
      <c r="W790" s="155">
        <f>IFERROR(_xlfn.XLOOKUP(Y790,sortorder!$E$4:$E$55,sortorder!$D$4:$D$55),99)</f>
        <v>70</v>
      </c>
      <c r="X790" s="155">
        <f>IFERROR(_xlfn.XLOOKUP(Y790,sortorder!$E$4:$E$55,sortorder!$D$4:$D$55),99)</f>
        <v>70</v>
      </c>
      <c r="Y790" s="22" t="s">
        <v>2888</v>
      </c>
      <c r="Z790" s="144">
        <f>IF(ISERROR(SEARCH(Z$1,$Q790)),0,1)</f>
        <v>0</v>
      </c>
      <c r="AA790" s="144">
        <f>IF(ISERROR(SEARCH(AA$1,$Q790)),0,1)</f>
        <v>0</v>
      </c>
      <c r="AB790" s="144">
        <f>IF(ISERROR(SEARCH(AB$1,$Q790)),0,1)</f>
        <v>0</v>
      </c>
      <c r="AC790" s="144">
        <f>IF(ISERROR(SEARCH(AC$1,$Q790)),0,1)</f>
        <v>0</v>
      </c>
      <c r="AD790" s="144">
        <f>IF(ISERROR(SEARCH(AD$1,$Q790)),0,1)</f>
        <v>0</v>
      </c>
      <c r="AE790" s="144">
        <f>IF(ISERROR(SEARCH(AE$1,$Q790)),0,1)</f>
        <v>0</v>
      </c>
      <c r="AF790" s="144">
        <f>IF(ISERROR(SEARCH(AF$1,$Q790)),0,1)</f>
        <v>1</v>
      </c>
      <c r="AG790" s="144">
        <f>IF(ISERROR(SEARCH(AG$1,$Q790)),0,1)</f>
        <v>0</v>
      </c>
      <c r="AH790" s="144">
        <f>IF(ISERROR(SEARCH(AH$1,$Q790)),0,1)</f>
        <v>1</v>
      </c>
      <c r="AK790" t="s">
        <v>84</v>
      </c>
      <c r="AL790" s="41" t="s">
        <v>84</v>
      </c>
      <c r="AM790" s="216">
        <f>_xlfn.XLOOKUP(AL790,sortorder!$I$15:$I$20,sortorder!$J$15:$J$20)</f>
        <v>5</v>
      </c>
      <c r="AN790" t="s">
        <v>423</v>
      </c>
      <c r="AO790" t="s">
        <v>423</v>
      </c>
      <c r="AP790" t="s">
        <v>424</v>
      </c>
      <c r="AQ790" s="32">
        <v>1</v>
      </c>
      <c r="AR790" t="s">
        <v>3065</v>
      </c>
      <c r="AS790" t="s">
        <v>43</v>
      </c>
      <c r="AT790" t="s">
        <v>286</v>
      </c>
      <c r="AU790" t="s">
        <v>43</v>
      </c>
      <c r="AW790" s="39" t="str">
        <f>IFERROR(_xlfn.XLOOKUP(Q790,wtd!$B:$B,wtd!$C:$C),"")</f>
        <v/>
      </c>
      <c r="AX790" s="144" t="b">
        <f>IFERROR(Q790=_xlfn.XLOOKUP(Q790,wtd!$B:$B,wtd!$B:$B),FALSE)</f>
        <v>0</v>
      </c>
      <c r="AY790" t="s">
        <v>2845</v>
      </c>
      <c r="BA790">
        <v>3</v>
      </c>
      <c r="BC790" t="b">
        <v>0</v>
      </c>
      <c r="BD790" t="b">
        <v>0</v>
      </c>
      <c r="BE790" t="b">
        <v>0</v>
      </c>
      <c r="BF790" t="s">
        <v>526</v>
      </c>
      <c r="BG790" t="s">
        <v>527</v>
      </c>
      <c r="BH790" t="s">
        <v>527</v>
      </c>
      <c r="BI790" t="s">
        <v>528</v>
      </c>
      <c r="BJ790" t="s">
        <v>530</v>
      </c>
      <c r="BM790" t="s">
        <v>527</v>
      </c>
      <c r="BN790" s="232">
        <v>999</v>
      </c>
      <c r="BQ790" t="s">
        <v>529</v>
      </c>
      <c r="BR790" t="s">
        <v>525</v>
      </c>
      <c r="BS790" t="s">
        <v>56</v>
      </c>
    </row>
    <row r="791" spans="1:71">
      <c r="A791">
        <v>790</v>
      </c>
      <c r="B791" s="161" t="str">
        <f>IFERROR(TEXT(AM791,"00"),"99")&amp;IFERROR(TEXT(X791,"00"),"99")&amp;IFERROR(TEXT(T791,"00"),"99")&amp;IFERROR(TEXT(BN791,"000"),"999")</f>
        <v>0570999999</v>
      </c>
      <c r="C791" s="161" t="str">
        <f>IFERROR(TEXT(AM791,"00"),"99")&amp;IFERROR(TEXT(W791,"00"),"99")&amp;IFERROR(TEXT(S791,"000"),"999")</f>
        <v>0570999</v>
      </c>
      <c r="D791" s="29">
        <v>0</v>
      </c>
      <c r="E791" s="29">
        <v>1</v>
      </c>
      <c r="F791" s="29">
        <v>0</v>
      </c>
      <c r="G791" s="29"/>
      <c r="H791" t="s">
        <v>890</v>
      </c>
      <c r="I791" s="379" t="str">
        <f>IF(ISBLANK(H791), IF(OR(NOT(ISBLANK(M791)),NOT(ISBLANK(J791)), NOT(ISBLANK(O791))),"no oldname but should be",""),IF(H791=J791,"api",IF(H791=O791,"csv","no match or acsbgname")))</f>
        <v>csv</v>
      </c>
      <c r="N791" t="s">
        <v>890</v>
      </c>
      <c r="O791" t="s">
        <v>890</v>
      </c>
      <c r="P791" t="s">
        <v>890</v>
      </c>
      <c r="Q791" s="64" t="s">
        <v>889</v>
      </c>
      <c r="R791" t="s">
        <v>889</v>
      </c>
      <c r="S791" s="150">
        <f>IFERROR(_xlfn.XLOOKUP(U791,sortorder!$E$62:$E$134,sortorder!$F$62:$F$134),999)</f>
        <v>999</v>
      </c>
      <c r="T791" s="150">
        <f>IFERROR(_xlfn.XLOOKUP(U791,sortorder!$E$62:$E$134,sortorder!$D$62:$D$134),99)</f>
        <v>999</v>
      </c>
      <c r="U791" s="129" t="s">
        <v>185</v>
      </c>
      <c r="W791" s="155">
        <f>IFERROR(_xlfn.XLOOKUP(Y791,sortorder!$E$4:$E$55,sortorder!$D$4:$D$55),99)</f>
        <v>70</v>
      </c>
      <c r="X791" s="155">
        <f>IFERROR(_xlfn.XLOOKUP(Y791,sortorder!$E$4:$E$55,sortorder!$D$4:$D$55),99)</f>
        <v>70</v>
      </c>
      <c r="Y791" s="22" t="s">
        <v>2888</v>
      </c>
      <c r="Z791" s="144">
        <f>IF(ISERROR(SEARCH(Z$1,$Q791)),0,1)</f>
        <v>0</v>
      </c>
      <c r="AA791" s="144">
        <f>IF(ISERROR(SEARCH(AA$1,$Q791)),0,1)</f>
        <v>1</v>
      </c>
      <c r="AB791" s="144">
        <f>IF(ISERROR(SEARCH(AB$1,$Q791)),0,1)</f>
        <v>0</v>
      </c>
      <c r="AC791" s="144">
        <f>IF(ISERROR(SEARCH(AC$1,$Q791)),0,1)</f>
        <v>0</v>
      </c>
      <c r="AD791" s="144">
        <f>IF(ISERROR(SEARCH(AD$1,$Q791)),0,1)</f>
        <v>0</v>
      </c>
      <c r="AE791" s="144">
        <f>IF(ISERROR(SEARCH(AE$1,$Q791)),0,1)</f>
        <v>0</v>
      </c>
      <c r="AF791" s="144">
        <f>IF(ISERROR(SEARCH(AF$1,$Q791)),0,1)</f>
        <v>1</v>
      </c>
      <c r="AG791" s="144">
        <f>IF(ISERROR(SEARCH(AG$1,$Q791)),0,1)</f>
        <v>0</v>
      </c>
      <c r="AH791" s="144">
        <f>IF(ISERROR(SEARCH(AH$1,$Q791)),0,1)</f>
        <v>1</v>
      </c>
      <c r="AK791" t="s">
        <v>84</v>
      </c>
      <c r="AL791" s="41" t="s">
        <v>84</v>
      </c>
      <c r="AM791" s="216">
        <f>_xlfn.XLOOKUP(AL791,sortorder!$I$15:$I$20,sortorder!$J$15:$J$20)</f>
        <v>5</v>
      </c>
      <c r="AN791" t="s">
        <v>1804</v>
      </c>
      <c r="AO791" t="s">
        <v>1804</v>
      </c>
      <c r="AP791" t="s">
        <v>1805</v>
      </c>
      <c r="AQ791" s="32">
        <v>3</v>
      </c>
      <c r="AR791" t="s">
        <v>3064</v>
      </c>
      <c r="AS791" t="s">
        <v>43</v>
      </c>
      <c r="AT791" t="s">
        <v>286</v>
      </c>
      <c r="AU791" t="s">
        <v>43</v>
      </c>
      <c r="AW791" s="39" t="str">
        <f>IFERROR(_xlfn.XLOOKUP(Q791,wtd!$B:$B,wtd!$C:$C),"")</f>
        <v/>
      </c>
      <c r="AX791" s="144" t="b">
        <f>IFERROR(Q791=_xlfn.XLOOKUP(Q791,wtd!$B:$B,wtd!$B:$B),FALSE)</f>
        <v>0</v>
      </c>
      <c r="AY791" t="s">
        <v>2845</v>
      </c>
      <c r="BA791">
        <v>3</v>
      </c>
      <c r="BC791" t="b">
        <v>0</v>
      </c>
      <c r="BD791" t="b">
        <v>0</v>
      </c>
      <c r="BE791" t="b">
        <v>0</v>
      </c>
      <c r="BF791" s="1" t="s">
        <v>5417</v>
      </c>
      <c r="BG791" t="s">
        <v>891</v>
      </c>
      <c r="BH791" t="s">
        <v>891</v>
      </c>
      <c r="BI791" t="s">
        <v>891</v>
      </c>
      <c r="BN791" s="232">
        <v>999</v>
      </c>
      <c r="BQ791" t="s">
        <v>284</v>
      </c>
      <c r="BR791" t="s">
        <v>890</v>
      </c>
    </row>
    <row r="792" spans="1:71">
      <c r="A792">
        <v>791</v>
      </c>
      <c r="B792" s="161" t="str">
        <f>IFERROR(TEXT(AM792,"00"),"99")&amp;IFERROR(TEXT(X792,"00"),"99")&amp;IFERROR(TEXT(T792,"00"),"99")&amp;IFERROR(TEXT(BN792,"000"),"999")</f>
        <v>0570999999</v>
      </c>
      <c r="C792" s="161" t="str">
        <f>IFERROR(TEXT(AM792,"00"),"99")&amp;IFERROR(TEXT(W792,"00"),"99")&amp;IFERROR(TEXT(S792,"000"),"999")</f>
        <v>0570999</v>
      </c>
      <c r="D792" s="29">
        <v>0</v>
      </c>
      <c r="E792" s="29">
        <v>1</v>
      </c>
      <c r="F792" s="29">
        <v>0</v>
      </c>
      <c r="G792" s="29"/>
      <c r="H792" t="s">
        <v>937</v>
      </c>
      <c r="I792" s="379" t="str">
        <f>IF(ISBLANK(H792), IF(OR(NOT(ISBLANK(M792)),NOT(ISBLANK(J792)), NOT(ISBLANK(O792))),"no oldname but should be",""),IF(H792=J792,"api",IF(H792=O792,"csv","no match or acsbgname")))</f>
        <v>csv</v>
      </c>
      <c r="M792" s="68"/>
      <c r="N792" t="s">
        <v>937</v>
      </c>
      <c r="O792" t="s">
        <v>937</v>
      </c>
      <c r="P792" t="s">
        <v>937</v>
      </c>
      <c r="Q792" s="116" t="s">
        <v>936</v>
      </c>
      <c r="R792" s="68" t="s">
        <v>936</v>
      </c>
      <c r="S792" s="150">
        <f>IFERROR(_xlfn.XLOOKUP(U792,sortorder!$E$62:$E$134,sortorder!$F$62:$F$134),999)</f>
        <v>999</v>
      </c>
      <c r="T792" s="150">
        <f>IFERROR(_xlfn.XLOOKUP(U792,sortorder!$E$62:$E$134,sortorder!$D$62:$D$134),99)</f>
        <v>999</v>
      </c>
      <c r="U792" s="129" t="s">
        <v>108</v>
      </c>
      <c r="W792" s="155">
        <f>IFERROR(_xlfn.XLOOKUP(Y792,sortorder!$E$4:$E$55,sortorder!$D$4:$D$55),99)</f>
        <v>70</v>
      </c>
      <c r="X792" s="155">
        <f>IFERROR(_xlfn.XLOOKUP(Y792,sortorder!$E$4:$E$55,sortorder!$D$4:$D$55),99)</f>
        <v>70</v>
      </c>
      <c r="Y792" s="22" t="s">
        <v>2888</v>
      </c>
      <c r="Z792" s="144">
        <f>IF(ISERROR(SEARCH(Z$1,$Q792)),0,1)</f>
        <v>0</v>
      </c>
      <c r="AA792" s="144">
        <f>IF(ISERROR(SEARCH(AA$1,$Q792)),0,1)</f>
        <v>1</v>
      </c>
      <c r="AB792" s="144">
        <f>IF(ISERROR(SEARCH(AB$1,$Q792)),0,1)</f>
        <v>0</v>
      </c>
      <c r="AC792" s="144">
        <f>IF(ISERROR(SEARCH(AC$1,$Q792)),0,1)</f>
        <v>0</v>
      </c>
      <c r="AD792" s="144">
        <f>IF(ISERROR(SEARCH(AD$1,$Q792)),0,1)</f>
        <v>0</v>
      </c>
      <c r="AE792" s="144">
        <f>IF(ISERROR(SEARCH(AE$1,$Q792)),0,1)</f>
        <v>0</v>
      </c>
      <c r="AF792" s="144">
        <f>IF(ISERROR(SEARCH(AF$1,$Q792)),0,1)</f>
        <v>1</v>
      </c>
      <c r="AG792" s="144">
        <f>IF(ISERROR(SEARCH(AG$1,$Q792)),0,1)</f>
        <v>0</v>
      </c>
      <c r="AH792" s="144">
        <f>IF(ISERROR(SEARCH(AH$1,$Q792)),0,1)</f>
        <v>1</v>
      </c>
      <c r="AJ792" s="69"/>
      <c r="AK792" t="s">
        <v>84</v>
      </c>
      <c r="AL792" s="41" t="s">
        <v>84</v>
      </c>
      <c r="AM792" s="216">
        <f>_xlfn.XLOOKUP(AL792,sortorder!$I$15:$I$20,sortorder!$J$15:$J$20)</f>
        <v>5</v>
      </c>
      <c r="AN792" t="s">
        <v>1804</v>
      </c>
      <c r="AO792" t="s">
        <v>1804</v>
      </c>
      <c r="AP792" t="s">
        <v>1805</v>
      </c>
      <c r="AQ792" s="32">
        <v>3</v>
      </c>
      <c r="AR792" t="s">
        <v>3064</v>
      </c>
      <c r="AS792" t="s">
        <v>43</v>
      </c>
      <c r="AT792" t="s">
        <v>286</v>
      </c>
      <c r="AU792" t="s">
        <v>43</v>
      </c>
      <c r="AW792" s="39" t="str">
        <f>IFERROR(_xlfn.XLOOKUP(Q792,wtd!$B:$B,wtd!$C:$C),"")</f>
        <v/>
      </c>
      <c r="AX792" s="144" t="b">
        <f>IFERROR(Q792=_xlfn.XLOOKUP(Q792,wtd!$B:$B,wtd!$B:$B),FALSE)</f>
        <v>0</v>
      </c>
      <c r="AY792" t="s">
        <v>2845</v>
      </c>
      <c r="BA792">
        <v>3</v>
      </c>
      <c r="BC792" t="b">
        <v>0</v>
      </c>
      <c r="BD792" t="b">
        <v>0</v>
      </c>
      <c r="BE792" t="b">
        <v>0</v>
      </c>
      <c r="BF792" s="1" t="s">
        <v>5418</v>
      </c>
      <c r="BG792" t="s">
        <v>938</v>
      </c>
      <c r="BH792" t="s">
        <v>938</v>
      </c>
      <c r="BI792" t="s">
        <v>938</v>
      </c>
      <c r="BN792" s="232">
        <v>999</v>
      </c>
      <c r="BQ792" t="s">
        <v>529</v>
      </c>
      <c r="BR792" t="s">
        <v>937</v>
      </c>
    </row>
    <row r="793" spans="1:71">
      <c r="A793">
        <v>792</v>
      </c>
      <c r="B793" s="161" t="str">
        <f>IFERROR(TEXT(AM793,"00"),"99")&amp;IFERROR(TEXT(X793,"00"),"99")&amp;IFERROR(TEXT(T793,"00"),"99")&amp;IFERROR(TEXT(BN793,"000"),"999")</f>
        <v>0570999999</v>
      </c>
      <c r="C793" s="161" t="str">
        <f>IFERROR(TEXT(AM793,"00"),"99")&amp;IFERROR(TEXT(W793,"00"),"99")&amp;IFERROR(TEXT(S793,"000"),"999")</f>
        <v>0570999</v>
      </c>
      <c r="D793" s="29">
        <v>0</v>
      </c>
      <c r="E793" s="29">
        <v>1</v>
      </c>
      <c r="F793" s="29">
        <v>0</v>
      </c>
      <c r="G793" s="29"/>
      <c r="H793" t="s">
        <v>198</v>
      </c>
      <c r="I793" s="379" t="str">
        <f>IF(ISBLANK(H793), IF(OR(NOT(ISBLANK(M793)),NOT(ISBLANK(J793)), NOT(ISBLANK(O793))),"no oldname but should be",""),IF(H793=J793,"api",IF(H793=O793,"csv","no match or acsbgname")))</f>
        <v>csv</v>
      </c>
      <c r="M793" s="68"/>
      <c r="N793" t="s">
        <v>198</v>
      </c>
      <c r="O793" t="s">
        <v>198</v>
      </c>
      <c r="P793" t="s">
        <v>198</v>
      </c>
      <c r="Q793" s="116" t="s">
        <v>197</v>
      </c>
      <c r="R793" s="68" t="s">
        <v>197</v>
      </c>
      <c r="S793" s="150">
        <f>IFERROR(_xlfn.XLOOKUP(U793,sortorder!$E$62:$E$134,sortorder!$F$62:$F$134),999)</f>
        <v>999</v>
      </c>
      <c r="T793" s="150">
        <f>IFERROR(_xlfn.XLOOKUP(U793,sortorder!$E$62:$E$134,sortorder!$D$62:$D$134),99)</f>
        <v>999</v>
      </c>
      <c r="U793" s="129" t="s">
        <v>185</v>
      </c>
      <c r="W793" s="155">
        <f>IFERROR(_xlfn.XLOOKUP(Y793,sortorder!$E$4:$E$55,sortorder!$D$4:$D$55),99)</f>
        <v>70</v>
      </c>
      <c r="X793" s="155">
        <f>IFERROR(_xlfn.XLOOKUP(Y793,sortorder!$E$4:$E$55,sortorder!$D$4:$D$55),99)</f>
        <v>70</v>
      </c>
      <c r="Y793" s="22" t="s">
        <v>2888</v>
      </c>
      <c r="Z793" s="144">
        <f>IF(ISERROR(SEARCH(Z$1,$Q793)),0,1)</f>
        <v>0</v>
      </c>
      <c r="AA793" s="144">
        <f>IF(ISERROR(SEARCH(AA$1,$Q793)),0,1)</f>
        <v>0</v>
      </c>
      <c r="AB793" s="144">
        <f>IF(ISERROR(SEARCH(AB$1,$Q793)),0,1)</f>
        <v>0</v>
      </c>
      <c r="AC793" s="144">
        <f>IF(ISERROR(SEARCH(AC$1,$Q793)),0,1)</f>
        <v>0</v>
      </c>
      <c r="AD793" s="144">
        <f>IF(ISERROR(SEARCH(AD$1,$Q793)),0,1)</f>
        <v>0</v>
      </c>
      <c r="AE793" s="144">
        <f>IF(ISERROR(SEARCH(AE$1,$Q793)),0,1)</f>
        <v>1</v>
      </c>
      <c r="AF793" s="144">
        <f>IF(ISERROR(SEARCH(AF$1,$Q793)),0,1)</f>
        <v>1</v>
      </c>
      <c r="AG793" s="144">
        <f>IF(ISERROR(SEARCH(AG$1,$Q793)),0,1)</f>
        <v>0</v>
      </c>
      <c r="AH793" s="144">
        <f>IF(ISERROR(SEARCH(AH$1,$Q793)),0,1)</f>
        <v>0</v>
      </c>
      <c r="AJ793" s="69"/>
      <c r="AK793" t="s">
        <v>84</v>
      </c>
      <c r="AL793" s="41" t="s">
        <v>84</v>
      </c>
      <c r="AM793" s="216">
        <f>_xlfn.XLOOKUP(AL793,sortorder!$I$15:$I$20,sortorder!$J$15:$J$20)</f>
        <v>5</v>
      </c>
      <c r="AN793" t="s">
        <v>423</v>
      </c>
      <c r="AO793" t="s">
        <v>423</v>
      </c>
      <c r="AP793" t="s">
        <v>424</v>
      </c>
      <c r="AQ793" s="32">
        <v>1</v>
      </c>
      <c r="AR793" t="s">
        <v>83</v>
      </c>
      <c r="AS793" t="s">
        <v>97</v>
      </c>
      <c r="AT793" t="s">
        <v>96</v>
      </c>
      <c r="AU793" t="s">
        <v>97</v>
      </c>
      <c r="AW793" s="39" t="str">
        <f>IFERROR(_xlfn.XLOOKUP(Q793,wtd!$B:$B,wtd!$C:$C),"")</f>
        <v/>
      </c>
      <c r="AX793" s="144" t="b">
        <f>IFERROR(Q793=_xlfn.XLOOKUP(Q793,wtd!$B:$B,wtd!$B:$B),FALSE)</f>
        <v>0</v>
      </c>
      <c r="AY793" t="s">
        <v>89</v>
      </c>
      <c r="BC793" t="b">
        <v>0</v>
      </c>
      <c r="BD793" t="b">
        <v>0</v>
      </c>
      <c r="BE793" t="b">
        <v>0</v>
      </c>
      <c r="BF793" t="s">
        <v>5498</v>
      </c>
      <c r="BG793" t="s">
        <v>5498</v>
      </c>
      <c r="BH793" t="s">
        <v>5498</v>
      </c>
      <c r="BI793" t="s">
        <v>5498</v>
      </c>
      <c r="BN793" s="232">
        <v>999</v>
      </c>
      <c r="BQ793" t="s">
        <v>103</v>
      </c>
      <c r="BR793" t="s">
        <v>198</v>
      </c>
    </row>
    <row r="794" spans="1:71">
      <c r="A794">
        <v>793</v>
      </c>
      <c r="B794" s="161" t="str">
        <f>IFERROR(TEXT(AM794,"00"),"99")&amp;IFERROR(TEXT(X794,"00"),"99")&amp;IFERROR(TEXT(T794,"00"),"99")&amp;IFERROR(TEXT(BN794,"000"),"999")</f>
        <v>0570999999</v>
      </c>
      <c r="C794" s="161" t="str">
        <f>IFERROR(TEXT(AM794,"00"),"99")&amp;IFERROR(TEXT(W794,"00"),"99")&amp;IFERROR(TEXT(S794,"000"),"999")</f>
        <v>0570999</v>
      </c>
      <c r="D794" s="29">
        <v>0</v>
      </c>
      <c r="E794" s="29">
        <v>1</v>
      </c>
      <c r="F794" s="29">
        <v>0</v>
      </c>
      <c r="G794" s="29"/>
      <c r="H794" t="s">
        <v>200</v>
      </c>
      <c r="I794" s="379" t="str">
        <f>IF(ISBLANK(H794), IF(OR(NOT(ISBLANK(M794)),NOT(ISBLANK(J794)), NOT(ISBLANK(O794))),"no oldname but should be",""),IF(H794=J794,"api",IF(H794=O794,"csv","no match or acsbgname")))</f>
        <v>csv</v>
      </c>
      <c r="M794" s="68"/>
      <c r="N794" t="s">
        <v>200</v>
      </c>
      <c r="O794" t="s">
        <v>200</v>
      </c>
      <c r="P794" t="s">
        <v>200</v>
      </c>
      <c r="Q794" s="116" t="s">
        <v>199</v>
      </c>
      <c r="R794" s="68" t="s">
        <v>199</v>
      </c>
      <c r="S794" s="150">
        <f>IFERROR(_xlfn.XLOOKUP(U794,sortorder!$E$62:$E$134,sortorder!$F$62:$F$134),999)</f>
        <v>999</v>
      </c>
      <c r="T794" s="150">
        <f>IFERROR(_xlfn.XLOOKUP(U794,sortorder!$E$62:$E$134,sortorder!$D$62:$D$134),99)</f>
        <v>999</v>
      </c>
      <c r="U794" s="129" t="s">
        <v>185</v>
      </c>
      <c r="V794" s="59" t="s">
        <v>201</v>
      </c>
      <c r="W794" s="155">
        <f>IFERROR(_xlfn.XLOOKUP(Y794,sortorder!$E$4:$E$55,sortorder!$D$4:$D$55),99)</f>
        <v>70</v>
      </c>
      <c r="X794" s="155">
        <f>IFERROR(_xlfn.XLOOKUP(Y794,sortorder!$E$4:$E$55,sortorder!$D$4:$D$55),99)</f>
        <v>70</v>
      </c>
      <c r="Y794" s="22" t="s">
        <v>2888</v>
      </c>
      <c r="Z794" s="144">
        <f>IF(ISERROR(SEARCH(Z$1,$Q794)),0,1)</f>
        <v>0</v>
      </c>
      <c r="AA794" s="144">
        <f>IF(ISERROR(SEARCH(AA$1,$Q794)),0,1)</f>
        <v>0</v>
      </c>
      <c r="AB794" s="144">
        <f>IF(ISERROR(SEARCH(AB$1,$Q794)),0,1)</f>
        <v>0</v>
      </c>
      <c r="AC794" s="144">
        <f>IF(ISERROR(SEARCH(AC$1,$Q794)),0,1)</f>
        <v>0</v>
      </c>
      <c r="AD794" s="144">
        <f>IF(ISERROR(SEARCH(AD$1,$Q794)),0,1)</f>
        <v>0</v>
      </c>
      <c r="AE794" s="144">
        <f>IF(ISERROR(SEARCH(AE$1,$Q794)),0,1)</f>
        <v>1</v>
      </c>
      <c r="AF794" s="144">
        <f>IF(ISERROR(SEARCH(AF$1,$Q794)),0,1)</f>
        <v>1</v>
      </c>
      <c r="AG794" s="144">
        <f>IF(ISERROR(SEARCH(AG$1,$Q794)),0,1)</f>
        <v>0</v>
      </c>
      <c r="AH794" s="144">
        <f>IF(ISERROR(SEARCH(AH$1,$Q794)),0,1)</f>
        <v>1</v>
      </c>
      <c r="AJ794" s="69"/>
      <c r="AK794" t="s">
        <v>84</v>
      </c>
      <c r="AL794" s="41" t="s">
        <v>84</v>
      </c>
      <c r="AM794" s="216">
        <f>_xlfn.XLOOKUP(AL794,sortorder!$I$15:$I$20,sortorder!$J$15:$J$20)</f>
        <v>5</v>
      </c>
      <c r="AN794" t="s">
        <v>423</v>
      </c>
      <c r="AO794" t="s">
        <v>423</v>
      </c>
      <c r="AP794" t="s">
        <v>424</v>
      </c>
      <c r="AQ794" s="32">
        <v>1</v>
      </c>
      <c r="AR794" t="s">
        <v>83</v>
      </c>
      <c r="AS794" t="s">
        <v>97</v>
      </c>
      <c r="AT794" t="s">
        <v>96</v>
      </c>
      <c r="AU794" t="s">
        <v>97</v>
      </c>
      <c r="AW794" s="39" t="str">
        <f>IFERROR(_xlfn.XLOOKUP(Q794,wtd!$B:$B,wtd!$C:$C),"")</f>
        <v/>
      </c>
      <c r="AX794" s="144" t="b">
        <f>IFERROR(Q794=_xlfn.XLOOKUP(Q794,wtd!$B:$B,wtd!$B:$B),FALSE)</f>
        <v>0</v>
      </c>
      <c r="AY794" t="s">
        <v>89</v>
      </c>
      <c r="BC794" t="b">
        <v>0</v>
      </c>
      <c r="BD794" t="b">
        <v>0</v>
      </c>
      <c r="BE794" t="b">
        <v>0</v>
      </c>
      <c r="BF794" t="s">
        <v>5048</v>
      </c>
      <c r="BG794" t="s">
        <v>5499</v>
      </c>
      <c r="BH794" t="s">
        <v>5499</v>
      </c>
      <c r="BI794" t="s">
        <v>5500</v>
      </c>
      <c r="BJ794" t="s">
        <v>5501</v>
      </c>
      <c r="BN794" s="232">
        <v>999</v>
      </c>
      <c r="BQ794" t="s">
        <v>99</v>
      </c>
      <c r="BR794" t="s">
        <v>200</v>
      </c>
      <c r="BS794" t="s">
        <v>56</v>
      </c>
    </row>
    <row r="795" spans="1:71">
      <c r="A795">
        <v>794</v>
      </c>
      <c r="B795" s="161" t="str">
        <f>IFERROR(TEXT(AM795,"00"),"99")&amp;IFERROR(TEXT(X795,"00"),"99")&amp;IFERROR(TEXT(T795,"00"),"99")&amp;IFERROR(TEXT(BN795,"000"),"999")</f>
        <v>0570999999</v>
      </c>
      <c r="C795" s="161" t="str">
        <f>IFERROR(TEXT(AM795,"00"),"99")&amp;IFERROR(TEXT(W795,"00"),"99")&amp;IFERROR(TEXT(S795,"000"),"999")</f>
        <v>0570999</v>
      </c>
      <c r="D795" s="29">
        <v>0</v>
      </c>
      <c r="E795" s="29">
        <v>1</v>
      </c>
      <c r="F795" s="29">
        <v>0</v>
      </c>
      <c r="G795" s="29"/>
      <c r="H795" t="s">
        <v>704</v>
      </c>
      <c r="I795" s="379" t="str">
        <f>IF(ISBLANK(H795), IF(OR(NOT(ISBLANK(M795)),NOT(ISBLANK(J795)), NOT(ISBLANK(O795))),"no oldname but should be",""),IF(H795=J795,"api",IF(H795=O795,"csv","no match or acsbgname")))</f>
        <v>csv</v>
      </c>
      <c r="M795" s="68"/>
      <c r="N795" t="s">
        <v>704</v>
      </c>
      <c r="O795" t="s">
        <v>704</v>
      </c>
      <c r="P795" t="s">
        <v>704</v>
      </c>
      <c r="Q795" s="116" t="s">
        <v>703</v>
      </c>
      <c r="R795" s="68" t="s">
        <v>703</v>
      </c>
      <c r="S795" s="150">
        <f>IFERROR(_xlfn.XLOOKUP(U795,sortorder!$E$62:$E$134,sortorder!$F$62:$F$134),999)</f>
        <v>999</v>
      </c>
      <c r="T795" s="150">
        <f>IFERROR(_xlfn.XLOOKUP(U795,sortorder!$E$62:$E$134,sortorder!$D$62:$D$134),99)</f>
        <v>999</v>
      </c>
      <c r="U795" s="129" t="s">
        <v>185</v>
      </c>
      <c r="W795" s="155">
        <f>IFERROR(_xlfn.XLOOKUP(Y795,sortorder!$E$4:$E$55,sortorder!$D$4:$D$55),99)</f>
        <v>70</v>
      </c>
      <c r="X795" s="155">
        <f>IFERROR(_xlfn.XLOOKUP(Y795,sortorder!$E$4:$E$55,sortorder!$D$4:$D$55),99)</f>
        <v>70</v>
      </c>
      <c r="Y795" s="22" t="s">
        <v>2888</v>
      </c>
      <c r="Z795" s="144">
        <f>IF(ISERROR(SEARCH(Z$1,$Q795)),0,1)</f>
        <v>0</v>
      </c>
      <c r="AA795" s="144">
        <f>IF(ISERROR(SEARCH(AA$1,$Q795)),0,1)</f>
        <v>0</v>
      </c>
      <c r="AB795" s="144">
        <f>IF(ISERROR(SEARCH(AB$1,$Q795)),0,1)</f>
        <v>1</v>
      </c>
      <c r="AC795" s="144">
        <f>IF(ISERROR(SEARCH(AC$1,$Q795)),0,1)</f>
        <v>1</v>
      </c>
      <c r="AD795" s="144">
        <f>IF(ISERROR(SEARCH(AD$1,$Q795)),0,1)</f>
        <v>0</v>
      </c>
      <c r="AE795" s="144">
        <f>IF(ISERROR(SEARCH(AE$1,$Q795)),0,1)</f>
        <v>0</v>
      </c>
      <c r="AF795" s="144">
        <f>IF(ISERROR(SEARCH(AF$1,$Q795)),0,1)</f>
        <v>1</v>
      </c>
      <c r="AG795" s="144">
        <f>IF(ISERROR(SEARCH(AG$1,$Q795)),0,1)</f>
        <v>0</v>
      </c>
      <c r="AH795" s="144">
        <f>IF(ISERROR(SEARCH(AH$1,$Q795)),0,1)</f>
        <v>0</v>
      </c>
      <c r="AJ795" s="69"/>
      <c r="AK795" t="s">
        <v>84</v>
      </c>
      <c r="AL795" s="41" t="s">
        <v>84</v>
      </c>
      <c r="AM795" s="216">
        <f>_xlfn.XLOOKUP(AL795,sortorder!$I$15:$I$20,sortorder!$J$15:$J$20)</f>
        <v>5</v>
      </c>
      <c r="AN795" t="s">
        <v>423</v>
      </c>
      <c r="AO795" t="s">
        <v>423</v>
      </c>
      <c r="AP795" t="s">
        <v>424</v>
      </c>
      <c r="AQ795" s="32">
        <v>1</v>
      </c>
      <c r="AR795" t="s">
        <v>268</v>
      </c>
      <c r="AS795" t="s">
        <v>2833</v>
      </c>
      <c r="AT795" t="s">
        <v>515</v>
      </c>
      <c r="AU795" t="s">
        <v>516</v>
      </c>
      <c r="AW795" s="39" t="str">
        <f>IFERROR(_xlfn.XLOOKUP(Q795,wtd!$B:$B,wtd!$C:$C),"")</f>
        <v/>
      </c>
      <c r="AX795" s="144" t="b">
        <f>IFERROR(Q795=_xlfn.XLOOKUP(Q795,wtd!$B:$B,wtd!$B:$B),FALSE)</f>
        <v>0</v>
      </c>
      <c r="AY795" t="s">
        <v>1103</v>
      </c>
      <c r="BC795" t="b">
        <v>0</v>
      </c>
      <c r="BD795" t="b">
        <v>0</v>
      </c>
      <c r="BE795" t="b">
        <v>0</v>
      </c>
      <c r="BF795" t="s">
        <v>4889</v>
      </c>
      <c r="BG795" s="188" t="s">
        <v>4889</v>
      </c>
      <c r="BH795" t="s">
        <v>4889</v>
      </c>
      <c r="BI795" t="s">
        <v>4889</v>
      </c>
      <c r="BN795" s="232">
        <v>999</v>
      </c>
      <c r="BQ795" t="s">
        <v>705</v>
      </c>
      <c r="BR795" t="s">
        <v>704</v>
      </c>
    </row>
    <row r="796" spans="1:71">
      <c r="A796">
        <v>795</v>
      </c>
      <c r="B796" s="161" t="str">
        <f>IFERROR(TEXT(AM796,"00"),"99")&amp;IFERROR(TEXT(X796,"00"),"99")&amp;IFERROR(TEXT(T796,"00"),"99")&amp;IFERROR(TEXT(BN796,"000"),"999")</f>
        <v>0570999999</v>
      </c>
      <c r="C796" s="161" t="str">
        <f>IFERROR(TEXT(AM796,"00"),"99")&amp;IFERROR(TEXT(W796,"00"),"99")&amp;IFERROR(TEXT(S796,"000"),"999")</f>
        <v>0570999</v>
      </c>
      <c r="D796" s="29">
        <v>0</v>
      </c>
      <c r="E796" s="29">
        <v>1</v>
      </c>
      <c r="F796" s="29">
        <v>0</v>
      </c>
      <c r="G796" s="29"/>
      <c r="H796" t="s">
        <v>707</v>
      </c>
      <c r="I796" s="379" t="str">
        <f>IF(ISBLANK(H796), IF(OR(NOT(ISBLANK(M796)),NOT(ISBLANK(J796)), NOT(ISBLANK(O796))),"no oldname but should be",""),IF(H796=J796,"api",IF(H796=O796,"csv","no match or acsbgname")))</f>
        <v>csv</v>
      </c>
      <c r="M796" s="68"/>
      <c r="N796" t="s">
        <v>707</v>
      </c>
      <c r="O796" t="s">
        <v>707</v>
      </c>
      <c r="P796" t="s">
        <v>707</v>
      </c>
      <c r="Q796" s="116" t="s">
        <v>706</v>
      </c>
      <c r="R796" s="68" t="s">
        <v>706</v>
      </c>
      <c r="S796" s="150">
        <f>IFERROR(_xlfn.XLOOKUP(U796,sortorder!$E$62:$E$134,sortorder!$F$62:$F$134),999)</f>
        <v>999</v>
      </c>
      <c r="T796" s="150">
        <f>IFERROR(_xlfn.XLOOKUP(U796,sortorder!$E$62:$E$134,sortorder!$D$62:$D$134),99)</f>
        <v>999</v>
      </c>
      <c r="U796" s="129" t="s">
        <v>185</v>
      </c>
      <c r="W796" s="155">
        <f>IFERROR(_xlfn.XLOOKUP(Y796,sortorder!$E$4:$E$55,sortorder!$D$4:$D$55),99)</f>
        <v>70</v>
      </c>
      <c r="X796" s="155">
        <f>IFERROR(_xlfn.XLOOKUP(Y796,sortorder!$E$4:$E$55,sortorder!$D$4:$D$55),99)</f>
        <v>70</v>
      </c>
      <c r="Y796" s="22" t="s">
        <v>2888</v>
      </c>
      <c r="Z796" s="144">
        <f>IF(ISERROR(SEARCH(Z$1,$Q796)),0,1)</f>
        <v>0</v>
      </c>
      <c r="AA796" s="144">
        <f>IF(ISERROR(SEARCH(AA$1,$Q796)),0,1)</f>
        <v>0</v>
      </c>
      <c r="AB796" s="144">
        <f>IF(ISERROR(SEARCH(AB$1,$Q796)),0,1)</f>
        <v>1</v>
      </c>
      <c r="AC796" s="144">
        <f>IF(ISERROR(SEARCH(AC$1,$Q796)),0,1)</f>
        <v>1</v>
      </c>
      <c r="AD796" s="144">
        <f>IF(ISERROR(SEARCH(AD$1,$Q796)),0,1)</f>
        <v>0</v>
      </c>
      <c r="AE796" s="144">
        <f>IF(ISERROR(SEARCH(AE$1,$Q796)),0,1)</f>
        <v>0</v>
      </c>
      <c r="AF796" s="144">
        <f>IF(ISERROR(SEARCH(AF$1,$Q796)),0,1)</f>
        <v>1</v>
      </c>
      <c r="AG796" s="144">
        <f>IF(ISERROR(SEARCH(AG$1,$Q796)),0,1)</f>
        <v>0</v>
      </c>
      <c r="AH796" s="144">
        <f>IF(ISERROR(SEARCH(AH$1,$Q796)),0,1)</f>
        <v>1</v>
      </c>
      <c r="AJ796" s="69"/>
      <c r="AK796" t="s">
        <v>84</v>
      </c>
      <c r="AL796" s="41" t="s">
        <v>84</v>
      </c>
      <c r="AM796" s="216">
        <f>_xlfn.XLOOKUP(AL796,sortorder!$I$15:$I$20,sortorder!$J$15:$J$20)</f>
        <v>5</v>
      </c>
      <c r="AN796" t="s">
        <v>423</v>
      </c>
      <c r="AO796" t="s">
        <v>423</v>
      </c>
      <c r="AP796" t="s">
        <v>424</v>
      </c>
      <c r="AQ796" s="32">
        <v>1</v>
      </c>
      <c r="AR796" t="s">
        <v>268</v>
      </c>
      <c r="AS796" t="s">
        <v>2833</v>
      </c>
      <c r="AT796" t="s">
        <v>515</v>
      </c>
      <c r="AU796" t="s">
        <v>516</v>
      </c>
      <c r="AW796" s="39" t="str">
        <f>IFERROR(_xlfn.XLOOKUP(Q796,wtd!$B:$B,wtd!$C:$C),"")</f>
        <v/>
      </c>
      <c r="AX796" s="144" t="b">
        <f>IFERROR(Q796=_xlfn.XLOOKUP(Q796,wtd!$B:$B,wtd!$B:$B),FALSE)</f>
        <v>0</v>
      </c>
      <c r="AY796" t="s">
        <v>1103</v>
      </c>
      <c r="BC796" t="b">
        <v>0</v>
      </c>
      <c r="BD796" t="b">
        <v>0</v>
      </c>
      <c r="BE796" t="b">
        <v>0</v>
      </c>
      <c r="BF796" t="s">
        <v>5049</v>
      </c>
      <c r="BG796" s="124" t="s">
        <v>5502</v>
      </c>
      <c r="BH796" t="s">
        <v>5502</v>
      </c>
      <c r="BI796" t="s">
        <v>5502</v>
      </c>
      <c r="BN796" s="232">
        <v>999</v>
      </c>
      <c r="BQ796" t="s">
        <v>708</v>
      </c>
      <c r="BR796" t="s">
        <v>707</v>
      </c>
    </row>
    <row r="797" spans="1:71">
      <c r="A797">
        <v>796</v>
      </c>
      <c r="B797" s="161" t="str">
        <f>IFERROR(TEXT(AM797,"00"),"99")&amp;IFERROR(TEXT(X797,"00"),"99")&amp;IFERROR(TEXT(T797,"00"),"99")&amp;IFERROR(TEXT(BN797,"000"),"999")</f>
        <v>0570999999</v>
      </c>
      <c r="C797" s="161" t="str">
        <f>IFERROR(TEXT(AM797,"00"),"99")&amp;IFERROR(TEXT(W797,"00"),"99")&amp;IFERROR(TEXT(S797,"000"),"999")</f>
        <v>0570999</v>
      </c>
      <c r="D797" s="29">
        <v>0</v>
      </c>
      <c r="E797" s="29">
        <v>1</v>
      </c>
      <c r="F797" s="29">
        <v>0</v>
      </c>
      <c r="G797" s="29"/>
      <c r="H797" t="s">
        <v>582</v>
      </c>
      <c r="I797" s="379" t="str">
        <f>IF(ISBLANK(H797), IF(OR(NOT(ISBLANK(M797)),NOT(ISBLANK(J797)), NOT(ISBLANK(O797))),"no oldname but should be",""),IF(H797=J797,"api",IF(H797=O797,"csv","no match or acsbgname")))</f>
        <v>csv</v>
      </c>
      <c r="M797" s="68"/>
      <c r="N797" t="s">
        <v>582</v>
      </c>
      <c r="O797" t="s">
        <v>582</v>
      </c>
      <c r="P797" t="s">
        <v>582</v>
      </c>
      <c r="Q797" s="116" t="s">
        <v>581</v>
      </c>
      <c r="R797" s="68" t="s">
        <v>581</v>
      </c>
      <c r="S797" s="150">
        <f>IFERROR(_xlfn.XLOOKUP(U797,sortorder!$E$62:$E$134,sortorder!$F$62:$F$134),999)</f>
        <v>999</v>
      </c>
      <c r="T797" s="150">
        <f>IFERROR(_xlfn.XLOOKUP(U797,sortorder!$E$62:$E$134,sortorder!$D$62:$D$134),99)</f>
        <v>999</v>
      </c>
      <c r="U797" s="129" t="s">
        <v>185</v>
      </c>
      <c r="W797" s="155">
        <f>IFERROR(_xlfn.XLOOKUP(Y797,sortorder!$E$4:$E$55,sortorder!$D$4:$D$55),99)</f>
        <v>70</v>
      </c>
      <c r="X797" s="155">
        <f>IFERROR(_xlfn.XLOOKUP(Y797,sortorder!$E$4:$E$55,sortorder!$D$4:$D$55),99)</f>
        <v>70</v>
      </c>
      <c r="Y797" s="22" t="s">
        <v>2888</v>
      </c>
      <c r="Z797" s="144">
        <f>IF(ISERROR(SEARCH(Z$1,$Q797)),0,1)</f>
        <v>0</v>
      </c>
      <c r="AA797" s="144">
        <f>IF(ISERROR(SEARCH(AA$1,$Q797)),0,1)</f>
        <v>1</v>
      </c>
      <c r="AB797" s="144">
        <f>IF(ISERROR(SEARCH(AB$1,$Q797)),0,1)</f>
        <v>0</v>
      </c>
      <c r="AC797" s="144">
        <f>IF(ISERROR(SEARCH(AC$1,$Q797)),0,1)</f>
        <v>0</v>
      </c>
      <c r="AD797" s="144">
        <f>IF(ISERROR(SEARCH(AD$1,$Q797)),0,1)</f>
        <v>0</v>
      </c>
      <c r="AE797" s="144">
        <f>IF(ISERROR(SEARCH(AE$1,$Q797)),0,1)</f>
        <v>1</v>
      </c>
      <c r="AF797" s="144">
        <f>IF(ISERROR(SEARCH(AF$1,$Q797)),0,1)</f>
        <v>1</v>
      </c>
      <c r="AG797" s="144">
        <f>IF(ISERROR(SEARCH(AG$1,$Q797)),0,1)</f>
        <v>0</v>
      </c>
      <c r="AH797" s="144">
        <f>IF(ISERROR(SEARCH(AH$1,$Q797)),0,1)</f>
        <v>0</v>
      </c>
      <c r="AJ797" s="69"/>
      <c r="AK797" t="s">
        <v>84</v>
      </c>
      <c r="AL797" s="41" t="s">
        <v>84</v>
      </c>
      <c r="AM797" s="216">
        <f>_xlfn.XLOOKUP(AL797,sortorder!$I$15:$I$20,sortorder!$J$15:$J$20)</f>
        <v>5</v>
      </c>
      <c r="AN797" t="s">
        <v>1804</v>
      </c>
      <c r="AO797" t="s">
        <v>1804</v>
      </c>
      <c r="AP797" t="s">
        <v>1805</v>
      </c>
      <c r="AQ797" s="32">
        <v>3</v>
      </c>
      <c r="AR797" t="s">
        <v>456</v>
      </c>
      <c r="AS797" t="s">
        <v>97</v>
      </c>
      <c r="AT797" t="s">
        <v>96</v>
      </c>
      <c r="AU797" t="s">
        <v>97</v>
      </c>
      <c r="AW797" s="39" t="str">
        <f>IFERROR(_xlfn.XLOOKUP(Q797,wtd!$B:$B,wtd!$C:$C),"")</f>
        <v/>
      </c>
      <c r="AX797" s="144" t="b">
        <f>IFERROR(Q797=_xlfn.XLOOKUP(Q797,wtd!$B:$B,wtd!$B:$B),FALSE)</f>
        <v>0</v>
      </c>
      <c r="AY797" t="s">
        <v>89</v>
      </c>
      <c r="BC797" t="b">
        <v>0</v>
      </c>
      <c r="BD797" t="b">
        <v>0</v>
      </c>
      <c r="BE797" t="b">
        <v>0</v>
      </c>
      <c r="BF797" t="s">
        <v>4892</v>
      </c>
      <c r="BG797" t="s">
        <v>4892</v>
      </c>
      <c r="BH797" t="s">
        <v>4892</v>
      </c>
      <c r="BI797" t="s">
        <v>4892</v>
      </c>
      <c r="BN797" s="232">
        <v>999</v>
      </c>
      <c r="BQ797" t="s">
        <v>103</v>
      </c>
      <c r="BR797" t="s">
        <v>582</v>
      </c>
    </row>
    <row r="798" spans="1:71">
      <c r="A798">
        <v>797</v>
      </c>
      <c r="B798" s="161" t="str">
        <f>IFERROR(TEXT(AM798,"00"),"99")&amp;IFERROR(TEXT(X798,"00"),"99")&amp;IFERROR(TEXT(T798,"00"),"99")&amp;IFERROR(TEXT(BN798,"000"),"999")</f>
        <v>0570999999</v>
      </c>
      <c r="C798" s="161" t="str">
        <f>IFERROR(TEXT(AM798,"00"),"99")&amp;IFERROR(TEXT(W798,"00"),"99")&amp;IFERROR(TEXT(S798,"000"),"999")</f>
        <v>0570999</v>
      </c>
      <c r="D798" s="29">
        <v>0</v>
      </c>
      <c r="E798" s="29">
        <v>1</v>
      </c>
      <c r="F798" s="29">
        <v>0</v>
      </c>
      <c r="G798" s="29"/>
      <c r="H798" t="s">
        <v>740</v>
      </c>
      <c r="I798" s="379" t="str">
        <f>IF(ISBLANK(H798), IF(OR(NOT(ISBLANK(M798)),NOT(ISBLANK(J798)), NOT(ISBLANK(O798))),"no oldname but should be",""),IF(H798=J798,"api",IF(H798=O798,"csv","no match or acsbgname")))</f>
        <v>csv</v>
      </c>
      <c r="M798" s="68"/>
      <c r="N798" t="s">
        <v>740</v>
      </c>
      <c r="O798" t="s">
        <v>740</v>
      </c>
      <c r="P798" t="s">
        <v>740</v>
      </c>
      <c r="Q798" s="116" t="s">
        <v>739</v>
      </c>
      <c r="R798" s="68" t="s">
        <v>739</v>
      </c>
      <c r="S798" s="150">
        <f>IFERROR(_xlfn.XLOOKUP(U798,sortorder!$E$62:$E$134,sortorder!$F$62:$F$134),999)</f>
        <v>999</v>
      </c>
      <c r="T798" s="150">
        <f>IFERROR(_xlfn.XLOOKUP(U798,sortorder!$E$62:$E$134,sortorder!$D$62:$D$134),99)</f>
        <v>999</v>
      </c>
      <c r="U798" s="212" t="s">
        <v>185</v>
      </c>
      <c r="W798" s="155">
        <f>IFERROR(_xlfn.XLOOKUP(Y798,sortorder!$E$4:$E$55,sortorder!$D$4:$D$55),99)</f>
        <v>70</v>
      </c>
      <c r="X798" s="155">
        <f>IFERROR(_xlfn.XLOOKUP(Y798,sortorder!$E$4:$E$55,sortorder!$D$4:$D$55),99)</f>
        <v>70</v>
      </c>
      <c r="Y798" s="22" t="s">
        <v>2888</v>
      </c>
      <c r="Z798" s="144">
        <f>IF(ISERROR(SEARCH(Z$1,$Q798)),0,1)</f>
        <v>0</v>
      </c>
      <c r="AA798" s="144">
        <f>IF(ISERROR(SEARCH(AA$1,$Q798)),0,1)</f>
        <v>1</v>
      </c>
      <c r="AB798" s="144">
        <f>IF(ISERROR(SEARCH(AB$1,$Q798)),0,1)</f>
        <v>0</v>
      </c>
      <c r="AC798" s="144">
        <f>IF(ISERROR(SEARCH(AC$1,$Q798)),0,1)</f>
        <v>0</v>
      </c>
      <c r="AD798" s="144">
        <f>IF(ISERROR(SEARCH(AD$1,$Q798)),0,1)</f>
        <v>0</v>
      </c>
      <c r="AE798" s="144">
        <f>IF(ISERROR(SEARCH(AE$1,$Q798)),0,1)</f>
        <v>1</v>
      </c>
      <c r="AF798" s="144">
        <f>IF(ISERROR(SEARCH(AF$1,$Q798)),0,1)</f>
        <v>1</v>
      </c>
      <c r="AG798" s="144">
        <f>IF(ISERROR(SEARCH(AG$1,$Q798)),0,1)</f>
        <v>0</v>
      </c>
      <c r="AH798" s="144">
        <f>IF(ISERROR(SEARCH(AH$1,$Q798)),0,1)</f>
        <v>1</v>
      </c>
      <c r="AJ798" s="69"/>
      <c r="AK798" t="s">
        <v>84</v>
      </c>
      <c r="AL798" s="41" t="s">
        <v>84</v>
      </c>
      <c r="AM798" s="216">
        <f>_xlfn.XLOOKUP(AL798,sortorder!$I$15:$I$20,sortorder!$J$15:$J$20)</f>
        <v>5</v>
      </c>
      <c r="AN798" t="s">
        <v>1804</v>
      </c>
      <c r="AO798" t="s">
        <v>1804</v>
      </c>
      <c r="AP798" t="s">
        <v>1805</v>
      </c>
      <c r="AQ798" s="32">
        <v>3</v>
      </c>
      <c r="AR798" t="s">
        <v>456</v>
      </c>
      <c r="AS798" t="s">
        <v>97</v>
      </c>
      <c r="AT798" t="s">
        <v>96</v>
      </c>
      <c r="AU798" t="s">
        <v>97</v>
      </c>
      <c r="AW798" s="39" t="str">
        <f>IFERROR(_xlfn.XLOOKUP(Q798,wtd!$B:$B,wtd!$C:$C),"")</f>
        <v/>
      </c>
      <c r="AX798" s="144" t="b">
        <f>IFERROR(Q798=_xlfn.XLOOKUP(Q798,wtd!$B:$B,wtd!$B:$B),FALSE)</f>
        <v>0</v>
      </c>
      <c r="AY798" t="s">
        <v>89</v>
      </c>
      <c r="BC798" t="b">
        <v>0</v>
      </c>
      <c r="BD798" t="b">
        <v>0</v>
      </c>
      <c r="BE798" t="b">
        <v>0</v>
      </c>
      <c r="BF798" t="s">
        <v>5050</v>
      </c>
      <c r="BG798" t="s">
        <v>5503</v>
      </c>
      <c r="BH798" t="s">
        <v>5503</v>
      </c>
      <c r="BI798" t="s">
        <v>5503</v>
      </c>
      <c r="BN798" s="232">
        <v>999</v>
      </c>
      <c r="BQ798" t="s">
        <v>99</v>
      </c>
      <c r="BR798" t="s">
        <v>740</v>
      </c>
    </row>
    <row r="799" spans="1:71">
      <c r="A799">
        <v>798</v>
      </c>
      <c r="B799" s="161" t="str">
        <f>IFERROR(TEXT(AM799,"00"),"99")&amp;IFERROR(TEXT(X799,"00"),"99")&amp;IFERROR(TEXT(T799,"00"),"99")&amp;IFERROR(TEXT(BN799,"000"),"999")</f>
        <v>0570999999</v>
      </c>
      <c r="C799" s="161" t="str">
        <f>IFERROR(TEXT(AM799,"00"),"99")&amp;IFERROR(TEXT(W799,"00"),"99")&amp;IFERROR(TEXT(S799,"000"),"999")</f>
        <v>0570999</v>
      </c>
      <c r="D799" s="29">
        <v>0</v>
      </c>
      <c r="E799" s="29">
        <v>1</v>
      </c>
      <c r="F799" s="29">
        <v>0</v>
      </c>
      <c r="G799" s="29"/>
      <c r="H799" t="s">
        <v>975</v>
      </c>
      <c r="I799" s="379" t="str">
        <f>IF(ISBLANK(H799), IF(OR(NOT(ISBLANK(M799)),NOT(ISBLANK(J799)), NOT(ISBLANK(O799))),"no oldname but should be",""),IF(H799=J799,"api",IF(H799=O799,"csv","no match or acsbgname")))</f>
        <v>csv</v>
      </c>
      <c r="M799" s="68"/>
      <c r="N799" t="s">
        <v>975</v>
      </c>
      <c r="O799" t="s">
        <v>975</v>
      </c>
      <c r="P799" t="s">
        <v>975</v>
      </c>
      <c r="Q799" s="116" t="s">
        <v>974</v>
      </c>
      <c r="R799" s="68" t="s">
        <v>974</v>
      </c>
      <c r="S799" s="150">
        <f>IFERROR(_xlfn.XLOOKUP(U799,sortorder!$E$62:$E$134,sortorder!$F$62:$F$134),999)</f>
        <v>999</v>
      </c>
      <c r="T799" s="150">
        <f>IFERROR(_xlfn.XLOOKUP(U799,sortorder!$E$62:$E$134,sortorder!$D$62:$D$134),99)</f>
        <v>999</v>
      </c>
      <c r="U799" s="201" t="s">
        <v>185</v>
      </c>
      <c r="W799" s="155">
        <f>IFERROR(_xlfn.XLOOKUP(Y799,sortorder!$E$4:$E$55,sortorder!$D$4:$D$55),99)</f>
        <v>70</v>
      </c>
      <c r="X799" s="155">
        <f>IFERROR(_xlfn.XLOOKUP(Y799,sortorder!$E$4:$E$55,sortorder!$D$4:$D$55),99)</f>
        <v>70</v>
      </c>
      <c r="Y799" s="22" t="s">
        <v>2888</v>
      </c>
      <c r="Z799" s="144">
        <f>IF(ISERROR(SEARCH(Z$1,$Q799)),0,1)</f>
        <v>0</v>
      </c>
      <c r="AA799" s="144">
        <f>IF(ISERROR(SEARCH(AA$1,$Q799)),0,1)</f>
        <v>1</v>
      </c>
      <c r="AB799" s="144">
        <f>IF(ISERROR(SEARCH(AB$1,$Q799)),0,1)</f>
        <v>1</v>
      </c>
      <c r="AC799" s="144">
        <f>IF(ISERROR(SEARCH(AC$1,$Q799)),0,1)</f>
        <v>1</v>
      </c>
      <c r="AD799" s="144">
        <f>IF(ISERROR(SEARCH(AD$1,$Q799)),0,1)</f>
        <v>0</v>
      </c>
      <c r="AE799" s="144">
        <f>IF(ISERROR(SEARCH(AE$1,$Q799)),0,1)</f>
        <v>0</v>
      </c>
      <c r="AF799" s="144">
        <f>IF(ISERROR(SEARCH(AF$1,$Q799)),0,1)</f>
        <v>1</v>
      </c>
      <c r="AG799" s="144">
        <f>IF(ISERROR(SEARCH(AG$1,$Q799)),0,1)</f>
        <v>0</v>
      </c>
      <c r="AH799" s="144">
        <f>IF(ISERROR(SEARCH(AH$1,$Q799)),0,1)</f>
        <v>0</v>
      </c>
      <c r="AJ799" s="69"/>
      <c r="AK799" t="s">
        <v>84</v>
      </c>
      <c r="AL799" s="41" t="s">
        <v>84</v>
      </c>
      <c r="AM799" s="216">
        <f>_xlfn.XLOOKUP(AL799,sortorder!$I$15:$I$20,sortorder!$J$15:$J$20)</f>
        <v>5</v>
      </c>
      <c r="AN799" t="s">
        <v>1804</v>
      </c>
      <c r="AO799" t="s">
        <v>1804</v>
      </c>
      <c r="AP799" t="s">
        <v>1805</v>
      </c>
      <c r="AQ799" s="32">
        <v>3</v>
      </c>
      <c r="AR799" t="s">
        <v>757</v>
      </c>
      <c r="AS799" t="s">
        <v>2833</v>
      </c>
      <c r="AT799" t="s">
        <v>515</v>
      </c>
      <c r="AU799" t="s">
        <v>516</v>
      </c>
      <c r="AW799" s="39" t="str">
        <f>IFERROR(_xlfn.XLOOKUP(Q799,wtd!$B:$B,wtd!$C:$C),"")</f>
        <v/>
      </c>
      <c r="AX799" s="144" t="b">
        <f>IFERROR(Q799=_xlfn.XLOOKUP(Q799,wtd!$B:$B,wtd!$B:$B),FALSE)</f>
        <v>0</v>
      </c>
      <c r="AY799" t="s">
        <v>1103</v>
      </c>
      <c r="BC799" t="b">
        <v>0</v>
      </c>
      <c r="BD799" t="b">
        <v>0</v>
      </c>
      <c r="BE799" t="b">
        <v>0</v>
      </c>
      <c r="BF799" t="s">
        <v>4894</v>
      </c>
      <c r="BG799" t="s">
        <v>4894</v>
      </c>
      <c r="BH799" t="s">
        <v>4894</v>
      </c>
      <c r="BI799" t="s">
        <v>4894</v>
      </c>
      <c r="BN799" s="232">
        <v>999</v>
      </c>
      <c r="BQ799" t="s">
        <v>705</v>
      </c>
      <c r="BR799" t="s">
        <v>975</v>
      </c>
    </row>
    <row r="800" spans="1:71">
      <c r="A800">
        <v>799</v>
      </c>
      <c r="B800" s="161" t="str">
        <f>IFERROR(TEXT(AM800,"00"),"99")&amp;IFERROR(TEXT(X800,"00"),"99")&amp;IFERROR(TEXT(T800,"00"),"99")&amp;IFERROR(TEXT(BN800,"000"),"999")</f>
        <v>0570999999</v>
      </c>
      <c r="C800" s="161" t="str">
        <f>IFERROR(TEXT(AM800,"00"),"99")&amp;IFERROR(TEXT(W800,"00"),"99")&amp;IFERROR(TEXT(S800,"000"),"999")</f>
        <v>0570999</v>
      </c>
      <c r="D800" s="29">
        <v>0</v>
      </c>
      <c r="E800" s="29">
        <v>1</v>
      </c>
      <c r="F800" s="29">
        <v>0</v>
      </c>
      <c r="G800" s="29"/>
      <c r="H800" t="s">
        <v>880</v>
      </c>
      <c r="I800" s="379" t="str">
        <f>IF(ISBLANK(H800), IF(OR(NOT(ISBLANK(M800)),NOT(ISBLANK(J800)), NOT(ISBLANK(O800))),"no oldname but should be",""),IF(H800=J800,"api",IF(H800=O800,"csv","no match or acsbgname")))</f>
        <v>csv</v>
      </c>
      <c r="M800" s="68"/>
      <c r="N800" t="s">
        <v>880</v>
      </c>
      <c r="O800" t="s">
        <v>880</v>
      </c>
      <c r="P800" t="s">
        <v>880</v>
      </c>
      <c r="Q800" s="116" t="s">
        <v>879</v>
      </c>
      <c r="R800" s="68" t="s">
        <v>879</v>
      </c>
      <c r="S800" s="150">
        <f>IFERROR(_xlfn.XLOOKUP(U800,sortorder!$E$62:$E$134,sortorder!$F$62:$F$134),999)</f>
        <v>999</v>
      </c>
      <c r="T800" s="150">
        <f>IFERROR(_xlfn.XLOOKUP(U800,sortorder!$E$62:$E$134,sortorder!$D$62:$D$134),99)</f>
        <v>999</v>
      </c>
      <c r="U800" s="129" t="s">
        <v>185</v>
      </c>
      <c r="W800" s="155">
        <f>IFERROR(_xlfn.XLOOKUP(Y800,sortorder!$E$4:$E$55,sortorder!$D$4:$D$55),99)</f>
        <v>70</v>
      </c>
      <c r="X800" s="155">
        <f>IFERROR(_xlfn.XLOOKUP(Y800,sortorder!$E$4:$E$55,sortorder!$D$4:$D$55),99)</f>
        <v>70</v>
      </c>
      <c r="Y800" s="22" t="s">
        <v>2888</v>
      </c>
      <c r="Z800" s="144">
        <f>IF(ISERROR(SEARCH(Z$1,$Q800)),0,1)</f>
        <v>0</v>
      </c>
      <c r="AA800" s="144">
        <f>IF(ISERROR(SEARCH(AA$1,$Q800)),0,1)</f>
        <v>1</v>
      </c>
      <c r="AB800" s="144">
        <f>IF(ISERROR(SEARCH(AB$1,$Q800)),0,1)</f>
        <v>1</v>
      </c>
      <c r="AC800" s="144">
        <f>IF(ISERROR(SEARCH(AC$1,$Q800)),0,1)</f>
        <v>1</v>
      </c>
      <c r="AD800" s="144">
        <f>IF(ISERROR(SEARCH(AD$1,$Q800)),0,1)</f>
        <v>0</v>
      </c>
      <c r="AE800" s="144">
        <f>IF(ISERROR(SEARCH(AE$1,$Q800)),0,1)</f>
        <v>0</v>
      </c>
      <c r="AF800" s="144">
        <f>IF(ISERROR(SEARCH(AF$1,$Q800)),0,1)</f>
        <v>1</v>
      </c>
      <c r="AG800" s="144">
        <f>IF(ISERROR(SEARCH(AG$1,$Q800)),0,1)</f>
        <v>0</v>
      </c>
      <c r="AH800" s="144">
        <f>IF(ISERROR(SEARCH(AH$1,$Q800)),0,1)</f>
        <v>1</v>
      </c>
      <c r="AJ800" s="69"/>
      <c r="AK800" t="s">
        <v>84</v>
      </c>
      <c r="AL800" s="41" t="s">
        <v>84</v>
      </c>
      <c r="AM800" s="216">
        <f>_xlfn.XLOOKUP(AL800,sortorder!$I$15:$I$20,sortorder!$J$15:$J$20)</f>
        <v>5</v>
      </c>
      <c r="AN800" t="s">
        <v>1804</v>
      </c>
      <c r="AO800" t="s">
        <v>1804</v>
      </c>
      <c r="AP800" t="s">
        <v>1805</v>
      </c>
      <c r="AQ800" s="32">
        <v>3</v>
      </c>
      <c r="AR800" t="s">
        <v>757</v>
      </c>
      <c r="AS800" t="s">
        <v>2833</v>
      </c>
      <c r="AT800" t="s">
        <v>515</v>
      </c>
      <c r="AU800" t="s">
        <v>516</v>
      </c>
      <c r="AW800" s="39" t="str">
        <f>IFERROR(_xlfn.XLOOKUP(Q800,wtd!$B:$B,wtd!$C:$C),"")</f>
        <v/>
      </c>
      <c r="AX800" s="144" t="b">
        <f>IFERROR(Q800=_xlfn.XLOOKUP(Q800,wtd!$B:$B,wtd!$B:$B),FALSE)</f>
        <v>0</v>
      </c>
      <c r="AY800" t="s">
        <v>1103</v>
      </c>
      <c r="BC800" t="b">
        <v>0</v>
      </c>
      <c r="BD800" t="b">
        <v>0</v>
      </c>
      <c r="BE800" t="b">
        <v>0</v>
      </c>
      <c r="BF800" t="s">
        <v>5051</v>
      </c>
      <c r="BG800" t="s">
        <v>5504</v>
      </c>
      <c r="BH800" t="s">
        <v>5504</v>
      </c>
      <c r="BI800" t="s">
        <v>5504</v>
      </c>
      <c r="BN800" s="232">
        <v>999</v>
      </c>
      <c r="BQ800" t="s">
        <v>708</v>
      </c>
      <c r="BR800" t="s">
        <v>880</v>
      </c>
    </row>
    <row r="801" spans="1:72">
      <c r="A801">
        <v>800</v>
      </c>
      <c r="B801" s="161" t="str">
        <f>IFERROR(TEXT(AM801,"00"),"99")&amp;IFERROR(TEXT(X801,"00"),"99")&amp;IFERROR(TEXT(T801,"00"),"99")&amp;IFERROR(TEXT(BN801,"000"),"999")</f>
        <v>0570999999</v>
      </c>
      <c r="C801" s="161" t="str">
        <f>IFERROR(TEXT(AM801,"00"),"99")&amp;IFERROR(TEXT(W801,"00"),"99")&amp;IFERROR(TEXT(S801,"000"),"999")</f>
        <v>0570999</v>
      </c>
      <c r="D801" s="29">
        <v>0</v>
      </c>
      <c r="E801" s="29">
        <v>1</v>
      </c>
      <c r="F801" s="29">
        <v>0</v>
      </c>
      <c r="G801" s="29"/>
      <c r="H801" t="s">
        <v>101</v>
      </c>
      <c r="I801" s="379" t="str">
        <f>IF(ISBLANK(H801), IF(OR(NOT(ISBLANK(M801)),NOT(ISBLANK(J801)), NOT(ISBLANK(O801))),"no oldname but should be",""),IF(H801=J801,"api",IF(H801=O801,"csv","no match or acsbgname")))</f>
        <v>csv</v>
      </c>
      <c r="M801" s="68"/>
      <c r="N801" t="s">
        <v>101</v>
      </c>
      <c r="O801" t="s">
        <v>101</v>
      </c>
      <c r="P801" t="s">
        <v>101</v>
      </c>
      <c r="Q801" s="116" t="s">
        <v>100</v>
      </c>
      <c r="R801" s="68" t="s">
        <v>100</v>
      </c>
      <c r="S801" s="150">
        <f>IFERROR(_xlfn.XLOOKUP(U801,sortorder!$E$62:$E$134,sortorder!$F$62:$F$134),999)</f>
        <v>999</v>
      </c>
      <c r="T801" s="150">
        <f>IFERROR(_xlfn.XLOOKUP(U801,sortorder!$E$62:$E$134,sortorder!$D$62:$D$134),99)</f>
        <v>999</v>
      </c>
      <c r="U801" s="129" t="s">
        <v>108</v>
      </c>
      <c r="W801" s="155">
        <f>IFERROR(_xlfn.XLOOKUP(Y801,sortorder!$E$4:$E$55,sortorder!$D$4:$D$55),99)</f>
        <v>70</v>
      </c>
      <c r="X801" s="155">
        <f>IFERROR(_xlfn.XLOOKUP(Y801,sortorder!$E$4:$E$55,sortorder!$D$4:$D$55),99)</f>
        <v>70</v>
      </c>
      <c r="Y801" s="22" t="s">
        <v>2888</v>
      </c>
      <c r="Z801" s="144">
        <f>IF(ISERROR(SEARCH(Z$1,$Q801)),0,1)</f>
        <v>0</v>
      </c>
      <c r="AA801" s="144">
        <f>IF(ISERROR(SEARCH(AA$1,$Q801)),0,1)</f>
        <v>0</v>
      </c>
      <c r="AB801" s="144">
        <f>IF(ISERROR(SEARCH(AB$1,$Q801)),0,1)</f>
        <v>0</v>
      </c>
      <c r="AC801" s="144">
        <f>IF(ISERROR(SEARCH(AC$1,$Q801)),0,1)</f>
        <v>0</v>
      </c>
      <c r="AD801" s="144">
        <f>IF(ISERROR(SEARCH(AD$1,$Q801)),0,1)</f>
        <v>0</v>
      </c>
      <c r="AE801" s="144">
        <f>IF(ISERROR(SEARCH(AE$1,$Q801)),0,1)</f>
        <v>1</v>
      </c>
      <c r="AF801" s="144">
        <f>IF(ISERROR(SEARCH(AF$1,$Q801)),0,1)</f>
        <v>1</v>
      </c>
      <c r="AG801" s="144">
        <f>IF(ISERROR(SEARCH(AG$1,$Q801)),0,1)</f>
        <v>0</v>
      </c>
      <c r="AH801" s="144">
        <f>IF(ISERROR(SEARCH(AH$1,$Q801)),0,1)</f>
        <v>0</v>
      </c>
      <c r="AJ801" s="69"/>
      <c r="AK801" t="s">
        <v>84</v>
      </c>
      <c r="AL801" s="41" t="s">
        <v>84</v>
      </c>
      <c r="AM801" s="216">
        <f>_xlfn.XLOOKUP(AL801,sortorder!$I$15:$I$20,sortorder!$J$15:$J$20)</f>
        <v>5</v>
      </c>
      <c r="AN801" t="s">
        <v>423</v>
      </c>
      <c r="AO801" t="s">
        <v>423</v>
      </c>
      <c r="AP801" t="s">
        <v>424</v>
      </c>
      <c r="AQ801" s="32">
        <v>1</v>
      </c>
      <c r="AR801" t="s">
        <v>83</v>
      </c>
      <c r="AS801" t="s">
        <v>97</v>
      </c>
      <c r="AT801" t="s">
        <v>96</v>
      </c>
      <c r="AU801" t="s">
        <v>97</v>
      </c>
      <c r="AW801" s="39" t="str">
        <f>IFERROR(_xlfn.XLOOKUP(Q801,wtd!$B:$B,wtd!$C:$C),"")</f>
        <v/>
      </c>
      <c r="AX801" s="144" t="b">
        <f>IFERROR(Q801=_xlfn.XLOOKUP(Q801,wtd!$B:$B,wtd!$B:$B),FALSE)</f>
        <v>0</v>
      </c>
      <c r="AY801" t="s">
        <v>89</v>
      </c>
      <c r="BC801" t="b">
        <v>0</v>
      </c>
      <c r="BD801" t="b">
        <v>0</v>
      </c>
      <c r="BE801" t="b">
        <v>0</v>
      </c>
      <c r="BF801" t="s">
        <v>102</v>
      </c>
      <c r="BG801" t="s">
        <v>102</v>
      </c>
      <c r="BH801" t="s">
        <v>102</v>
      </c>
      <c r="BI801" t="s">
        <v>102</v>
      </c>
      <c r="BN801" s="232">
        <v>999</v>
      </c>
      <c r="BQ801" t="s">
        <v>103</v>
      </c>
      <c r="BR801" t="s">
        <v>101</v>
      </c>
    </row>
    <row r="802" spans="1:72">
      <c r="A802">
        <v>801</v>
      </c>
      <c r="B802" s="161" t="str">
        <f>IFERROR(TEXT(AM802,"00"),"99")&amp;IFERROR(TEXT(X802,"00"),"99")&amp;IFERROR(TEXT(T802,"00"),"99")&amp;IFERROR(TEXT(BN802,"000"),"999")</f>
        <v>0570999999</v>
      </c>
      <c r="C802" s="161" t="str">
        <f>IFERROR(TEXT(AM802,"00"),"99")&amp;IFERROR(TEXT(W802,"00"),"99")&amp;IFERROR(TEXT(S802,"000"),"999")</f>
        <v>0570999</v>
      </c>
      <c r="D802" s="29">
        <v>0</v>
      </c>
      <c r="E802" s="29">
        <v>1</v>
      </c>
      <c r="F802" s="29">
        <v>0</v>
      </c>
      <c r="G802" s="29"/>
      <c r="H802" t="s">
        <v>105</v>
      </c>
      <c r="I802" s="379" t="str">
        <f>IF(ISBLANK(H802), IF(OR(NOT(ISBLANK(M802)),NOT(ISBLANK(J802)), NOT(ISBLANK(O802))),"no oldname but should be",""),IF(H802=J802,"api",IF(H802=O802,"csv","no match or acsbgname")))</f>
        <v>csv</v>
      </c>
      <c r="M802" s="68"/>
      <c r="N802" t="s">
        <v>105</v>
      </c>
      <c r="O802" t="s">
        <v>105</v>
      </c>
      <c r="P802" t="s">
        <v>105</v>
      </c>
      <c r="Q802" s="116" t="s">
        <v>104</v>
      </c>
      <c r="R802" s="68" t="s">
        <v>104</v>
      </c>
      <c r="S802" s="150">
        <f>IFERROR(_xlfn.XLOOKUP(U802,sortorder!$E$62:$E$134,sortorder!$F$62:$F$134),999)</f>
        <v>999</v>
      </c>
      <c r="T802" s="150">
        <f>IFERROR(_xlfn.XLOOKUP(U802,sortorder!$E$62:$E$134,sortorder!$D$62:$D$134),99)</f>
        <v>999</v>
      </c>
      <c r="U802" s="129" t="s">
        <v>108</v>
      </c>
      <c r="V802" s="59" t="s">
        <v>107</v>
      </c>
      <c r="W802" s="155">
        <f>IFERROR(_xlfn.XLOOKUP(Y802,sortorder!$E$4:$E$55,sortorder!$D$4:$D$55),99)</f>
        <v>70</v>
      </c>
      <c r="X802" s="155">
        <f>IFERROR(_xlfn.XLOOKUP(Y802,sortorder!$E$4:$E$55,sortorder!$D$4:$D$55),99)</f>
        <v>70</v>
      </c>
      <c r="Y802" s="22" t="s">
        <v>2888</v>
      </c>
      <c r="Z802" s="144">
        <f>IF(ISERROR(SEARCH(Z$1,$Q802)),0,1)</f>
        <v>0</v>
      </c>
      <c r="AA802" s="144">
        <f>IF(ISERROR(SEARCH(AA$1,$Q802)),0,1)</f>
        <v>0</v>
      </c>
      <c r="AB802" s="144">
        <f>IF(ISERROR(SEARCH(AB$1,$Q802)),0,1)</f>
        <v>0</v>
      </c>
      <c r="AC802" s="144">
        <f>IF(ISERROR(SEARCH(AC$1,$Q802)),0,1)</f>
        <v>0</v>
      </c>
      <c r="AD802" s="144">
        <f>IF(ISERROR(SEARCH(AD$1,$Q802)),0,1)</f>
        <v>0</v>
      </c>
      <c r="AE802" s="144">
        <f>IF(ISERROR(SEARCH(AE$1,$Q802)),0,1)</f>
        <v>1</v>
      </c>
      <c r="AF802" s="144">
        <f>IF(ISERROR(SEARCH(AF$1,$Q802)),0,1)</f>
        <v>1</v>
      </c>
      <c r="AG802" s="144">
        <f>IF(ISERROR(SEARCH(AG$1,$Q802)),0,1)</f>
        <v>0</v>
      </c>
      <c r="AH802" s="144">
        <f>IF(ISERROR(SEARCH(AH$1,$Q802)),0,1)</f>
        <v>1</v>
      </c>
      <c r="AJ802" s="69"/>
      <c r="AK802" t="s">
        <v>84</v>
      </c>
      <c r="AL802" s="41" t="s">
        <v>84</v>
      </c>
      <c r="AM802" s="216">
        <f>_xlfn.XLOOKUP(AL802,sortorder!$I$15:$I$20,sortorder!$J$15:$J$20)</f>
        <v>5</v>
      </c>
      <c r="AN802" t="s">
        <v>423</v>
      </c>
      <c r="AO802" t="s">
        <v>423</v>
      </c>
      <c r="AP802" t="s">
        <v>424</v>
      </c>
      <c r="AQ802" s="32">
        <v>1</v>
      </c>
      <c r="AR802" t="s">
        <v>83</v>
      </c>
      <c r="AS802" t="s">
        <v>97</v>
      </c>
      <c r="AT802" t="s">
        <v>96</v>
      </c>
      <c r="AU802" t="s">
        <v>97</v>
      </c>
      <c r="AW802" s="39" t="str">
        <f>IFERROR(_xlfn.XLOOKUP(Q802,wtd!$B:$B,wtd!$C:$C),"")</f>
        <v/>
      </c>
      <c r="AX802" s="144" t="b">
        <f>IFERROR(Q802=_xlfn.XLOOKUP(Q802,wtd!$B:$B,wtd!$B:$B),FALSE)</f>
        <v>0</v>
      </c>
      <c r="AY802" t="s">
        <v>89</v>
      </c>
      <c r="BC802" t="b">
        <v>0</v>
      </c>
      <c r="BD802" t="b">
        <v>0</v>
      </c>
      <c r="BE802" t="b">
        <v>0</v>
      </c>
      <c r="BF802" t="s">
        <v>5505</v>
      </c>
      <c r="BG802" t="s">
        <v>5506</v>
      </c>
      <c r="BH802" t="s">
        <v>5506</v>
      </c>
      <c r="BI802" t="s">
        <v>106</v>
      </c>
      <c r="BJ802" t="s">
        <v>5507</v>
      </c>
      <c r="BN802" s="232">
        <v>999</v>
      </c>
      <c r="BQ802" t="s">
        <v>99</v>
      </c>
      <c r="BR802" t="s">
        <v>105</v>
      </c>
      <c r="BS802" t="s">
        <v>56</v>
      </c>
    </row>
    <row r="803" spans="1:72">
      <c r="A803">
        <v>802</v>
      </c>
      <c r="B803" s="161" t="str">
        <f>IFERROR(TEXT(AM803,"00"),"99")&amp;IFERROR(TEXT(X803,"00"),"99")&amp;IFERROR(TEXT(T803,"00"),"99")&amp;IFERROR(TEXT(BN803,"000"),"999")</f>
        <v>0570999999</v>
      </c>
      <c r="C803" s="161" t="str">
        <f>IFERROR(TEXT(AM803,"00"),"99")&amp;IFERROR(TEXT(W803,"00"),"99")&amp;IFERROR(TEXT(S803,"000"),"999")</f>
        <v>0570999</v>
      </c>
      <c r="D803" s="29">
        <v>0</v>
      </c>
      <c r="E803" s="29">
        <v>1</v>
      </c>
      <c r="F803" s="29">
        <v>0</v>
      </c>
      <c r="G803" s="29"/>
      <c r="H803" t="s">
        <v>451</v>
      </c>
      <c r="I803" s="379" t="str">
        <f>IF(ISBLANK(H803), IF(OR(NOT(ISBLANK(M803)),NOT(ISBLANK(J803)), NOT(ISBLANK(O803))),"no oldname but should be",""),IF(H803=J803,"api",IF(H803=O803,"csv","no match or acsbgname")))</f>
        <v>csv</v>
      </c>
      <c r="M803" s="68"/>
      <c r="N803" t="s">
        <v>451</v>
      </c>
      <c r="O803" t="s">
        <v>451</v>
      </c>
      <c r="P803" t="s">
        <v>451</v>
      </c>
      <c r="Q803" s="116" t="s">
        <v>450</v>
      </c>
      <c r="R803" s="68" t="s">
        <v>450</v>
      </c>
      <c r="S803" s="150">
        <f>IFERROR(_xlfn.XLOOKUP(U803,sortorder!$E$62:$E$134,sortorder!$F$62:$F$134),999)</f>
        <v>999</v>
      </c>
      <c r="T803" s="150">
        <f>IFERROR(_xlfn.XLOOKUP(U803,sortorder!$E$62:$E$134,sortorder!$D$62:$D$134),99)</f>
        <v>999</v>
      </c>
      <c r="U803" s="129" t="s">
        <v>108</v>
      </c>
      <c r="W803" s="155">
        <f>IFERROR(_xlfn.XLOOKUP(Y803,sortorder!$E$4:$E$55,sortorder!$D$4:$D$55),99)</f>
        <v>70</v>
      </c>
      <c r="X803" s="155">
        <f>IFERROR(_xlfn.XLOOKUP(Y803,sortorder!$E$4:$E$55,sortorder!$D$4:$D$55),99)</f>
        <v>70</v>
      </c>
      <c r="Y803" s="22" t="s">
        <v>2888</v>
      </c>
      <c r="Z803" s="144">
        <f>IF(ISERROR(SEARCH(Z$1,$Q803)),0,1)</f>
        <v>0</v>
      </c>
      <c r="AA803" s="144">
        <f>IF(ISERROR(SEARCH(AA$1,$Q803)),0,1)</f>
        <v>0</v>
      </c>
      <c r="AB803" s="144">
        <f>IF(ISERROR(SEARCH(AB$1,$Q803)),0,1)</f>
        <v>1</v>
      </c>
      <c r="AC803" s="144">
        <f>IF(ISERROR(SEARCH(AC$1,$Q803)),0,1)</f>
        <v>1</v>
      </c>
      <c r="AD803" s="144">
        <f>IF(ISERROR(SEARCH(AD$1,$Q803)),0,1)</f>
        <v>0</v>
      </c>
      <c r="AE803" s="144">
        <f>IF(ISERROR(SEARCH(AE$1,$Q803)),0,1)</f>
        <v>0</v>
      </c>
      <c r="AF803" s="144">
        <f>IF(ISERROR(SEARCH(AF$1,$Q803)),0,1)</f>
        <v>1</v>
      </c>
      <c r="AG803" s="144">
        <f>IF(ISERROR(SEARCH(AG$1,$Q803)),0,1)</f>
        <v>0</v>
      </c>
      <c r="AH803" s="144">
        <f>IF(ISERROR(SEARCH(AH$1,$Q803)),0,1)</f>
        <v>0</v>
      </c>
      <c r="AJ803" s="69"/>
      <c r="AK803" t="s">
        <v>84</v>
      </c>
      <c r="AL803" s="41" t="s">
        <v>84</v>
      </c>
      <c r="AM803" s="216">
        <f>_xlfn.XLOOKUP(AL803,sortorder!$I$15:$I$20,sortorder!$J$15:$J$20)</f>
        <v>5</v>
      </c>
      <c r="AN803" t="s">
        <v>423</v>
      </c>
      <c r="AO803" t="s">
        <v>423</v>
      </c>
      <c r="AP803" t="s">
        <v>424</v>
      </c>
      <c r="AQ803" s="32">
        <v>1</v>
      </c>
      <c r="AR803" t="s">
        <v>268</v>
      </c>
      <c r="AS803" t="s">
        <v>2833</v>
      </c>
      <c r="AT803" t="s">
        <v>515</v>
      </c>
      <c r="AU803" t="s">
        <v>516</v>
      </c>
      <c r="AW803" s="39" t="str">
        <f>IFERROR(_xlfn.XLOOKUP(Q803,wtd!$B:$B,wtd!$C:$C),"")</f>
        <v/>
      </c>
      <c r="AX803" s="144" t="b">
        <f>IFERROR(Q803=_xlfn.XLOOKUP(Q803,wtd!$B:$B,wtd!$B:$B),FALSE)</f>
        <v>0</v>
      </c>
      <c r="AY803" t="s">
        <v>1103</v>
      </c>
      <c r="BC803" t="b">
        <v>0</v>
      </c>
      <c r="BD803" t="b">
        <v>0</v>
      </c>
      <c r="BE803" t="b">
        <v>0</v>
      </c>
      <c r="BF803" t="s">
        <v>452</v>
      </c>
      <c r="BG803" t="s">
        <v>452</v>
      </c>
      <c r="BH803" t="s">
        <v>452</v>
      </c>
      <c r="BI803" t="s">
        <v>452</v>
      </c>
      <c r="BN803" s="232">
        <v>999</v>
      </c>
      <c r="BQ803" t="s">
        <v>453</v>
      </c>
      <c r="BR803" t="s">
        <v>451</v>
      </c>
    </row>
    <row r="804" spans="1:72">
      <c r="A804">
        <v>803</v>
      </c>
      <c r="B804" s="161" t="str">
        <f>IFERROR(TEXT(AM804,"00"),"99")&amp;IFERROR(TEXT(X804,"00"),"99")&amp;IFERROR(TEXT(T804,"00"),"99")&amp;IFERROR(TEXT(BN804,"000"),"999")</f>
        <v>0570999999</v>
      </c>
      <c r="C804" s="161" t="str">
        <f>IFERROR(TEXT(AM804,"00"),"99")&amp;IFERROR(TEXT(W804,"00"),"99")&amp;IFERROR(TEXT(S804,"000"),"999")</f>
        <v>0570999</v>
      </c>
      <c r="D804" s="29">
        <v>0</v>
      </c>
      <c r="E804" s="29">
        <v>1</v>
      </c>
      <c r="F804" s="29">
        <v>0</v>
      </c>
      <c r="G804" s="29"/>
      <c r="H804" t="s">
        <v>267</v>
      </c>
      <c r="I804" s="379" t="str">
        <f>IF(ISBLANK(H804), IF(OR(NOT(ISBLANK(M804)),NOT(ISBLANK(J804)), NOT(ISBLANK(O804))),"no oldname but should be",""),IF(H804=J804,"api",IF(H804=O804,"csv","no match or acsbgname")))</f>
        <v>csv</v>
      </c>
      <c r="M804" s="68"/>
      <c r="N804" t="s">
        <v>267</v>
      </c>
      <c r="O804" t="s">
        <v>267</v>
      </c>
      <c r="P804" t="s">
        <v>267</v>
      </c>
      <c r="Q804" s="116" t="s">
        <v>266</v>
      </c>
      <c r="R804" s="68" t="s">
        <v>266</v>
      </c>
      <c r="S804" s="150">
        <f>IFERROR(_xlfn.XLOOKUP(U804,sortorder!$E$62:$E$134,sortorder!$F$62:$F$134),999)</f>
        <v>999</v>
      </c>
      <c r="T804" s="150">
        <f>IFERROR(_xlfn.XLOOKUP(U804,sortorder!$E$62:$E$134,sortorder!$D$62:$D$134),99)</f>
        <v>999</v>
      </c>
      <c r="U804" s="129" t="s">
        <v>108</v>
      </c>
      <c r="W804" s="155">
        <f>IFERROR(_xlfn.XLOOKUP(Y804,sortorder!$E$4:$E$55,sortorder!$D$4:$D$55),99)</f>
        <v>70</v>
      </c>
      <c r="X804" s="155">
        <f>IFERROR(_xlfn.XLOOKUP(Y804,sortorder!$E$4:$E$55,sortorder!$D$4:$D$55),99)</f>
        <v>70</v>
      </c>
      <c r="Y804" s="22" t="s">
        <v>2888</v>
      </c>
      <c r="Z804" s="144">
        <f>IF(ISERROR(SEARCH(Z$1,$Q804)),0,1)</f>
        <v>0</v>
      </c>
      <c r="AA804" s="144">
        <f>IF(ISERROR(SEARCH(AA$1,$Q804)),0,1)</f>
        <v>0</v>
      </c>
      <c r="AB804" s="144">
        <f>IF(ISERROR(SEARCH(AB$1,$Q804)),0,1)</f>
        <v>1</v>
      </c>
      <c r="AC804" s="144">
        <f>IF(ISERROR(SEARCH(AC$1,$Q804)),0,1)</f>
        <v>1</v>
      </c>
      <c r="AD804" s="144">
        <f>IF(ISERROR(SEARCH(AD$1,$Q804)),0,1)</f>
        <v>0</v>
      </c>
      <c r="AE804" s="144">
        <f>IF(ISERROR(SEARCH(AE$1,$Q804)),0,1)</f>
        <v>0</v>
      </c>
      <c r="AF804" s="144">
        <f>IF(ISERROR(SEARCH(AF$1,$Q804)),0,1)</f>
        <v>1</v>
      </c>
      <c r="AG804" s="144">
        <f>IF(ISERROR(SEARCH(AG$1,$Q804)),0,1)</f>
        <v>0</v>
      </c>
      <c r="AH804" s="144">
        <f>IF(ISERROR(SEARCH(AH$1,$Q804)),0,1)</f>
        <v>1</v>
      </c>
      <c r="AJ804" s="69"/>
      <c r="AK804" t="s">
        <v>84</v>
      </c>
      <c r="AL804" s="41" t="s">
        <v>84</v>
      </c>
      <c r="AM804" s="216">
        <f>_xlfn.XLOOKUP(AL804,sortorder!$I$15:$I$20,sortorder!$J$15:$J$20)</f>
        <v>5</v>
      </c>
      <c r="AN804" t="s">
        <v>423</v>
      </c>
      <c r="AO804" t="s">
        <v>423</v>
      </c>
      <c r="AP804" t="s">
        <v>424</v>
      </c>
      <c r="AQ804" s="32">
        <v>1</v>
      </c>
      <c r="AR804" t="s">
        <v>268</v>
      </c>
      <c r="AS804" t="s">
        <v>2833</v>
      </c>
      <c r="AT804" t="s">
        <v>515</v>
      </c>
      <c r="AU804" t="s">
        <v>516</v>
      </c>
      <c r="AW804" s="39" t="str">
        <f>IFERROR(_xlfn.XLOOKUP(Q804,wtd!$B:$B,wtd!$C:$C),"")</f>
        <v/>
      </c>
      <c r="AX804" s="144" t="b">
        <f>IFERROR(Q804=_xlfn.XLOOKUP(Q804,wtd!$B:$B,wtd!$B:$B),FALSE)</f>
        <v>0</v>
      </c>
      <c r="AY804" t="s">
        <v>1103</v>
      </c>
      <c r="BC804" t="b">
        <v>0</v>
      </c>
      <c r="BD804" t="b">
        <v>0</v>
      </c>
      <c r="BE804" t="b">
        <v>0</v>
      </c>
      <c r="BF804" t="s">
        <v>5052</v>
      </c>
      <c r="BG804" t="s">
        <v>269</v>
      </c>
      <c r="BH804" t="s">
        <v>269</v>
      </c>
      <c r="BI804" t="s">
        <v>269</v>
      </c>
      <c r="BN804" s="232">
        <v>999</v>
      </c>
      <c r="BQ804" t="s">
        <v>270</v>
      </c>
      <c r="BR804" t="s">
        <v>267</v>
      </c>
    </row>
    <row r="805" spans="1:72">
      <c r="A805">
        <v>804</v>
      </c>
      <c r="B805" s="161" t="str">
        <f>IFERROR(TEXT(AM805,"00"),"99")&amp;IFERROR(TEXT(X805,"00"),"99")&amp;IFERROR(TEXT(T805,"00"),"99")&amp;IFERROR(TEXT(BN805,"000"),"999")</f>
        <v>0570999999</v>
      </c>
      <c r="C805" s="161" t="str">
        <f>IFERROR(TEXT(AM805,"00"),"99")&amp;IFERROR(TEXT(W805,"00"),"99")&amp;IFERROR(TEXT(S805,"000"),"999")</f>
        <v>0570999</v>
      </c>
      <c r="D805" s="29">
        <v>0</v>
      </c>
      <c r="E805" s="29">
        <v>1</v>
      </c>
      <c r="F805" s="29">
        <v>0</v>
      </c>
      <c r="G805" s="29"/>
      <c r="H805" t="s">
        <v>491</v>
      </c>
      <c r="I805" s="379" t="str">
        <f>IF(ISBLANK(H805), IF(OR(NOT(ISBLANK(M805)),NOT(ISBLANK(J805)), NOT(ISBLANK(O805))),"no oldname but should be",""),IF(H805=J805,"api",IF(H805=O805,"csv","no match or acsbgname")))</f>
        <v>csv</v>
      </c>
      <c r="M805" s="68"/>
      <c r="N805" t="s">
        <v>491</v>
      </c>
      <c r="O805" t="s">
        <v>491</v>
      </c>
      <c r="P805" t="s">
        <v>491</v>
      </c>
      <c r="Q805" s="116" t="s">
        <v>490</v>
      </c>
      <c r="R805" s="68" t="s">
        <v>490</v>
      </c>
      <c r="S805" s="150">
        <f>IFERROR(_xlfn.XLOOKUP(U805,sortorder!$E$62:$E$134,sortorder!$F$62:$F$134),999)</f>
        <v>999</v>
      </c>
      <c r="T805" s="150">
        <f>IFERROR(_xlfn.XLOOKUP(U805,sortorder!$E$62:$E$134,sortorder!$D$62:$D$134),99)</f>
        <v>999</v>
      </c>
      <c r="U805" s="129" t="s">
        <v>108</v>
      </c>
      <c r="W805" s="155">
        <f>IFERROR(_xlfn.XLOOKUP(Y805,sortorder!$E$4:$E$55,sortorder!$D$4:$D$55),99)</f>
        <v>70</v>
      </c>
      <c r="X805" s="155">
        <f>IFERROR(_xlfn.XLOOKUP(Y805,sortorder!$E$4:$E$55,sortorder!$D$4:$D$55),99)</f>
        <v>70</v>
      </c>
      <c r="Y805" s="22" t="s">
        <v>2888</v>
      </c>
      <c r="Z805" s="144">
        <f>IF(ISERROR(SEARCH(Z$1,$Q805)),0,1)</f>
        <v>0</v>
      </c>
      <c r="AA805" s="144">
        <f>IF(ISERROR(SEARCH(AA$1,$Q805)),0,1)</f>
        <v>1</v>
      </c>
      <c r="AB805" s="144">
        <f>IF(ISERROR(SEARCH(AB$1,$Q805)),0,1)</f>
        <v>0</v>
      </c>
      <c r="AC805" s="144">
        <f>IF(ISERROR(SEARCH(AC$1,$Q805)),0,1)</f>
        <v>0</v>
      </c>
      <c r="AD805" s="144">
        <f>IF(ISERROR(SEARCH(AD$1,$Q805)),0,1)</f>
        <v>0</v>
      </c>
      <c r="AE805" s="144">
        <f>IF(ISERROR(SEARCH(AE$1,$Q805)),0,1)</f>
        <v>1</v>
      </c>
      <c r="AF805" s="144">
        <f>IF(ISERROR(SEARCH(AF$1,$Q805)),0,1)</f>
        <v>1</v>
      </c>
      <c r="AG805" s="144">
        <f>IF(ISERROR(SEARCH(AG$1,$Q805)),0,1)</f>
        <v>0</v>
      </c>
      <c r="AH805" s="144">
        <f>IF(ISERROR(SEARCH(AH$1,$Q805)),0,1)</f>
        <v>0</v>
      </c>
      <c r="AJ805" s="69"/>
      <c r="AK805" t="s">
        <v>84</v>
      </c>
      <c r="AL805" s="41" t="s">
        <v>84</v>
      </c>
      <c r="AM805" s="216">
        <f>_xlfn.XLOOKUP(AL805,sortorder!$I$15:$I$20,sortorder!$J$15:$J$20)</f>
        <v>5</v>
      </c>
      <c r="AN805" t="s">
        <v>1804</v>
      </c>
      <c r="AO805" t="s">
        <v>1804</v>
      </c>
      <c r="AP805" t="s">
        <v>1805</v>
      </c>
      <c r="AQ805" s="32">
        <v>3</v>
      </c>
      <c r="AR805" t="s">
        <v>456</v>
      </c>
      <c r="AS805" t="s">
        <v>97</v>
      </c>
      <c r="AT805" t="s">
        <v>96</v>
      </c>
      <c r="AU805" t="s">
        <v>97</v>
      </c>
      <c r="AW805" s="39" t="str">
        <f>IFERROR(_xlfn.XLOOKUP(Q805,wtd!$B:$B,wtd!$C:$C),"")</f>
        <v/>
      </c>
      <c r="AX805" s="144" t="b">
        <f>IFERROR(Q805=_xlfn.XLOOKUP(Q805,wtd!$B:$B,wtd!$B:$B),FALSE)</f>
        <v>0</v>
      </c>
      <c r="AY805" t="s">
        <v>89</v>
      </c>
      <c r="BC805" t="b">
        <v>0</v>
      </c>
      <c r="BD805" t="b">
        <v>0</v>
      </c>
      <c r="BE805" t="b">
        <v>0</v>
      </c>
      <c r="BF805" t="s">
        <v>492</v>
      </c>
      <c r="BG805" t="s">
        <v>492</v>
      </c>
      <c r="BH805" t="s">
        <v>492</v>
      </c>
      <c r="BI805" t="s">
        <v>492</v>
      </c>
      <c r="BN805" s="232">
        <v>999</v>
      </c>
      <c r="BQ805" t="s">
        <v>103</v>
      </c>
      <c r="BR805" t="s">
        <v>491</v>
      </c>
    </row>
    <row r="806" spans="1:72">
      <c r="A806">
        <v>805</v>
      </c>
      <c r="B806" s="161" t="str">
        <f>IFERROR(TEXT(AM806,"00"),"99")&amp;IFERROR(TEXT(X806,"00"),"99")&amp;IFERROR(TEXT(T806,"00"),"99")&amp;IFERROR(TEXT(BN806,"000"),"999")</f>
        <v>0570999999</v>
      </c>
      <c r="C806" s="161" t="str">
        <f>IFERROR(TEXT(AM806,"00"),"99")&amp;IFERROR(TEXT(W806,"00"),"99")&amp;IFERROR(TEXT(S806,"000"),"999")</f>
        <v>0570999</v>
      </c>
      <c r="D806" s="29">
        <v>0</v>
      </c>
      <c r="E806" s="29">
        <v>1</v>
      </c>
      <c r="F806" s="29">
        <v>0</v>
      </c>
      <c r="G806" s="29"/>
      <c r="H806" t="s">
        <v>494</v>
      </c>
      <c r="I806" s="379" t="str">
        <f>IF(ISBLANK(H806), IF(OR(NOT(ISBLANK(M806)),NOT(ISBLANK(J806)), NOT(ISBLANK(O806))),"no oldname but should be",""),IF(H806=J806,"api",IF(H806=O806,"csv","no match or acsbgname")))</f>
        <v>csv</v>
      </c>
      <c r="M806" s="68"/>
      <c r="N806" t="s">
        <v>494</v>
      </c>
      <c r="O806" t="s">
        <v>494</v>
      </c>
      <c r="P806" t="s">
        <v>494</v>
      </c>
      <c r="Q806" s="116" t="s">
        <v>493</v>
      </c>
      <c r="R806" s="68" t="s">
        <v>493</v>
      </c>
      <c r="S806" s="150">
        <f>IFERROR(_xlfn.XLOOKUP(U806,sortorder!$E$62:$E$134,sortorder!$F$62:$F$134),999)</f>
        <v>999</v>
      </c>
      <c r="T806" s="150">
        <f>IFERROR(_xlfn.XLOOKUP(U806,sortorder!$E$62:$E$134,sortorder!$D$62:$D$134),99)</f>
        <v>999</v>
      </c>
      <c r="U806" s="129" t="s">
        <v>108</v>
      </c>
      <c r="W806" s="155">
        <f>IFERROR(_xlfn.XLOOKUP(Y806,sortorder!$E$4:$E$55,sortorder!$D$4:$D$55),99)</f>
        <v>70</v>
      </c>
      <c r="X806" s="155">
        <f>IFERROR(_xlfn.XLOOKUP(Y806,sortorder!$E$4:$E$55,sortorder!$D$4:$D$55),99)</f>
        <v>70</v>
      </c>
      <c r="Y806" s="22" t="s">
        <v>2888</v>
      </c>
      <c r="Z806" s="144">
        <f>IF(ISERROR(SEARCH(Z$1,$Q806)),0,1)</f>
        <v>0</v>
      </c>
      <c r="AA806" s="144">
        <f>IF(ISERROR(SEARCH(AA$1,$Q806)),0,1)</f>
        <v>1</v>
      </c>
      <c r="AB806" s="144">
        <f>IF(ISERROR(SEARCH(AB$1,$Q806)),0,1)</f>
        <v>0</v>
      </c>
      <c r="AC806" s="144">
        <f>IF(ISERROR(SEARCH(AC$1,$Q806)),0,1)</f>
        <v>0</v>
      </c>
      <c r="AD806" s="144">
        <f>IF(ISERROR(SEARCH(AD$1,$Q806)),0,1)</f>
        <v>0</v>
      </c>
      <c r="AE806" s="144">
        <f>IF(ISERROR(SEARCH(AE$1,$Q806)),0,1)</f>
        <v>1</v>
      </c>
      <c r="AF806" s="144">
        <f>IF(ISERROR(SEARCH(AF$1,$Q806)),0,1)</f>
        <v>1</v>
      </c>
      <c r="AG806" s="144">
        <f>IF(ISERROR(SEARCH(AG$1,$Q806)),0,1)</f>
        <v>0</v>
      </c>
      <c r="AH806" s="144">
        <f>IF(ISERROR(SEARCH(AH$1,$Q806)),0,1)</f>
        <v>1</v>
      </c>
      <c r="AJ806" s="69"/>
      <c r="AK806" t="s">
        <v>84</v>
      </c>
      <c r="AL806" s="41" t="s">
        <v>84</v>
      </c>
      <c r="AM806" s="216">
        <f>_xlfn.XLOOKUP(AL806,sortorder!$I$15:$I$20,sortorder!$J$15:$J$20)</f>
        <v>5</v>
      </c>
      <c r="AN806" t="s">
        <v>1804</v>
      </c>
      <c r="AO806" t="s">
        <v>1804</v>
      </c>
      <c r="AP806" t="s">
        <v>1805</v>
      </c>
      <c r="AQ806" s="32">
        <v>3</v>
      </c>
      <c r="AR806" t="s">
        <v>456</v>
      </c>
      <c r="AS806" t="s">
        <v>97</v>
      </c>
      <c r="AT806" t="s">
        <v>96</v>
      </c>
      <c r="AU806" t="s">
        <v>97</v>
      </c>
      <c r="AW806" s="39" t="str">
        <f>IFERROR(_xlfn.XLOOKUP(Q806,wtd!$B:$B,wtd!$C:$C),"")</f>
        <v/>
      </c>
      <c r="AX806" s="144" t="b">
        <f>IFERROR(Q806=_xlfn.XLOOKUP(Q806,wtd!$B:$B,wtd!$B:$B),FALSE)</f>
        <v>0</v>
      </c>
      <c r="AY806" t="s">
        <v>89</v>
      </c>
      <c r="BC806" t="b">
        <v>0</v>
      </c>
      <c r="BD806" t="b">
        <v>0</v>
      </c>
      <c r="BE806" t="b">
        <v>0</v>
      </c>
      <c r="BF806" t="s">
        <v>5053</v>
      </c>
      <c r="BG806" t="s">
        <v>495</v>
      </c>
      <c r="BH806" t="s">
        <v>495</v>
      </c>
      <c r="BI806" t="s">
        <v>495</v>
      </c>
      <c r="BN806" s="232">
        <v>999</v>
      </c>
      <c r="BQ806" t="s">
        <v>99</v>
      </c>
      <c r="BR806" t="s">
        <v>494</v>
      </c>
    </row>
    <row r="807" spans="1:72">
      <c r="A807">
        <v>806</v>
      </c>
      <c r="B807" s="161" t="str">
        <f>IFERROR(TEXT(AM807,"00"),"99")&amp;IFERROR(TEXT(X807,"00"),"99")&amp;IFERROR(TEXT(T807,"00"),"99")&amp;IFERROR(TEXT(BN807,"000"),"999")</f>
        <v>0570999999</v>
      </c>
      <c r="C807" s="161" t="str">
        <f>IFERROR(TEXT(AM807,"00"),"99")&amp;IFERROR(TEXT(W807,"00"),"99")&amp;IFERROR(TEXT(S807,"000"),"999")</f>
        <v>0570999</v>
      </c>
      <c r="D807" s="29">
        <v>0</v>
      </c>
      <c r="E807" s="29">
        <v>1</v>
      </c>
      <c r="F807" s="29">
        <v>0</v>
      </c>
      <c r="G807" s="29"/>
      <c r="H807" t="s">
        <v>799</v>
      </c>
      <c r="I807" s="379" t="str">
        <f>IF(ISBLANK(H807), IF(OR(NOT(ISBLANK(M807)),NOT(ISBLANK(J807)), NOT(ISBLANK(O807))),"no oldname but should be",""),IF(H807=J807,"api",IF(H807=O807,"csv","no match or acsbgname")))</f>
        <v>csv</v>
      </c>
      <c r="M807" s="68"/>
      <c r="N807" t="s">
        <v>799</v>
      </c>
      <c r="O807" t="s">
        <v>799</v>
      </c>
      <c r="P807" t="s">
        <v>799</v>
      </c>
      <c r="Q807" s="116" t="s">
        <v>798</v>
      </c>
      <c r="R807" s="68" t="s">
        <v>798</v>
      </c>
      <c r="S807" s="150">
        <f>IFERROR(_xlfn.XLOOKUP(U807,sortorder!$E$62:$E$134,sortorder!$F$62:$F$134),999)</f>
        <v>999</v>
      </c>
      <c r="T807" s="150">
        <f>IFERROR(_xlfn.XLOOKUP(U807,sortorder!$E$62:$E$134,sortorder!$D$62:$D$134),99)</f>
        <v>999</v>
      </c>
      <c r="U807" s="129" t="s">
        <v>108</v>
      </c>
      <c r="W807" s="155">
        <f>IFERROR(_xlfn.XLOOKUP(Y807,sortorder!$E$4:$E$55,sortorder!$D$4:$D$55),99)</f>
        <v>70</v>
      </c>
      <c r="X807" s="155">
        <f>IFERROR(_xlfn.XLOOKUP(Y807,sortorder!$E$4:$E$55,sortorder!$D$4:$D$55),99)</f>
        <v>70</v>
      </c>
      <c r="Y807" s="22" t="s">
        <v>2888</v>
      </c>
      <c r="Z807" s="144">
        <f>IF(ISERROR(SEARCH(Z$1,$Q807)),0,1)</f>
        <v>0</v>
      </c>
      <c r="AA807" s="144">
        <f>IF(ISERROR(SEARCH(AA$1,$Q807)),0,1)</f>
        <v>1</v>
      </c>
      <c r="AB807" s="144">
        <f>IF(ISERROR(SEARCH(AB$1,$Q807)),0,1)</f>
        <v>1</v>
      </c>
      <c r="AC807" s="144">
        <f>IF(ISERROR(SEARCH(AC$1,$Q807)),0,1)</f>
        <v>1</v>
      </c>
      <c r="AD807" s="144">
        <f>IF(ISERROR(SEARCH(AD$1,$Q807)),0,1)</f>
        <v>0</v>
      </c>
      <c r="AE807" s="144">
        <f>IF(ISERROR(SEARCH(AE$1,$Q807)),0,1)</f>
        <v>0</v>
      </c>
      <c r="AF807" s="144">
        <f>IF(ISERROR(SEARCH(AF$1,$Q807)),0,1)</f>
        <v>1</v>
      </c>
      <c r="AG807" s="144">
        <f>IF(ISERROR(SEARCH(AG$1,$Q807)),0,1)</f>
        <v>0</v>
      </c>
      <c r="AH807" s="144">
        <f>IF(ISERROR(SEARCH(AH$1,$Q807)),0,1)</f>
        <v>0</v>
      </c>
      <c r="AJ807" s="69"/>
      <c r="AK807" t="s">
        <v>84</v>
      </c>
      <c r="AL807" s="41" t="s">
        <v>84</v>
      </c>
      <c r="AM807" s="216">
        <f>_xlfn.XLOOKUP(AL807,sortorder!$I$15:$I$20,sortorder!$J$15:$J$20)</f>
        <v>5</v>
      </c>
      <c r="AN807" t="s">
        <v>1804</v>
      </c>
      <c r="AO807" t="s">
        <v>1804</v>
      </c>
      <c r="AP807" t="s">
        <v>1805</v>
      </c>
      <c r="AQ807" s="32">
        <v>3</v>
      </c>
      <c r="AR807" t="s">
        <v>757</v>
      </c>
      <c r="AS807" t="s">
        <v>2833</v>
      </c>
      <c r="AT807" t="s">
        <v>515</v>
      </c>
      <c r="AU807" t="s">
        <v>516</v>
      </c>
      <c r="AW807" s="39" t="str">
        <f>IFERROR(_xlfn.XLOOKUP(Q807,wtd!$B:$B,wtd!$C:$C),"")</f>
        <v/>
      </c>
      <c r="AX807" s="144" t="b">
        <f>IFERROR(Q807=_xlfn.XLOOKUP(Q807,wtd!$B:$B,wtd!$B:$B),FALSE)</f>
        <v>0</v>
      </c>
      <c r="AY807" t="s">
        <v>1103</v>
      </c>
      <c r="BC807" t="b">
        <v>0</v>
      </c>
      <c r="BD807" t="b">
        <v>0</v>
      </c>
      <c r="BE807" t="b">
        <v>0</v>
      </c>
      <c r="BF807" t="s">
        <v>800</v>
      </c>
      <c r="BG807" t="s">
        <v>800</v>
      </c>
      <c r="BH807" t="s">
        <v>800</v>
      </c>
      <c r="BI807" t="s">
        <v>800</v>
      </c>
      <c r="BN807" s="232">
        <v>999</v>
      </c>
      <c r="BQ807" t="s">
        <v>453</v>
      </c>
      <c r="BR807" t="s">
        <v>799</v>
      </c>
    </row>
    <row r="808" spans="1:72">
      <c r="A808">
        <v>807</v>
      </c>
      <c r="B808" s="161" t="str">
        <f>IFERROR(TEXT(AM808,"00"),"99")&amp;IFERROR(TEXT(X808,"00"),"99")&amp;IFERROR(TEXT(T808,"00"),"99")&amp;IFERROR(TEXT(BN808,"000"),"999")</f>
        <v>0570999999</v>
      </c>
      <c r="C808" s="161" t="str">
        <f>IFERROR(TEXT(AM808,"00"),"99")&amp;IFERROR(TEXT(W808,"00"),"99")&amp;IFERROR(TEXT(S808,"000"),"999")</f>
        <v>0570999</v>
      </c>
      <c r="D808" s="29">
        <v>0</v>
      </c>
      <c r="E808" s="29">
        <v>1</v>
      </c>
      <c r="F808" s="29">
        <v>0</v>
      </c>
      <c r="G808" s="29"/>
      <c r="H808" t="s">
        <v>802</v>
      </c>
      <c r="I808" s="379" t="str">
        <f>IF(ISBLANK(H808), IF(OR(NOT(ISBLANK(M808)),NOT(ISBLANK(J808)), NOT(ISBLANK(O808))),"no oldname but should be",""),IF(H808=J808,"api",IF(H808=O808,"csv","no match or acsbgname")))</f>
        <v>csv</v>
      </c>
      <c r="M808" s="68"/>
      <c r="N808" t="s">
        <v>802</v>
      </c>
      <c r="O808" t="s">
        <v>802</v>
      </c>
      <c r="P808" t="s">
        <v>802</v>
      </c>
      <c r="Q808" s="116" t="s">
        <v>801</v>
      </c>
      <c r="R808" s="68" t="s">
        <v>801</v>
      </c>
      <c r="S808" s="150">
        <f>IFERROR(_xlfn.XLOOKUP(U808,sortorder!$E$62:$E$134,sortorder!$F$62:$F$134),999)</f>
        <v>999</v>
      </c>
      <c r="T808" s="150">
        <f>IFERROR(_xlfn.XLOOKUP(U808,sortorder!$E$62:$E$134,sortorder!$D$62:$D$134),99)</f>
        <v>999</v>
      </c>
      <c r="U808" s="129" t="s">
        <v>108</v>
      </c>
      <c r="W808" s="155">
        <f>IFERROR(_xlfn.XLOOKUP(Y808,sortorder!$E$4:$E$55,sortorder!$D$4:$D$55),99)</f>
        <v>70</v>
      </c>
      <c r="X808" s="155">
        <f>IFERROR(_xlfn.XLOOKUP(Y808,sortorder!$E$4:$E$55,sortorder!$D$4:$D$55),99)</f>
        <v>70</v>
      </c>
      <c r="Y808" s="22" t="s">
        <v>2888</v>
      </c>
      <c r="Z808" s="144">
        <f>IF(ISERROR(SEARCH(Z$1,$Q808)),0,1)</f>
        <v>0</v>
      </c>
      <c r="AA808" s="144">
        <f>IF(ISERROR(SEARCH(AA$1,$Q808)),0,1)</f>
        <v>1</v>
      </c>
      <c r="AB808" s="144">
        <f>IF(ISERROR(SEARCH(AB$1,$Q808)),0,1)</f>
        <v>1</v>
      </c>
      <c r="AC808" s="144">
        <f>IF(ISERROR(SEARCH(AC$1,$Q808)),0,1)</f>
        <v>1</v>
      </c>
      <c r="AD808" s="144">
        <f>IF(ISERROR(SEARCH(AD$1,$Q808)),0,1)</f>
        <v>0</v>
      </c>
      <c r="AE808" s="144">
        <f>IF(ISERROR(SEARCH(AE$1,$Q808)),0,1)</f>
        <v>0</v>
      </c>
      <c r="AF808" s="144">
        <f>IF(ISERROR(SEARCH(AF$1,$Q808)),0,1)</f>
        <v>1</v>
      </c>
      <c r="AG808" s="144">
        <f>IF(ISERROR(SEARCH(AG$1,$Q808)),0,1)</f>
        <v>0</v>
      </c>
      <c r="AH808" s="144">
        <f>IF(ISERROR(SEARCH(AH$1,$Q808)),0,1)</f>
        <v>1</v>
      </c>
      <c r="AJ808" s="69"/>
      <c r="AK808" t="s">
        <v>84</v>
      </c>
      <c r="AL808" s="41" t="s">
        <v>84</v>
      </c>
      <c r="AM808" s="216">
        <f>_xlfn.XLOOKUP(AL808,sortorder!$I$15:$I$20,sortorder!$J$15:$J$20)</f>
        <v>5</v>
      </c>
      <c r="AN808" t="s">
        <v>1804</v>
      </c>
      <c r="AO808" t="s">
        <v>1804</v>
      </c>
      <c r="AP808" t="s">
        <v>1805</v>
      </c>
      <c r="AQ808" s="32">
        <v>3</v>
      </c>
      <c r="AR808" t="s">
        <v>757</v>
      </c>
      <c r="AS808" t="s">
        <v>2833</v>
      </c>
      <c r="AT808" t="s">
        <v>515</v>
      </c>
      <c r="AU808" t="s">
        <v>516</v>
      </c>
      <c r="AW808" s="39" t="str">
        <f>IFERROR(_xlfn.XLOOKUP(Q808,wtd!$B:$B,wtd!$C:$C),"")</f>
        <v/>
      </c>
      <c r="AX808" s="144" t="b">
        <f>IFERROR(Q808=_xlfn.XLOOKUP(Q808,wtd!$B:$B,wtd!$B:$B),FALSE)</f>
        <v>0</v>
      </c>
      <c r="AY808" t="s">
        <v>1103</v>
      </c>
      <c r="BC808" t="b">
        <v>0</v>
      </c>
      <c r="BD808" t="b">
        <v>0</v>
      </c>
      <c r="BE808" t="b">
        <v>0</v>
      </c>
      <c r="BF808" t="s">
        <v>5054</v>
      </c>
      <c r="BG808" t="s">
        <v>803</v>
      </c>
      <c r="BH808" t="s">
        <v>803</v>
      </c>
      <c r="BI808" t="s">
        <v>803</v>
      </c>
      <c r="BN808" s="232">
        <v>999</v>
      </c>
      <c r="BQ808" t="s">
        <v>270</v>
      </c>
      <c r="BR808" t="s">
        <v>802</v>
      </c>
    </row>
    <row r="809" spans="1:72">
      <c r="A809">
        <v>808</v>
      </c>
      <c r="B809" s="161" t="str">
        <f>IFERROR(TEXT(AM809,"00"),"99")&amp;IFERROR(TEXT(X809,"00"),"99")&amp;IFERROR(TEXT(T809,"00"),"99")&amp;IFERROR(TEXT(BN809,"000"),"999")</f>
        <v>997000001</v>
      </c>
      <c r="C809" s="161" t="str">
        <f>IFERROR(TEXT(AM809,"00"),"99")&amp;IFERROR(TEXT(W809,"00"),"99")&amp;IFERROR(TEXT(S809,"000"),"999")</f>
        <v>9970000</v>
      </c>
      <c r="D809" s="29">
        <v>1</v>
      </c>
      <c r="E809" s="29">
        <v>0</v>
      </c>
      <c r="F809" s="29">
        <v>0</v>
      </c>
      <c r="G809" s="29"/>
      <c r="H809" t="s">
        <v>2296</v>
      </c>
      <c r="I809" s="379" t="str">
        <f>IF(ISBLANK(H809), IF(OR(NOT(ISBLANK(M809)),NOT(ISBLANK(J809)), NOT(ISBLANK(O809))),"no oldname but should be",""),IF(H809=J809,"api",IF(H809=O809,"csv","no match or acsbgname")))</f>
        <v>api</v>
      </c>
      <c r="J809" t="s">
        <v>2296</v>
      </c>
      <c r="K809" t="s">
        <v>2296</v>
      </c>
      <c r="M809" s="68"/>
      <c r="Q809" s="116" t="s">
        <v>2295</v>
      </c>
      <c r="R809" s="68" t="s">
        <v>2295</v>
      </c>
      <c r="S809" s="150">
        <f>IFERROR(_xlfn.XLOOKUP(U809,sortorder!$E$62:$E$134,sortorder!$F$62:$F$134),999)</f>
        <v>0</v>
      </c>
      <c r="T809" s="150">
        <f>IFERROR(_xlfn.XLOOKUP(U809,sortorder!$E$62:$E$134,sortorder!$D$62:$D$134),99)</f>
        <v>0</v>
      </c>
      <c r="V809" s="59" t="s">
        <v>2295</v>
      </c>
      <c r="W809" s="155">
        <f>IFERROR(_xlfn.XLOOKUP(Y809,sortorder!$E$4:$E$55,sortorder!$D$4:$D$55),99)</f>
        <v>70</v>
      </c>
      <c r="X809" s="155">
        <f>IFERROR(_xlfn.XLOOKUP(Y809,sortorder!$E$4:$E$55,sortorder!$D$4:$D$55),99)</f>
        <v>70</v>
      </c>
      <c r="Y809" s="22" t="s">
        <v>2888</v>
      </c>
      <c r="Z809" s="144">
        <f>IF(ISERROR(SEARCH(Z$1,$Q809)),0,1)</f>
        <v>0</v>
      </c>
      <c r="AA809" s="144">
        <f>IF(ISERROR(SEARCH(AA$1,$Q809)),0,1)</f>
        <v>0</v>
      </c>
      <c r="AB809" s="144">
        <f>IF(ISERROR(SEARCH(AB$1,$Q809)),0,1)</f>
        <v>0</v>
      </c>
      <c r="AC809" s="144">
        <f>IF(ISERROR(SEARCH(AC$1,$Q809)),0,1)</f>
        <v>0</v>
      </c>
      <c r="AD809" s="144">
        <f>IF(ISERROR(SEARCH(AD$1,$Q809)),0,1)</f>
        <v>0</v>
      </c>
      <c r="AE809" s="144">
        <f>IF(ISERROR(SEARCH(AE$1,$Q809)),0,1)</f>
        <v>0</v>
      </c>
      <c r="AF809" s="144">
        <f>IF(ISERROR(SEARCH(AF$1,$Q809)),0,1)</f>
        <v>0</v>
      </c>
      <c r="AG809" s="144">
        <f>IF(ISERROR(SEARCH(AG$1,$Q809)),0,1)</f>
        <v>0</v>
      </c>
      <c r="AH809" s="144">
        <f>IF(ISERROR(SEARCH(AH$1,$Q809)),0,1)</f>
        <v>0</v>
      </c>
      <c r="AI809" t="s">
        <v>1075</v>
      </c>
      <c r="AJ809" s="69" t="s">
        <v>1076</v>
      </c>
      <c r="AK809" t="s">
        <v>60</v>
      </c>
      <c r="AL809" s="41" t="s">
        <v>60</v>
      </c>
      <c r="AM809" s="216">
        <f>_xlfn.XLOOKUP(AL809,sortorder!$I$15:$I$20,sortorder!$J$15:$J$20)</f>
        <v>99</v>
      </c>
      <c r="AQ809" s="30">
        <v>0</v>
      </c>
      <c r="AR809" t="s">
        <v>43</v>
      </c>
      <c r="AS809" t="s">
        <v>43</v>
      </c>
      <c r="AT809" t="s">
        <v>64</v>
      </c>
      <c r="AU809" t="s">
        <v>64</v>
      </c>
      <c r="AW809" s="39" t="str">
        <f>IFERROR(_xlfn.XLOOKUP(Q809,wtd!$B:$B,wtd!$C:$C),"")</f>
        <v/>
      </c>
      <c r="AX809" s="144" t="b">
        <f>IFERROR(Q809=_xlfn.XLOOKUP(Q809,wtd!$B:$B,wtd!$B:$B),FALSE)</f>
        <v>0</v>
      </c>
      <c r="AY809" t="s">
        <v>2830</v>
      </c>
      <c r="BA809">
        <v>2</v>
      </c>
      <c r="BC809" t="b">
        <v>0</v>
      </c>
      <c r="BD809" t="b">
        <v>0</v>
      </c>
      <c r="BE809" t="b">
        <v>0</v>
      </c>
      <c r="BF809" t="s">
        <v>2297</v>
      </c>
      <c r="BG809" t="s">
        <v>2297</v>
      </c>
      <c r="BH809" t="s">
        <v>2297</v>
      </c>
      <c r="BK809" t="s">
        <v>2241</v>
      </c>
      <c r="BL809" t="s">
        <v>2298</v>
      </c>
      <c r="BN809" s="229">
        <v>1</v>
      </c>
      <c r="BO809" t="s">
        <v>2299</v>
      </c>
      <c r="BP809" t="s">
        <v>53</v>
      </c>
      <c r="BS809" t="s">
        <v>411</v>
      </c>
    </row>
    <row r="810" spans="1:72">
      <c r="A810">
        <v>809</v>
      </c>
      <c r="B810" s="161" t="str">
        <f>IFERROR(TEXT(AM810,"00"),"99")&amp;IFERROR(TEXT(X810,"00"),"99")&amp;IFERROR(TEXT(T810,"00"),"99")&amp;IFERROR(TEXT(BN810,"000"),"999")</f>
        <v>997000005</v>
      </c>
      <c r="C810" s="161" t="str">
        <f>IFERROR(TEXT(AM810,"00"),"99")&amp;IFERROR(TEXT(W810,"00"),"99")&amp;IFERROR(TEXT(S810,"000"),"999")</f>
        <v>9970000</v>
      </c>
      <c r="D810" s="29">
        <v>1</v>
      </c>
      <c r="E810" s="29">
        <v>0</v>
      </c>
      <c r="F810" s="29">
        <v>0</v>
      </c>
      <c r="G810" s="29"/>
      <c r="H810" t="s">
        <v>1091</v>
      </c>
      <c r="I810" s="379" t="str">
        <f>IF(ISBLANK(H810), IF(OR(NOT(ISBLANK(M810)),NOT(ISBLANK(J810)), NOT(ISBLANK(O810))),"no oldname but should be",""),IF(H810=J810,"api",IF(H810=O810,"csv","no match or acsbgname")))</f>
        <v>api</v>
      </c>
      <c r="J810" t="s">
        <v>1091</v>
      </c>
      <c r="K810" t="s">
        <v>1091</v>
      </c>
      <c r="M810" s="68"/>
      <c r="Q810" s="116" t="s">
        <v>1091</v>
      </c>
      <c r="R810" s="68" t="s">
        <v>1091</v>
      </c>
      <c r="S810" s="150">
        <f>IFERROR(_xlfn.XLOOKUP(U810,sortorder!$E$62:$E$134,sortorder!$F$62:$F$134),999)</f>
        <v>0</v>
      </c>
      <c r="T810" s="150">
        <f>IFERROR(_xlfn.XLOOKUP(U810,sortorder!$E$62:$E$134,sortorder!$D$62:$D$134),99)</f>
        <v>0</v>
      </c>
      <c r="V810" s="59" t="s">
        <v>1091</v>
      </c>
      <c r="W810" s="155">
        <f>IFERROR(_xlfn.XLOOKUP(Y810,sortorder!$E$4:$E$55,sortorder!$D$4:$D$55),99)</f>
        <v>70</v>
      </c>
      <c r="X810" s="155">
        <f>IFERROR(_xlfn.XLOOKUP(Y810,sortorder!$E$4:$E$55,sortorder!$D$4:$D$55),99)</f>
        <v>70</v>
      </c>
      <c r="Y810" s="22" t="s">
        <v>2888</v>
      </c>
      <c r="Z810" s="144">
        <f>IF(ISERROR(SEARCH(Z$1,$Q810)),0,1)</f>
        <v>0</v>
      </c>
      <c r="AA810" s="144">
        <f>IF(ISERROR(SEARCH(AA$1,$Q810)),0,1)</f>
        <v>0</v>
      </c>
      <c r="AB810" s="144">
        <f>IF(ISERROR(SEARCH(AB$1,$Q810)),0,1)</f>
        <v>0</v>
      </c>
      <c r="AC810" s="144">
        <f>IF(ISERROR(SEARCH(AC$1,$Q810)),0,1)</f>
        <v>0</v>
      </c>
      <c r="AD810" s="144">
        <f>IF(ISERROR(SEARCH(AD$1,$Q810)),0,1)</f>
        <v>0</v>
      </c>
      <c r="AE810" s="144">
        <f>IF(ISERROR(SEARCH(AE$1,$Q810)),0,1)</f>
        <v>0</v>
      </c>
      <c r="AF810" s="144">
        <f>IF(ISERROR(SEARCH(AF$1,$Q810)),0,1)</f>
        <v>0</v>
      </c>
      <c r="AG810" s="144">
        <f>IF(ISERROR(SEARCH(AG$1,$Q810)),0,1)</f>
        <v>0</v>
      </c>
      <c r="AH810" s="144">
        <f>IF(ISERROR(SEARCH(AH$1,$Q810)),0,1)</f>
        <v>0</v>
      </c>
      <c r="AI810" t="s">
        <v>1075</v>
      </c>
      <c r="AJ810" s="69" t="s">
        <v>1076</v>
      </c>
      <c r="AK810" t="s">
        <v>60</v>
      </c>
      <c r="AL810" s="41" t="s">
        <v>60</v>
      </c>
      <c r="AM810" s="216">
        <f>_xlfn.XLOOKUP(AL810,sortorder!$I$15:$I$20,sortorder!$J$15:$J$20)</f>
        <v>99</v>
      </c>
      <c r="AQ810" s="30">
        <v>0</v>
      </c>
      <c r="AR810" t="s">
        <v>59</v>
      </c>
      <c r="AS810" t="s">
        <v>59</v>
      </c>
      <c r="AT810" t="s">
        <v>64</v>
      </c>
      <c r="AU810" t="s">
        <v>64</v>
      </c>
      <c r="AW810" s="39" t="str">
        <f>IFERROR(_xlfn.XLOOKUP(Q810,wtd!$B:$B,wtd!$C:$C),"")</f>
        <v/>
      </c>
      <c r="AX810" s="144" t="b">
        <f>IFERROR(Q810=_xlfn.XLOOKUP(Q810,wtd!$B:$B,wtd!$B:$B),FALSE)</f>
        <v>0</v>
      </c>
      <c r="AY810" t="s">
        <v>45</v>
      </c>
      <c r="BC810" t="b">
        <v>0</v>
      </c>
      <c r="BD810" t="b">
        <v>0</v>
      </c>
      <c r="BE810" t="b">
        <v>0</v>
      </c>
      <c r="BF810" t="s">
        <v>1092</v>
      </c>
      <c r="BG810" t="s">
        <v>1093</v>
      </c>
      <c r="BH810" t="s">
        <v>1093</v>
      </c>
      <c r="BK810" t="s">
        <v>1094</v>
      </c>
      <c r="BL810" t="s">
        <v>1095</v>
      </c>
      <c r="BN810" s="229">
        <v>5</v>
      </c>
      <c r="BP810" t="s">
        <v>1096</v>
      </c>
      <c r="BS810" t="s">
        <v>411</v>
      </c>
    </row>
    <row r="811" spans="1:72">
      <c r="A811">
        <v>810</v>
      </c>
      <c r="B811" s="161" t="str">
        <f>IFERROR(TEXT(AM811,"00"),"99")&amp;IFERROR(TEXT(X811,"00"),"99")&amp;IFERROR(TEXT(T811,"00"),"99")&amp;IFERROR(TEXT(BN811,"000"),"999")</f>
        <v>997000209</v>
      </c>
      <c r="C811" s="161" t="str">
        <f>IFERROR(TEXT(AM811,"00"),"99")&amp;IFERROR(TEXT(W811,"00"),"99")&amp;IFERROR(TEXT(S811,"000"),"999")</f>
        <v>9970000</v>
      </c>
      <c r="D811" s="29">
        <v>1</v>
      </c>
      <c r="E811" s="29">
        <v>0</v>
      </c>
      <c r="F811" s="29">
        <v>0</v>
      </c>
      <c r="G811" s="29"/>
      <c r="H811" t="s">
        <v>2645</v>
      </c>
      <c r="I811" s="379" t="str">
        <f>IF(ISBLANK(H811), IF(OR(NOT(ISBLANK(M811)),NOT(ISBLANK(J811)), NOT(ISBLANK(O811))),"no oldname but should be",""),IF(H811=J811,"api",IF(H811=O811,"csv","no match or acsbgname")))</f>
        <v>api</v>
      </c>
      <c r="J811" t="s">
        <v>2645</v>
      </c>
      <c r="K811" s="124" t="s">
        <v>2645</v>
      </c>
      <c r="L811" s="124"/>
      <c r="M811" s="68"/>
      <c r="N811" s="124"/>
      <c r="O811" s="124"/>
      <c r="P811" s="124"/>
      <c r="Q811" s="68" t="s">
        <v>4929</v>
      </c>
      <c r="R811" s="68" t="s">
        <v>4929</v>
      </c>
      <c r="S811" s="150">
        <f>IFERROR(_xlfn.XLOOKUP(U811,sortorder!$E$62:$E$134,sortorder!$F$62:$F$134),999)</f>
        <v>0</v>
      </c>
      <c r="T811" s="150">
        <f>IFERROR(_xlfn.XLOOKUP(U811,sortorder!$E$62:$E$134,sortorder!$D$62:$D$134),99)</f>
        <v>0</v>
      </c>
      <c r="V811" s="202"/>
      <c r="W811" s="155">
        <f>IFERROR(_xlfn.XLOOKUP(Y811,sortorder!$E$4:$E$55,sortorder!$D$4:$D$55),99)</f>
        <v>70</v>
      </c>
      <c r="X811" s="155">
        <f>IFERROR(_xlfn.XLOOKUP(Y811,sortorder!$E$4:$E$55,sortorder!$D$4:$D$55),99)</f>
        <v>70</v>
      </c>
      <c r="Y811" s="203" t="s">
        <v>2888</v>
      </c>
      <c r="Z811" s="144">
        <f>IF(ISERROR(SEARCH(Z$1,$Q811)),0,1)</f>
        <v>0</v>
      </c>
      <c r="AA811" s="144">
        <f>IF(ISERROR(SEARCH(AA$1,$Q811)),0,1)</f>
        <v>0</v>
      </c>
      <c r="AB811" s="144">
        <f>IF(ISERROR(SEARCH(AB$1,$Q811)),0,1)</f>
        <v>0</v>
      </c>
      <c r="AC811" s="144">
        <f>IF(ISERROR(SEARCH(AC$1,$Q811)),0,1)</f>
        <v>0</v>
      </c>
      <c r="AD811" s="144">
        <f>IF(ISERROR(SEARCH(AD$1,$Q811)),0,1)</f>
        <v>0</v>
      </c>
      <c r="AE811" s="144">
        <f>IF(ISERROR(SEARCH(AE$1,$Q811)),0,1)</f>
        <v>0</v>
      </c>
      <c r="AF811" s="144">
        <f>IF(ISERROR(SEARCH(AF$1,$Q811)),0,1)</f>
        <v>0</v>
      </c>
      <c r="AG811" s="144">
        <f>IF(ISERROR(SEARCH(AG$1,$Q811)),0,1)</f>
        <v>0</v>
      </c>
      <c r="AH811" s="144">
        <f>IF(ISERROR(SEARCH(AH$1,$Q811)),0,1)</f>
        <v>0</v>
      </c>
      <c r="AI811" s="124" t="s">
        <v>1075</v>
      </c>
      <c r="AJ811" s="69" t="s">
        <v>1076</v>
      </c>
      <c r="AK811" t="s">
        <v>60</v>
      </c>
      <c r="AL811" s="220" t="s">
        <v>60</v>
      </c>
      <c r="AM811" s="216">
        <f>_xlfn.XLOOKUP(AL811,sortorder!$I$15:$I$20,sortorder!$J$15:$J$20)</f>
        <v>99</v>
      </c>
      <c r="AN811" s="124"/>
      <c r="AO811" s="124"/>
      <c r="AP811" s="124"/>
      <c r="AQ811" s="206">
        <v>0</v>
      </c>
      <c r="AR811" s="124" t="s">
        <v>43</v>
      </c>
      <c r="AS811" s="124" t="s">
        <v>43</v>
      </c>
      <c r="AT811" s="124"/>
      <c r="AU811" s="124"/>
      <c r="AV811" s="124"/>
      <c r="AW811" s="39" t="str">
        <f>IFERROR(_xlfn.XLOOKUP(Q811,wtd!$B:$B,wtd!$C:$C),"")</f>
        <v/>
      </c>
      <c r="AX811" s="144" t="b">
        <f>IFERROR(Q811=_xlfn.XLOOKUP(Q811,wtd!$B:$B,wtd!$B:$B),FALSE)</f>
        <v>0</v>
      </c>
      <c r="AY811" s="124" t="s">
        <v>2829</v>
      </c>
      <c r="AZ811" s="124"/>
      <c r="BA811" s="124">
        <v>0</v>
      </c>
      <c r="BB811" s="124"/>
      <c r="BC811" s="124" t="b">
        <v>0</v>
      </c>
      <c r="BD811" s="124" t="b">
        <v>0</v>
      </c>
      <c r="BE811" s="124" t="b">
        <v>0</v>
      </c>
      <c r="BF811" s="124" t="s">
        <v>2646</v>
      </c>
      <c r="BG811" s="124" t="s">
        <v>2646</v>
      </c>
      <c r="BH811" s="124" t="s">
        <v>2646</v>
      </c>
      <c r="BI811" s="124"/>
      <c r="BJ811" s="124"/>
      <c r="BK811" s="124" t="s">
        <v>2646</v>
      </c>
      <c r="BL811" s="124" t="s">
        <v>2647</v>
      </c>
      <c r="BN811" s="229">
        <v>209</v>
      </c>
      <c r="BP811" t="s">
        <v>55</v>
      </c>
    </row>
    <row r="812" spans="1:72">
      <c r="A812">
        <v>811</v>
      </c>
      <c r="B812" s="161" t="str">
        <f>IFERROR(TEXT(AM812,"00"),"99")&amp;IFERROR(TEXT(X812,"00"),"99")&amp;IFERROR(TEXT(T812,"00"),"99")&amp;IFERROR(TEXT(BN812,"000"),"999")</f>
        <v>997000210</v>
      </c>
      <c r="C812" s="161" t="str">
        <f>IFERROR(TEXT(AM812,"00"),"99")&amp;IFERROR(TEXT(W812,"00"),"99")&amp;IFERROR(TEXT(S812,"000"),"999")</f>
        <v>9970000</v>
      </c>
      <c r="D812" s="29">
        <v>1</v>
      </c>
      <c r="E812" s="29">
        <v>0</v>
      </c>
      <c r="F812" s="29">
        <v>0</v>
      </c>
      <c r="G812" s="29"/>
      <c r="H812" t="s">
        <v>2648</v>
      </c>
      <c r="I812" s="379" t="str">
        <f>IF(ISBLANK(H812), IF(OR(NOT(ISBLANK(M812)),NOT(ISBLANK(J812)), NOT(ISBLANK(O812))),"no oldname but should be",""),IF(H812=J812,"api",IF(H812=O812,"csv","no match or acsbgname")))</f>
        <v>api</v>
      </c>
      <c r="J812" t="s">
        <v>2648</v>
      </c>
      <c r="K812" s="124" t="s">
        <v>2648</v>
      </c>
      <c r="L812" s="124"/>
      <c r="M812" s="68"/>
      <c r="N812" s="124"/>
      <c r="O812" s="124"/>
      <c r="P812" s="124"/>
      <c r="Q812" s="68" t="s">
        <v>4930</v>
      </c>
      <c r="R812" s="68" t="s">
        <v>4930</v>
      </c>
      <c r="S812" s="150">
        <f>IFERROR(_xlfn.XLOOKUP(U812,sortorder!$E$62:$E$134,sortorder!$F$62:$F$134),999)</f>
        <v>0</v>
      </c>
      <c r="T812" s="150">
        <f>IFERROR(_xlfn.XLOOKUP(U812,sortorder!$E$62:$E$134,sortorder!$D$62:$D$134),99)</f>
        <v>0</v>
      </c>
      <c r="U812" s="201"/>
      <c r="V812" s="202"/>
      <c r="W812" s="155">
        <f>IFERROR(_xlfn.XLOOKUP(Y812,sortorder!$E$4:$E$55,sortorder!$D$4:$D$55),99)</f>
        <v>70</v>
      </c>
      <c r="X812" s="155">
        <f>IFERROR(_xlfn.XLOOKUP(Y812,sortorder!$E$4:$E$55,sortorder!$D$4:$D$55),99)</f>
        <v>70</v>
      </c>
      <c r="Y812" s="203" t="s">
        <v>2888</v>
      </c>
      <c r="Z812" s="144">
        <f>IF(ISERROR(SEARCH(Z$1,$Q812)),0,1)</f>
        <v>0</v>
      </c>
      <c r="AA812" s="144">
        <f>IF(ISERROR(SEARCH(AA$1,$Q812)),0,1)</f>
        <v>0</v>
      </c>
      <c r="AB812" s="144">
        <f>IF(ISERROR(SEARCH(AB$1,$Q812)),0,1)</f>
        <v>0</v>
      </c>
      <c r="AC812" s="144">
        <f>IF(ISERROR(SEARCH(AC$1,$Q812)),0,1)</f>
        <v>0</v>
      </c>
      <c r="AD812" s="144">
        <f>IF(ISERROR(SEARCH(AD$1,$Q812)),0,1)</f>
        <v>0</v>
      </c>
      <c r="AE812" s="144">
        <f>IF(ISERROR(SEARCH(AE$1,$Q812)),0,1)</f>
        <v>0</v>
      </c>
      <c r="AF812" s="144">
        <f>IF(ISERROR(SEARCH(AF$1,$Q812)),0,1)</f>
        <v>0</v>
      </c>
      <c r="AG812" s="144">
        <f>IF(ISERROR(SEARCH(AG$1,$Q812)),0,1)</f>
        <v>0</v>
      </c>
      <c r="AH812" s="144">
        <f>IF(ISERROR(SEARCH(AH$1,$Q812)),0,1)</f>
        <v>0</v>
      </c>
      <c r="AI812" s="124" t="s">
        <v>1075</v>
      </c>
      <c r="AJ812" s="69" t="s">
        <v>1076</v>
      </c>
      <c r="AK812" s="124" t="s">
        <v>60</v>
      </c>
      <c r="AL812" s="220" t="s">
        <v>60</v>
      </c>
      <c r="AM812" s="216">
        <f>_xlfn.XLOOKUP(AL812,sortorder!$I$15:$I$20,sortorder!$J$15:$J$20)</f>
        <v>99</v>
      </c>
      <c r="AN812" s="124"/>
      <c r="AO812" s="124"/>
      <c r="AP812" s="124"/>
      <c r="AQ812" s="206">
        <v>0</v>
      </c>
      <c r="AR812" s="124" t="s">
        <v>43</v>
      </c>
      <c r="AS812" s="124" t="s">
        <v>43</v>
      </c>
      <c r="AT812" s="124"/>
      <c r="AU812" s="124"/>
      <c r="AV812" s="124"/>
      <c r="AW812" s="39" t="str">
        <f>IFERROR(_xlfn.XLOOKUP(Q812,wtd!$B:$B,wtd!$C:$C),"")</f>
        <v/>
      </c>
      <c r="AX812" s="144" t="b">
        <f>IFERROR(Q812=_xlfn.XLOOKUP(Q812,wtd!$B:$B,wtd!$B:$B),FALSE)</f>
        <v>0</v>
      </c>
      <c r="AY812" s="124" t="s">
        <v>2829</v>
      </c>
      <c r="AZ812" s="124"/>
      <c r="BA812" s="124">
        <v>0</v>
      </c>
      <c r="BB812" s="124"/>
      <c r="BC812" s="124" t="b">
        <v>0</v>
      </c>
      <c r="BD812" s="124" t="b">
        <v>0</v>
      </c>
      <c r="BE812" s="124" t="b">
        <v>0</v>
      </c>
      <c r="BF812" s="124" t="s">
        <v>2649</v>
      </c>
      <c r="BG812" s="124" t="s">
        <v>2649</v>
      </c>
      <c r="BH812" s="124" t="s">
        <v>2649</v>
      </c>
      <c r="BI812" s="124"/>
      <c r="BJ812" s="124"/>
      <c r="BK812" s="124" t="s">
        <v>2649</v>
      </c>
      <c r="BL812" s="124" t="s">
        <v>2650</v>
      </c>
      <c r="BN812" s="229">
        <v>210</v>
      </c>
      <c r="BP812" t="s">
        <v>55</v>
      </c>
    </row>
    <row r="813" spans="1:72">
      <c r="A813">
        <v>812</v>
      </c>
      <c r="B813" s="161" t="str">
        <f>IFERROR(TEXT(AM813,"00"),"99")&amp;IFERROR(TEXT(X813,"00"),"99")&amp;IFERROR(TEXT(T813,"00"),"99")&amp;IFERROR(TEXT(BN813,"000"),"999")</f>
        <v>997000211</v>
      </c>
      <c r="C813" s="161" t="str">
        <f>IFERROR(TEXT(AM813,"00"),"99")&amp;IFERROR(TEXT(W813,"00"),"99")&amp;IFERROR(TEXT(S813,"000"),"999")</f>
        <v>9970000</v>
      </c>
      <c r="D813" s="29">
        <v>1</v>
      </c>
      <c r="E813" s="29">
        <v>0</v>
      </c>
      <c r="F813" s="29">
        <v>0</v>
      </c>
      <c r="G813" s="29"/>
      <c r="H813" t="s">
        <v>2651</v>
      </c>
      <c r="I813" s="379" t="str">
        <f>IF(ISBLANK(H813), IF(OR(NOT(ISBLANK(M813)),NOT(ISBLANK(J813)), NOT(ISBLANK(O813))),"no oldname but should be",""),IF(H813=J813,"api",IF(H813=O813,"csv","no match or acsbgname")))</f>
        <v>api</v>
      </c>
      <c r="J813" t="s">
        <v>2651</v>
      </c>
      <c r="K813" t="s">
        <v>2651</v>
      </c>
      <c r="L813" s="124"/>
      <c r="M813" s="68"/>
      <c r="N813" s="124"/>
      <c r="O813" s="124"/>
      <c r="P813" s="124"/>
      <c r="Q813" s="68" t="s">
        <v>4931</v>
      </c>
      <c r="R813" s="68" t="s">
        <v>4931</v>
      </c>
      <c r="S813" s="150">
        <f>IFERROR(_xlfn.XLOOKUP(U813,sortorder!$E$62:$E$134,sortorder!$F$62:$F$134),999)</f>
        <v>0</v>
      </c>
      <c r="T813" s="150">
        <f>IFERROR(_xlfn.XLOOKUP(U813,sortorder!$E$62:$E$134,sortorder!$D$62:$D$134),99)</f>
        <v>0</v>
      </c>
      <c r="U813" s="201"/>
      <c r="V813" s="202"/>
      <c r="W813" s="155">
        <f>IFERROR(_xlfn.XLOOKUP(Y813,sortorder!$E$4:$E$55,sortorder!$D$4:$D$55),99)</f>
        <v>70</v>
      </c>
      <c r="X813" s="155">
        <f>IFERROR(_xlfn.XLOOKUP(Y813,sortorder!$E$4:$E$55,sortorder!$D$4:$D$55),99)</f>
        <v>70</v>
      </c>
      <c r="Y813" s="203" t="s">
        <v>2888</v>
      </c>
      <c r="Z813" s="144">
        <f>IF(ISERROR(SEARCH(Z$1,$Q813)),0,1)</f>
        <v>0</v>
      </c>
      <c r="AA813" s="144">
        <f>IF(ISERROR(SEARCH(AA$1,$Q813)),0,1)</f>
        <v>0</v>
      </c>
      <c r="AB813" s="144">
        <f>IF(ISERROR(SEARCH(AB$1,$Q813)),0,1)</f>
        <v>0</v>
      </c>
      <c r="AC813" s="144">
        <f>IF(ISERROR(SEARCH(AC$1,$Q813)),0,1)</f>
        <v>0</v>
      </c>
      <c r="AD813" s="144">
        <f>IF(ISERROR(SEARCH(AD$1,$Q813)),0,1)</f>
        <v>0</v>
      </c>
      <c r="AE813" s="144">
        <f>IF(ISERROR(SEARCH(AE$1,$Q813)),0,1)</f>
        <v>0</v>
      </c>
      <c r="AF813" s="144">
        <f>IF(ISERROR(SEARCH(AF$1,$Q813)),0,1)</f>
        <v>0</v>
      </c>
      <c r="AG813" s="144">
        <f>IF(ISERROR(SEARCH(AG$1,$Q813)),0,1)</f>
        <v>0</v>
      </c>
      <c r="AH813" s="144">
        <f>IF(ISERROR(SEARCH(AH$1,$Q813)),0,1)</f>
        <v>0</v>
      </c>
      <c r="AI813" s="124" t="s">
        <v>1075</v>
      </c>
      <c r="AJ813" s="69" t="s">
        <v>1076</v>
      </c>
      <c r="AK813" s="124" t="s">
        <v>60</v>
      </c>
      <c r="AL813" s="220" t="s">
        <v>60</v>
      </c>
      <c r="AM813" s="216">
        <f>_xlfn.XLOOKUP(AL813,sortorder!$I$15:$I$20,sortorder!$J$15:$J$20)</f>
        <v>99</v>
      </c>
      <c r="AN813" s="124"/>
      <c r="AO813" s="124"/>
      <c r="AP813" s="124"/>
      <c r="AQ813" s="206">
        <v>0</v>
      </c>
      <c r="AR813" s="124" t="s">
        <v>43</v>
      </c>
      <c r="AS813" s="124" t="s">
        <v>43</v>
      </c>
      <c r="AT813" s="124"/>
      <c r="AU813" s="124"/>
      <c r="AV813" s="124"/>
      <c r="AW813" s="39" t="str">
        <f>IFERROR(_xlfn.XLOOKUP(Q813,wtd!$B:$B,wtd!$C:$C),"")</f>
        <v/>
      </c>
      <c r="AX813" s="144" t="b">
        <f>IFERROR(Q813=_xlfn.XLOOKUP(Q813,wtd!$B:$B,wtd!$B:$B),FALSE)</f>
        <v>0</v>
      </c>
      <c r="AY813" s="124" t="s">
        <v>2829</v>
      </c>
      <c r="AZ813" s="124"/>
      <c r="BA813" s="124">
        <v>0</v>
      </c>
      <c r="BB813" s="124"/>
      <c r="BC813" s="124" t="b">
        <v>0</v>
      </c>
      <c r="BD813" s="124" t="b">
        <v>0</v>
      </c>
      <c r="BE813" s="124" t="b">
        <v>0</v>
      </c>
      <c r="BF813" s="124" t="s">
        <v>2652</v>
      </c>
      <c r="BG813" s="124" t="s">
        <v>2652</v>
      </c>
      <c r="BH813" s="124" t="s">
        <v>2652</v>
      </c>
      <c r="BI813" s="124"/>
      <c r="BJ813" s="124"/>
      <c r="BK813" s="124" t="s">
        <v>2652</v>
      </c>
      <c r="BL813" s="124" t="s">
        <v>2653</v>
      </c>
      <c r="BN813" s="229">
        <v>211</v>
      </c>
      <c r="BP813" t="s">
        <v>55</v>
      </c>
    </row>
    <row r="814" spans="1:72">
      <c r="A814">
        <v>813</v>
      </c>
      <c r="B814" s="161" t="str">
        <f>IFERROR(TEXT(AM814,"00"),"99")&amp;IFERROR(TEXT(X814,"00"),"99")&amp;IFERROR(TEXT(T814,"00"),"99")&amp;IFERROR(TEXT(BN814,"000"),"999")</f>
        <v>997000215</v>
      </c>
      <c r="C814" s="161" t="str">
        <f>IFERROR(TEXT(AM814,"00"),"99")&amp;IFERROR(TEXT(W814,"00"),"99")&amp;IFERROR(TEXT(S814,"000"),"999")</f>
        <v>9970000</v>
      </c>
      <c r="D814" s="29">
        <v>1</v>
      </c>
      <c r="E814" s="29">
        <v>0</v>
      </c>
      <c r="F814" s="29">
        <v>0</v>
      </c>
      <c r="G814" s="29"/>
      <c r="H814" t="s">
        <v>2665</v>
      </c>
      <c r="I814" s="379" t="str">
        <f>IF(ISBLANK(H814), IF(OR(NOT(ISBLANK(M814)),NOT(ISBLANK(J814)), NOT(ISBLANK(O814))),"no oldname but should be",""),IF(H814=J814,"api",IF(H814=O814,"csv","no match or acsbgname")))</f>
        <v>api</v>
      </c>
      <c r="J814" t="s">
        <v>2665</v>
      </c>
      <c r="K814" t="s">
        <v>2665</v>
      </c>
      <c r="M814" s="69"/>
      <c r="Q814" s="117" t="s">
        <v>4989</v>
      </c>
      <c r="R814" s="69" t="s">
        <v>4989</v>
      </c>
      <c r="S814" s="150">
        <f>IFERROR(_xlfn.XLOOKUP(U814,sortorder!$E$62:$E$134,sortorder!$F$62:$F$134),999)</f>
        <v>0</v>
      </c>
      <c r="T814" s="150">
        <f>IFERROR(_xlfn.XLOOKUP(U814,sortorder!$E$62:$E$134,sortorder!$D$62:$D$134),99)</f>
        <v>0</v>
      </c>
      <c r="W814" s="155">
        <f>IFERROR(_xlfn.XLOOKUP(Y814,sortorder!$E$4:$E$55,sortorder!$D$4:$D$55),99)</f>
        <v>70</v>
      </c>
      <c r="X814" s="155">
        <f>IFERROR(_xlfn.XLOOKUP(Y814,sortorder!$E$4:$E$55,sortorder!$D$4:$D$55),99)</f>
        <v>70</v>
      </c>
      <c r="Y814" s="22" t="s">
        <v>2888</v>
      </c>
      <c r="Z814" s="144">
        <f>IF(ISERROR(SEARCH(Z$1,$Q814)),0,1)</f>
        <v>0</v>
      </c>
      <c r="AA814" s="144">
        <f>IF(ISERROR(SEARCH(AA$1,$Q814)),0,1)</f>
        <v>0</v>
      </c>
      <c r="AB814" s="144">
        <f>IF(ISERROR(SEARCH(AB$1,$Q814)),0,1)</f>
        <v>0</v>
      </c>
      <c r="AC814" s="144">
        <f>IF(ISERROR(SEARCH(AC$1,$Q814)),0,1)</f>
        <v>0</v>
      </c>
      <c r="AD814" s="144">
        <f>IF(ISERROR(SEARCH(AD$1,$Q814)),0,1)</f>
        <v>0</v>
      </c>
      <c r="AE814" s="144">
        <f>IF(ISERROR(SEARCH(AE$1,$Q814)),0,1)</f>
        <v>0</v>
      </c>
      <c r="AF814" s="144">
        <f>IF(ISERROR(SEARCH(AF$1,$Q814)),0,1)</f>
        <v>0</v>
      </c>
      <c r="AG814" s="144">
        <f>IF(ISERROR(SEARCH(AG$1,$Q814)),0,1)</f>
        <v>0</v>
      </c>
      <c r="AH814" s="144">
        <f>IF(ISERROR(SEARCH(AH$1,$Q814)),0,1)</f>
        <v>0</v>
      </c>
      <c r="AI814" t="s">
        <v>1075</v>
      </c>
      <c r="AJ814" s="69" t="s">
        <v>1076</v>
      </c>
      <c r="AK814" t="s">
        <v>60</v>
      </c>
      <c r="AL814" s="41" t="s">
        <v>60</v>
      </c>
      <c r="AM814" s="216">
        <f>_xlfn.XLOOKUP(AL814,sortorder!$I$15:$I$20,sortorder!$J$15:$J$20)</f>
        <v>99</v>
      </c>
      <c r="AQ814" s="30">
        <v>0</v>
      </c>
      <c r="AR814" t="s">
        <v>43</v>
      </c>
      <c r="AS814" t="s">
        <v>43</v>
      </c>
      <c r="AT814" t="s">
        <v>64</v>
      </c>
      <c r="AU814" t="s">
        <v>64</v>
      </c>
      <c r="AW814" s="39" t="str">
        <f>IFERROR(_xlfn.XLOOKUP(Q814,wtd!$B:$B,wtd!$C:$C),"")</f>
        <v/>
      </c>
      <c r="AX814" s="144" t="b">
        <f>IFERROR(Q814=_xlfn.XLOOKUP(Q814,wtd!$B:$B,wtd!$B:$B),FALSE)</f>
        <v>0</v>
      </c>
      <c r="AY814" t="s">
        <v>3069</v>
      </c>
      <c r="BC814" t="b">
        <v>0</v>
      </c>
      <c r="BD814" t="b">
        <v>0</v>
      </c>
      <c r="BE814" t="b">
        <v>0</v>
      </c>
      <c r="BF814" t="s">
        <v>5601</v>
      </c>
      <c r="BG814" t="s">
        <v>2666</v>
      </c>
      <c r="BH814" t="s">
        <v>2666</v>
      </c>
      <c r="BK814" t="s">
        <v>2666</v>
      </c>
      <c r="BL814" t="s">
        <v>2667</v>
      </c>
      <c r="BN814" s="229">
        <v>215</v>
      </c>
      <c r="BP814" t="s">
        <v>2657</v>
      </c>
    </row>
    <row r="815" spans="1:72">
      <c r="A815">
        <v>814</v>
      </c>
      <c r="B815" s="161" t="str">
        <f>IFERROR(TEXT(AM815,"00"),"99")&amp;IFERROR(TEXT(X815,"00"),"99")&amp;IFERROR(TEXT(T815,"00"),"99")&amp;IFERROR(TEXT(BN815,"000"),"999")</f>
        <v>997000216</v>
      </c>
      <c r="C815" s="161" t="str">
        <f>IFERROR(TEXT(AM815,"00"),"99")&amp;IFERROR(TEXT(W815,"00"),"99")&amp;IFERROR(TEXT(S815,"000"),"999")</f>
        <v>9970000</v>
      </c>
      <c r="D815" s="29">
        <v>1</v>
      </c>
      <c r="E815" s="29">
        <v>0</v>
      </c>
      <c r="F815" s="29">
        <v>0</v>
      </c>
      <c r="G815" s="29"/>
      <c r="H815" t="s">
        <v>2668</v>
      </c>
      <c r="I815" s="379" t="str">
        <f>IF(ISBLANK(H815), IF(OR(NOT(ISBLANK(M815)),NOT(ISBLANK(J815)), NOT(ISBLANK(O815))),"no oldname but should be",""),IF(H815=J815,"api",IF(H815=O815,"csv","no match or acsbgname")))</f>
        <v>api</v>
      </c>
      <c r="J815" t="s">
        <v>2668</v>
      </c>
      <c r="K815" t="s">
        <v>2668</v>
      </c>
      <c r="M815" s="69"/>
      <c r="Q815" s="117" t="s">
        <v>4990</v>
      </c>
      <c r="R815" s="69" t="s">
        <v>4990</v>
      </c>
      <c r="S815" s="150">
        <f>IFERROR(_xlfn.XLOOKUP(U815,sortorder!$E$62:$E$134,sortorder!$F$62:$F$134),999)</f>
        <v>0</v>
      </c>
      <c r="T815" s="150">
        <f>IFERROR(_xlfn.XLOOKUP(U815,sortorder!$E$62:$E$134,sortorder!$D$62:$D$134),99)</f>
        <v>0</v>
      </c>
      <c r="W815" s="155">
        <f>IFERROR(_xlfn.XLOOKUP(Y815,sortorder!$E$4:$E$55,sortorder!$D$4:$D$55),99)</f>
        <v>70</v>
      </c>
      <c r="X815" s="155">
        <f>IFERROR(_xlfn.XLOOKUP(Y815,sortorder!$E$4:$E$55,sortorder!$D$4:$D$55),99)</f>
        <v>70</v>
      </c>
      <c r="Y815" s="22" t="s">
        <v>2888</v>
      </c>
      <c r="Z815" s="144">
        <f>IF(ISERROR(SEARCH(Z$1,$Q815)),0,1)</f>
        <v>0</v>
      </c>
      <c r="AA815" s="144">
        <f>IF(ISERROR(SEARCH(AA$1,$Q815)),0,1)</f>
        <v>0</v>
      </c>
      <c r="AB815" s="144">
        <f>IF(ISERROR(SEARCH(AB$1,$Q815)),0,1)</f>
        <v>0</v>
      </c>
      <c r="AC815" s="144">
        <f>IF(ISERROR(SEARCH(AC$1,$Q815)),0,1)</f>
        <v>0</v>
      </c>
      <c r="AD815" s="144">
        <f>IF(ISERROR(SEARCH(AD$1,$Q815)),0,1)</f>
        <v>0</v>
      </c>
      <c r="AE815" s="144">
        <f>IF(ISERROR(SEARCH(AE$1,$Q815)),0,1)</f>
        <v>0</v>
      </c>
      <c r="AF815" s="144">
        <f>IF(ISERROR(SEARCH(AF$1,$Q815)),0,1)</f>
        <v>0</v>
      </c>
      <c r="AG815" s="144">
        <f>IF(ISERROR(SEARCH(AG$1,$Q815)),0,1)</f>
        <v>0</v>
      </c>
      <c r="AH815" s="144">
        <f>IF(ISERROR(SEARCH(AH$1,$Q815)),0,1)</f>
        <v>0</v>
      </c>
      <c r="AI815" t="s">
        <v>1075</v>
      </c>
      <c r="AJ815" s="69" t="s">
        <v>1076</v>
      </c>
      <c r="AK815" t="s">
        <v>60</v>
      </c>
      <c r="AL815" s="41" t="s">
        <v>60</v>
      </c>
      <c r="AM815" s="216">
        <f>_xlfn.XLOOKUP(AL815,sortorder!$I$15:$I$20,sortorder!$J$15:$J$20)</f>
        <v>99</v>
      </c>
      <c r="AQ815" s="30">
        <v>0</v>
      </c>
      <c r="AR815" t="s">
        <v>43</v>
      </c>
      <c r="AS815" t="s">
        <v>43</v>
      </c>
      <c r="AT815" t="s">
        <v>64</v>
      </c>
      <c r="AU815" t="s">
        <v>64</v>
      </c>
      <c r="AW815" s="39" t="str">
        <f>IFERROR(_xlfn.XLOOKUP(Q815,wtd!$B:$B,wtd!$C:$C),"")</f>
        <v/>
      </c>
      <c r="AX815" s="144" t="b">
        <f>IFERROR(Q815=_xlfn.XLOOKUP(Q815,wtd!$B:$B,wtd!$B:$B),FALSE)</f>
        <v>0</v>
      </c>
      <c r="AY815" t="s">
        <v>3069</v>
      </c>
      <c r="BC815" t="b">
        <v>0</v>
      </c>
      <c r="BD815" t="b">
        <v>0</v>
      </c>
      <c r="BE815" t="b">
        <v>0</v>
      </c>
      <c r="BF815" t="s">
        <v>5600</v>
      </c>
      <c r="BG815" t="s">
        <v>2669</v>
      </c>
      <c r="BH815" t="s">
        <v>2669</v>
      </c>
      <c r="BK815" t="s">
        <v>2669</v>
      </c>
      <c r="BL815" t="s">
        <v>2670</v>
      </c>
      <c r="BN815" s="229">
        <v>216</v>
      </c>
      <c r="BP815" t="s">
        <v>2657</v>
      </c>
    </row>
    <row r="816" spans="1:72" s="22" customFormat="1">
      <c r="A816">
        <v>815</v>
      </c>
      <c r="B816" s="161" t="str">
        <f>IFERROR(TEXT(AM816,"00"),"99")&amp;IFERROR(TEXT(X816,"00"),"99")&amp;IFERROR(TEXT(T816,"00"),"99")&amp;IFERROR(TEXT(BN816,"000"),"999")</f>
        <v>997000252</v>
      </c>
      <c r="C816" s="161" t="str">
        <f>IFERROR(TEXT(AM816,"00"),"99")&amp;IFERROR(TEXT(W816,"00"),"99")&amp;IFERROR(TEXT(S816,"000"),"999")</f>
        <v>9970000</v>
      </c>
      <c r="D816" s="29">
        <v>1</v>
      </c>
      <c r="E816" s="29">
        <v>0</v>
      </c>
      <c r="F816" s="29">
        <v>0</v>
      </c>
      <c r="G816" s="112" t="s">
        <v>60</v>
      </c>
      <c r="H816" t="s">
        <v>2748</v>
      </c>
      <c r="I816" s="379" t="str">
        <f>IF(ISBLANK(H816), IF(OR(NOT(ISBLANK(M816)),NOT(ISBLANK(J816)), NOT(ISBLANK(O816))),"no oldname but should be",""),IF(H816=J816,"api",IF(H816=O816,"csv","no match or acsbgname")))</f>
        <v>api</v>
      </c>
      <c r="J816" t="s">
        <v>2748</v>
      </c>
      <c r="K816" t="s">
        <v>2748</v>
      </c>
      <c r="L816"/>
      <c r="M816" s="124"/>
      <c r="N816"/>
      <c r="O816"/>
      <c r="P816"/>
      <c r="Q816" s="125" t="s">
        <v>4961</v>
      </c>
      <c r="R816" s="124" t="s">
        <v>4961</v>
      </c>
      <c r="S816" s="150">
        <f>IFERROR(_xlfn.XLOOKUP(U816,sortorder!$E$62:$E$134,sortorder!$F$62:$F$134),999)</f>
        <v>0</v>
      </c>
      <c r="T816" s="150">
        <f>IFERROR(_xlfn.XLOOKUP(U816,sortorder!$E$62:$E$134,sortorder!$D$62:$D$134),99)</f>
        <v>0</v>
      </c>
      <c r="U816" s="129"/>
      <c r="V816" s="59"/>
      <c r="W816" s="155">
        <f>IFERROR(_xlfn.XLOOKUP(Y816,sortorder!$E$4:$E$55,sortorder!$D$4:$D$55),99)</f>
        <v>70</v>
      </c>
      <c r="X816" s="155">
        <f>IFERROR(_xlfn.XLOOKUP(Y816,sortorder!$E$4:$E$55,sortorder!$D$4:$D$55),99)</f>
        <v>70</v>
      </c>
      <c r="Y816" s="22" t="s">
        <v>2888</v>
      </c>
      <c r="Z816" s="144">
        <f>IF(ISERROR(SEARCH(Z$1,$Q816)),0,1)</f>
        <v>0</v>
      </c>
      <c r="AA816" s="144">
        <f>IF(ISERROR(SEARCH(AA$1,$Q816)),0,1)</f>
        <v>0</v>
      </c>
      <c r="AB816" s="144">
        <f>IF(ISERROR(SEARCH(AB$1,$Q816)),0,1)</f>
        <v>0</v>
      </c>
      <c r="AC816" s="144">
        <f>IF(ISERROR(SEARCH(AC$1,$Q816)),0,1)</f>
        <v>0</v>
      </c>
      <c r="AD816" s="144">
        <f>IF(ISERROR(SEARCH(AD$1,$Q816)),0,1)</f>
        <v>0</v>
      </c>
      <c r="AE816" s="144">
        <f>IF(ISERROR(SEARCH(AE$1,$Q816)),0,1)</f>
        <v>0</v>
      </c>
      <c r="AF816" s="144">
        <f>IF(ISERROR(SEARCH(AF$1,$Q816)),0,1)</f>
        <v>0</v>
      </c>
      <c r="AG816" s="144">
        <f>IF(ISERROR(SEARCH(AG$1,$Q816)),0,1)</f>
        <v>0</v>
      </c>
      <c r="AH816" s="144">
        <f>IF(ISERROR(SEARCH(AH$1,$Q816)),0,1)</f>
        <v>0</v>
      </c>
      <c r="AI816" t="s">
        <v>2292</v>
      </c>
      <c r="AJ816" s="124" t="s">
        <v>2749</v>
      </c>
      <c r="AK816" t="s">
        <v>60</v>
      </c>
      <c r="AL816" s="41" t="s">
        <v>60</v>
      </c>
      <c r="AM816" s="216">
        <f>_xlfn.XLOOKUP(AL816,sortorder!$I$15:$I$20,sortorder!$J$15:$J$20)</f>
        <v>99</v>
      </c>
      <c r="AN816"/>
      <c r="AO816"/>
      <c r="AP816"/>
      <c r="AQ816" s="30">
        <v>0</v>
      </c>
      <c r="AR816" t="s">
        <v>43</v>
      </c>
      <c r="AS816" t="s">
        <v>43</v>
      </c>
      <c r="AT816"/>
      <c r="AU816"/>
      <c r="AV816">
        <v>1</v>
      </c>
      <c r="AW816" s="39" t="str">
        <f>IFERROR(_xlfn.XLOOKUP(Q816,wtd!$B:$B,wtd!$C:$C),"")</f>
        <v/>
      </c>
      <c r="AX816" s="144" t="b">
        <f>IFERROR(Q816=_xlfn.XLOOKUP(Q816,wtd!$B:$B,wtd!$B:$B),FALSE)</f>
        <v>0</v>
      </c>
      <c r="AY816" t="s">
        <v>3068</v>
      </c>
      <c r="AZ816"/>
      <c r="BA816">
        <v>0</v>
      </c>
      <c r="BB816"/>
      <c r="BC816" t="b">
        <v>0</v>
      </c>
      <c r="BD816" t="b">
        <v>0</v>
      </c>
      <c r="BE816" t="b">
        <v>0</v>
      </c>
      <c r="BF816" t="s">
        <v>5350</v>
      </c>
      <c r="BG816" t="s">
        <v>2750</v>
      </c>
      <c r="BH816" t="s">
        <v>2750</v>
      </c>
      <c r="BI816"/>
      <c r="BJ816"/>
      <c r="BK816" t="s">
        <v>2750</v>
      </c>
      <c r="BL816" t="s">
        <v>2751</v>
      </c>
      <c r="BM816"/>
      <c r="BN816" s="229">
        <v>252</v>
      </c>
      <c r="BO816"/>
      <c r="BP816" t="s">
        <v>2347</v>
      </c>
      <c r="BQ816"/>
      <c r="BR816"/>
      <c r="BS816"/>
      <c r="BT816"/>
    </row>
    <row r="817" spans="1:72" s="22" customFormat="1">
      <c r="A817">
        <v>816</v>
      </c>
      <c r="B817" s="161" t="str">
        <f>IFERROR(TEXT(AM817,"00"),"99")&amp;IFERROR(TEXT(X817,"00"),"99")&amp;IFERROR(TEXT(T817,"00"),"99")&amp;IFERROR(TEXT(BN817,"000"),"999")</f>
        <v>997000253</v>
      </c>
      <c r="C817" s="161" t="str">
        <f>IFERROR(TEXT(AM817,"00"),"99")&amp;IFERROR(TEXT(W817,"00"),"99")&amp;IFERROR(TEXT(S817,"000"),"999")</f>
        <v>9970000</v>
      </c>
      <c r="D817" s="29">
        <v>1</v>
      </c>
      <c r="E817" s="29">
        <v>0</v>
      </c>
      <c r="F817" s="29">
        <v>0</v>
      </c>
      <c r="G817" s="112" t="s">
        <v>60</v>
      </c>
      <c r="H817" t="s">
        <v>2752</v>
      </c>
      <c r="I817" s="379" t="str">
        <f>IF(ISBLANK(H817), IF(OR(NOT(ISBLANK(M817)),NOT(ISBLANK(J817)), NOT(ISBLANK(O817))),"no oldname but should be",""),IF(H817=J817,"api",IF(H817=O817,"csv","no match or acsbgname")))</f>
        <v>api</v>
      </c>
      <c r="J817" t="s">
        <v>2752</v>
      </c>
      <c r="K817" s="124" t="s">
        <v>2752</v>
      </c>
      <c r="L817" s="124"/>
      <c r="M817" s="124"/>
      <c r="N817" s="124"/>
      <c r="O817" s="124"/>
      <c r="P817" s="124"/>
      <c r="Q817" s="125" t="s">
        <v>4962</v>
      </c>
      <c r="R817" s="124" t="s">
        <v>4962</v>
      </c>
      <c r="S817" s="150">
        <f>IFERROR(_xlfn.XLOOKUP(U817,sortorder!$E$62:$E$134,sortorder!$F$62:$F$134),999)</f>
        <v>0</v>
      </c>
      <c r="T817" s="150">
        <f>IFERROR(_xlfn.XLOOKUP(U817,sortorder!$E$62:$E$134,sortorder!$D$62:$D$134),99)</f>
        <v>0</v>
      </c>
      <c r="U817" s="129"/>
      <c r="V817" s="59"/>
      <c r="W817" s="155">
        <f>IFERROR(_xlfn.XLOOKUP(Y817,sortorder!$E$4:$E$55,sortorder!$D$4:$D$55),99)</f>
        <v>70</v>
      </c>
      <c r="X817" s="155">
        <f>IFERROR(_xlfn.XLOOKUP(Y817,sortorder!$E$4:$E$55,sortorder!$D$4:$D$55),99)</f>
        <v>70</v>
      </c>
      <c r="Y817" s="22" t="s">
        <v>2888</v>
      </c>
      <c r="Z817" s="144">
        <f>IF(ISERROR(SEARCH(Z$1,$Q817)),0,1)</f>
        <v>0</v>
      </c>
      <c r="AA817" s="144">
        <f>IF(ISERROR(SEARCH(AA$1,$Q817)),0,1)</f>
        <v>0</v>
      </c>
      <c r="AB817" s="144">
        <f>IF(ISERROR(SEARCH(AB$1,$Q817)),0,1)</f>
        <v>0</v>
      </c>
      <c r="AC817" s="144">
        <f>IF(ISERROR(SEARCH(AC$1,$Q817)),0,1)</f>
        <v>0</v>
      </c>
      <c r="AD817" s="144">
        <f>IF(ISERROR(SEARCH(AD$1,$Q817)),0,1)</f>
        <v>0</v>
      </c>
      <c r="AE817" s="144">
        <f>IF(ISERROR(SEARCH(AE$1,$Q817)),0,1)</f>
        <v>0</v>
      </c>
      <c r="AF817" s="144">
        <f>IF(ISERROR(SEARCH(AF$1,$Q817)),0,1)</f>
        <v>0</v>
      </c>
      <c r="AG817" s="144">
        <f>IF(ISERROR(SEARCH(AG$1,$Q817)),0,1)</f>
        <v>0</v>
      </c>
      <c r="AH817" s="144">
        <f>IF(ISERROR(SEARCH(AH$1,$Q817)),0,1)</f>
        <v>0</v>
      </c>
      <c r="AI817" t="s">
        <v>2292</v>
      </c>
      <c r="AJ817" s="124" t="s">
        <v>2749</v>
      </c>
      <c r="AK817" t="s">
        <v>60</v>
      </c>
      <c r="AL817" s="41" t="s">
        <v>60</v>
      </c>
      <c r="AM817" s="216">
        <f>_xlfn.XLOOKUP(AL817,sortorder!$I$15:$I$20,sortorder!$J$15:$J$20)</f>
        <v>99</v>
      </c>
      <c r="AN817"/>
      <c r="AO817"/>
      <c r="AP817"/>
      <c r="AQ817" s="30">
        <v>0</v>
      </c>
      <c r="AR817" t="s">
        <v>43</v>
      </c>
      <c r="AS817" t="s">
        <v>43</v>
      </c>
      <c r="AT817"/>
      <c r="AU817"/>
      <c r="AV817">
        <v>1</v>
      </c>
      <c r="AW817" s="39" t="str">
        <f>IFERROR(_xlfn.XLOOKUP(Q817,wtd!$B:$B,wtd!$C:$C),"")</f>
        <v/>
      </c>
      <c r="AX817" s="144" t="b">
        <f>IFERROR(Q817=_xlfn.XLOOKUP(Q817,wtd!$B:$B,wtd!$B:$B),FALSE)</f>
        <v>0</v>
      </c>
      <c r="AY817" t="s">
        <v>3068</v>
      </c>
      <c r="AZ817"/>
      <c r="BA817">
        <v>0</v>
      </c>
      <c r="BB817"/>
      <c r="BC817" t="b">
        <v>0</v>
      </c>
      <c r="BD817" t="b">
        <v>0</v>
      </c>
      <c r="BE817" t="b">
        <v>0</v>
      </c>
      <c r="BF817" s="124" t="s">
        <v>5351</v>
      </c>
      <c r="BG817" s="124" t="s">
        <v>2753</v>
      </c>
      <c r="BH817" s="124" t="s">
        <v>2753</v>
      </c>
      <c r="BI817"/>
      <c r="BJ817"/>
      <c r="BK817" t="s">
        <v>2753</v>
      </c>
      <c r="BL817" t="s">
        <v>2754</v>
      </c>
      <c r="BM817"/>
      <c r="BN817" s="229">
        <v>253</v>
      </c>
      <c r="BO817"/>
      <c r="BP817" t="s">
        <v>1641</v>
      </c>
      <c r="BQ817"/>
      <c r="BR817"/>
      <c r="BS817"/>
      <c r="BT817"/>
    </row>
    <row r="818" spans="1:72">
      <c r="A818">
        <v>817</v>
      </c>
      <c r="B818" s="161" t="str">
        <f>IFERROR(TEXT(AM818,"00"),"99")&amp;IFERROR(TEXT(X818,"00"),"99")&amp;IFERROR(TEXT(T818,"00"),"99")&amp;IFERROR(TEXT(BN818,"000"),"999")</f>
        <v>997000254</v>
      </c>
      <c r="C818" s="161" t="str">
        <f>IFERROR(TEXT(AM818,"00"),"99")&amp;IFERROR(TEXT(W818,"00"),"99")&amp;IFERROR(TEXT(S818,"000"),"999")</f>
        <v>9970000</v>
      </c>
      <c r="D818" s="29">
        <v>1</v>
      </c>
      <c r="E818" s="29">
        <v>0</v>
      </c>
      <c r="F818" s="29">
        <v>0</v>
      </c>
      <c r="G818" s="29"/>
      <c r="H818" t="s">
        <v>2755</v>
      </c>
      <c r="I818" s="379" t="str">
        <f>IF(ISBLANK(H818), IF(OR(NOT(ISBLANK(M818)),NOT(ISBLANK(J818)), NOT(ISBLANK(O818))),"no oldname but should be",""),IF(H818=J818,"api",IF(H818=O818,"csv","no match or acsbgname")))</f>
        <v>api</v>
      </c>
      <c r="J818" t="s">
        <v>2755</v>
      </c>
      <c r="K818" s="124" t="s">
        <v>2755</v>
      </c>
      <c r="M818" s="124"/>
      <c r="Q818" s="125" t="s">
        <v>4963</v>
      </c>
      <c r="R818" s="124" t="s">
        <v>4963</v>
      </c>
      <c r="S818" s="150">
        <f>IFERROR(_xlfn.XLOOKUP(U818,sortorder!$E$62:$E$134,sortorder!$F$62:$F$134),999)</f>
        <v>0</v>
      </c>
      <c r="T818" s="150">
        <f>IFERROR(_xlfn.XLOOKUP(U818,sortorder!$E$62:$E$134,sortorder!$D$62:$D$134),99)</f>
        <v>0</v>
      </c>
      <c r="W818" s="155">
        <f>IFERROR(_xlfn.XLOOKUP(Y818,sortorder!$E$4:$E$55,sortorder!$D$4:$D$55),99)</f>
        <v>70</v>
      </c>
      <c r="X818" s="155">
        <f>IFERROR(_xlfn.XLOOKUP(Y818,sortorder!$E$4:$E$55,sortorder!$D$4:$D$55),99)</f>
        <v>70</v>
      </c>
      <c r="Y818" s="22" t="s">
        <v>2888</v>
      </c>
      <c r="Z818" s="144">
        <f>IF(ISERROR(SEARCH(Z$1,$Q818)),0,1)</f>
        <v>0</v>
      </c>
      <c r="AA818" s="144">
        <f>IF(ISERROR(SEARCH(AA$1,$Q818)),0,1)</f>
        <v>0</v>
      </c>
      <c r="AB818" s="144">
        <f>IF(ISERROR(SEARCH(AB$1,$Q818)),0,1)</f>
        <v>0</v>
      </c>
      <c r="AC818" s="144">
        <f>IF(ISERROR(SEARCH(AC$1,$Q818)),0,1)</f>
        <v>0</v>
      </c>
      <c r="AD818" s="144">
        <f>IF(ISERROR(SEARCH(AD$1,$Q818)),0,1)</f>
        <v>0</v>
      </c>
      <c r="AE818" s="144">
        <f>IF(ISERROR(SEARCH(AE$1,$Q818)),0,1)</f>
        <v>0</v>
      </c>
      <c r="AF818" s="144">
        <f>IF(ISERROR(SEARCH(AF$1,$Q818)),0,1)</f>
        <v>0</v>
      </c>
      <c r="AG818" s="144">
        <f>IF(ISERROR(SEARCH(AG$1,$Q818)),0,1)</f>
        <v>0</v>
      </c>
      <c r="AH818" s="144">
        <f>IF(ISERROR(SEARCH(AH$1,$Q818)),0,1)</f>
        <v>0</v>
      </c>
      <c r="AI818" t="s">
        <v>2292</v>
      </c>
      <c r="AJ818" s="124" t="s">
        <v>2749</v>
      </c>
      <c r="AK818" t="s">
        <v>60</v>
      </c>
      <c r="AL818" s="41" t="s">
        <v>60</v>
      </c>
      <c r="AM818" s="216">
        <f>_xlfn.XLOOKUP(AL818,sortorder!$I$15:$I$20,sortorder!$J$15:$J$20)</f>
        <v>99</v>
      </c>
      <c r="AN818" t="s">
        <v>1804</v>
      </c>
      <c r="AO818" t="s">
        <v>1805</v>
      </c>
      <c r="AP818" t="s">
        <v>1805</v>
      </c>
      <c r="AQ818" s="32">
        <v>3</v>
      </c>
      <c r="AR818" t="s">
        <v>1815</v>
      </c>
      <c r="AS818" t="s">
        <v>1132</v>
      </c>
      <c r="AT818" t="s">
        <v>1126</v>
      </c>
      <c r="AU818" t="s">
        <v>1132</v>
      </c>
      <c r="AW818" s="39" t="str">
        <f>IFERROR(_xlfn.XLOOKUP(Q818,wtd!$B:$B,wtd!$C:$C),"")</f>
        <v/>
      </c>
      <c r="AX818" s="144" t="b">
        <f>IFERROR(Q818=_xlfn.XLOOKUP(Q818,wtd!$B:$B,wtd!$B:$B),FALSE)</f>
        <v>0</v>
      </c>
      <c r="AY818" t="s">
        <v>2830</v>
      </c>
      <c r="BA818">
        <v>0</v>
      </c>
      <c r="BC818" t="b">
        <v>0</v>
      </c>
      <c r="BD818" t="b">
        <v>0</v>
      </c>
      <c r="BE818" t="b">
        <v>0</v>
      </c>
      <c r="BF818" s="124" t="s">
        <v>5352</v>
      </c>
      <c r="BG818" t="s">
        <v>2756</v>
      </c>
      <c r="BH818" s="124" t="s">
        <v>2756</v>
      </c>
      <c r="BK818" t="s">
        <v>2756</v>
      </c>
      <c r="BL818" t="s">
        <v>2751</v>
      </c>
      <c r="BN818" s="229">
        <v>254</v>
      </c>
      <c r="BP818" t="s">
        <v>1188</v>
      </c>
    </row>
    <row r="819" spans="1:72">
      <c r="A819">
        <v>818</v>
      </c>
      <c r="B819" s="161" t="str">
        <f>IFERROR(TEXT(AM819,"00"),"99")&amp;IFERROR(TEXT(X819,"00"),"99")&amp;IFERROR(TEXT(T819,"00"),"99")&amp;IFERROR(TEXT(BN819,"000"),"999")</f>
        <v>997000255</v>
      </c>
      <c r="C819" s="161" t="str">
        <f>IFERROR(TEXT(AM819,"00"),"99")&amp;IFERROR(TEXT(W819,"00"),"99")&amp;IFERROR(TEXT(S819,"000"),"999")</f>
        <v>9970000</v>
      </c>
      <c r="D819" s="29">
        <v>1</v>
      </c>
      <c r="E819" s="29">
        <v>0</v>
      </c>
      <c r="F819" s="29">
        <v>0</v>
      </c>
      <c r="G819" s="29"/>
      <c r="H819" t="s">
        <v>2757</v>
      </c>
      <c r="I819" s="379" t="str">
        <f>IF(ISBLANK(H819), IF(OR(NOT(ISBLANK(M819)),NOT(ISBLANK(J819)), NOT(ISBLANK(O819))),"no oldname but should be",""),IF(H819=J819,"api",IF(H819=O819,"csv","no match or acsbgname")))</f>
        <v>api</v>
      </c>
      <c r="J819" t="s">
        <v>2757</v>
      </c>
      <c r="K819" s="124" t="s">
        <v>2757</v>
      </c>
      <c r="M819" s="124"/>
      <c r="Q819" s="125" t="s">
        <v>4964</v>
      </c>
      <c r="R819" s="124" t="s">
        <v>4964</v>
      </c>
      <c r="S819" s="150">
        <f>IFERROR(_xlfn.XLOOKUP(U819,sortorder!$E$62:$E$134,sortorder!$F$62:$F$134),999)</f>
        <v>0</v>
      </c>
      <c r="T819" s="150">
        <f>IFERROR(_xlfn.XLOOKUP(U819,sortorder!$E$62:$E$134,sortorder!$D$62:$D$134),99)</f>
        <v>0</v>
      </c>
      <c r="W819" s="155">
        <f>IFERROR(_xlfn.XLOOKUP(Y819,sortorder!$E$4:$E$55,sortorder!$D$4:$D$55),99)</f>
        <v>70</v>
      </c>
      <c r="X819" s="155">
        <f>IFERROR(_xlfn.XLOOKUP(Y819,sortorder!$E$4:$E$55,sortorder!$D$4:$D$55),99)</f>
        <v>70</v>
      </c>
      <c r="Y819" s="22" t="s">
        <v>2888</v>
      </c>
      <c r="Z819" s="144">
        <f>IF(ISERROR(SEARCH(Z$1,$Q819)),0,1)</f>
        <v>0</v>
      </c>
      <c r="AA819" s="144">
        <f>IF(ISERROR(SEARCH(AA$1,$Q819)),0,1)</f>
        <v>0</v>
      </c>
      <c r="AB819" s="144">
        <f>IF(ISERROR(SEARCH(AB$1,$Q819)),0,1)</f>
        <v>0</v>
      </c>
      <c r="AC819" s="144">
        <f>IF(ISERROR(SEARCH(AC$1,$Q819)),0,1)</f>
        <v>0</v>
      </c>
      <c r="AD819" s="144">
        <f>IF(ISERROR(SEARCH(AD$1,$Q819)),0,1)</f>
        <v>0</v>
      </c>
      <c r="AE819" s="144">
        <f>IF(ISERROR(SEARCH(AE$1,$Q819)),0,1)</f>
        <v>0</v>
      </c>
      <c r="AF819" s="144">
        <f>IF(ISERROR(SEARCH(AF$1,$Q819)),0,1)</f>
        <v>0</v>
      </c>
      <c r="AG819" s="144">
        <f>IF(ISERROR(SEARCH(AG$1,$Q819)),0,1)</f>
        <v>0</v>
      </c>
      <c r="AH819" s="144">
        <f>IF(ISERROR(SEARCH(AH$1,$Q819)),0,1)</f>
        <v>0</v>
      </c>
      <c r="AI819" t="s">
        <v>2292</v>
      </c>
      <c r="AJ819" s="124" t="s">
        <v>2749</v>
      </c>
      <c r="AK819" t="s">
        <v>60</v>
      </c>
      <c r="AL819" s="41" t="s">
        <v>60</v>
      </c>
      <c r="AM819" s="216">
        <f>_xlfn.XLOOKUP(AL819,sortorder!$I$15:$I$20,sortorder!$J$15:$J$20)</f>
        <v>99</v>
      </c>
      <c r="AN819" t="s">
        <v>1804</v>
      </c>
      <c r="AO819" t="s">
        <v>1805</v>
      </c>
      <c r="AP819" t="s">
        <v>1805</v>
      </c>
      <c r="AQ819" s="32">
        <v>3</v>
      </c>
      <c r="AR819" t="s">
        <v>1815</v>
      </c>
      <c r="AS819" t="s">
        <v>1132</v>
      </c>
      <c r="AT819" t="s">
        <v>1126</v>
      </c>
      <c r="AU819" t="s">
        <v>1132</v>
      </c>
      <c r="AW819" s="39" t="str">
        <f>IFERROR(_xlfn.XLOOKUP(Q819,wtd!$B:$B,wtd!$C:$C),"")</f>
        <v/>
      </c>
      <c r="AX819" s="144" t="b">
        <f>IFERROR(Q819=_xlfn.XLOOKUP(Q819,wtd!$B:$B,wtd!$B:$B),FALSE)</f>
        <v>0</v>
      </c>
      <c r="AY819" t="s">
        <v>2830</v>
      </c>
      <c r="BA819">
        <v>0</v>
      </c>
      <c r="BC819" t="b">
        <v>0</v>
      </c>
      <c r="BD819" t="b">
        <v>0</v>
      </c>
      <c r="BE819" t="b">
        <v>0</v>
      </c>
      <c r="BF819" s="124" t="s">
        <v>5353</v>
      </c>
      <c r="BG819" t="s">
        <v>2758</v>
      </c>
      <c r="BH819" s="124" t="s">
        <v>2758</v>
      </c>
      <c r="BK819" t="s">
        <v>2758</v>
      </c>
      <c r="BL819" t="s">
        <v>2754</v>
      </c>
      <c r="BN819" s="229">
        <v>255</v>
      </c>
      <c r="BP819" t="s">
        <v>2759</v>
      </c>
    </row>
    <row r="820" spans="1:72">
      <c r="A820">
        <v>819</v>
      </c>
      <c r="B820" s="161" t="str">
        <f>IFERROR(TEXT(AM820,"00"),"99")&amp;IFERROR(TEXT(X820,"00"),"99")&amp;IFERROR(TEXT(T820,"00"),"99")&amp;IFERROR(TEXT(BN820,"000"),"999")</f>
        <v>997000256</v>
      </c>
      <c r="C820" s="161" t="str">
        <f>IFERROR(TEXT(AM820,"00"),"99")&amp;IFERROR(TEXT(W820,"00"),"99")&amp;IFERROR(TEXT(S820,"000"),"999")</f>
        <v>9970000</v>
      </c>
      <c r="D820" s="29">
        <v>1</v>
      </c>
      <c r="E820" s="29">
        <v>0</v>
      </c>
      <c r="F820" s="29">
        <v>0</v>
      </c>
      <c r="G820" s="29"/>
      <c r="H820" t="s">
        <v>2760</v>
      </c>
      <c r="I820" s="379" t="str">
        <f>IF(ISBLANK(H820), IF(OR(NOT(ISBLANK(M820)),NOT(ISBLANK(J820)), NOT(ISBLANK(O820))),"no oldname but should be",""),IF(H820=J820,"api",IF(H820=O820,"csv","no match or acsbgname")))</f>
        <v>api</v>
      </c>
      <c r="J820" t="s">
        <v>2760</v>
      </c>
      <c r="K820" s="124" t="s">
        <v>2760</v>
      </c>
      <c r="L820" s="124"/>
      <c r="M820" s="124"/>
      <c r="N820" s="124"/>
      <c r="O820" s="124"/>
      <c r="P820" s="124"/>
      <c r="Q820" s="125" t="s">
        <v>4965</v>
      </c>
      <c r="R820" s="124" t="s">
        <v>4965</v>
      </c>
      <c r="S820" s="150">
        <f>IFERROR(_xlfn.XLOOKUP(U820,sortorder!$E$62:$E$134,sortorder!$F$62:$F$134),999)</f>
        <v>0</v>
      </c>
      <c r="T820" s="150">
        <f>IFERROR(_xlfn.XLOOKUP(U820,sortorder!$E$62:$E$134,sortorder!$D$62:$D$134),99)</f>
        <v>0</v>
      </c>
      <c r="W820" s="155">
        <f>IFERROR(_xlfn.XLOOKUP(Y820,sortorder!$E$4:$E$55,sortorder!$D$4:$D$55),99)</f>
        <v>70</v>
      </c>
      <c r="X820" s="155">
        <f>IFERROR(_xlfn.XLOOKUP(Y820,sortorder!$E$4:$E$55,sortorder!$D$4:$D$55),99)</f>
        <v>70</v>
      </c>
      <c r="Y820" s="22" t="s">
        <v>2888</v>
      </c>
      <c r="Z820" s="144">
        <f>IF(ISERROR(SEARCH(Z$1,$Q820)),0,1)</f>
        <v>0</v>
      </c>
      <c r="AA820" s="144">
        <f>IF(ISERROR(SEARCH(AA$1,$Q820)),0,1)</f>
        <v>0</v>
      </c>
      <c r="AB820" s="144">
        <f>IF(ISERROR(SEARCH(AB$1,$Q820)),0,1)</f>
        <v>0</v>
      </c>
      <c r="AC820" s="144">
        <f>IF(ISERROR(SEARCH(AC$1,$Q820)),0,1)</f>
        <v>0</v>
      </c>
      <c r="AD820" s="144">
        <f>IF(ISERROR(SEARCH(AD$1,$Q820)),0,1)</f>
        <v>0</v>
      </c>
      <c r="AE820" s="144">
        <f>IF(ISERROR(SEARCH(AE$1,$Q820)),0,1)</f>
        <v>0</v>
      </c>
      <c r="AF820" s="144">
        <f>IF(ISERROR(SEARCH(AF$1,$Q820)),0,1)</f>
        <v>0</v>
      </c>
      <c r="AG820" s="144">
        <f>IF(ISERROR(SEARCH(AG$1,$Q820)),0,1)</f>
        <v>0</v>
      </c>
      <c r="AH820" s="144">
        <f>IF(ISERROR(SEARCH(AH$1,$Q820)),0,1)</f>
        <v>0</v>
      </c>
      <c r="AI820" t="s">
        <v>2292</v>
      </c>
      <c r="AJ820" s="124" t="s">
        <v>2749</v>
      </c>
      <c r="AK820" t="s">
        <v>60</v>
      </c>
      <c r="AL820" s="41" t="s">
        <v>60</v>
      </c>
      <c r="AM820" s="216">
        <f>_xlfn.XLOOKUP(AL820,sortorder!$I$15:$I$20,sortorder!$J$15:$J$20)</f>
        <v>99</v>
      </c>
      <c r="AN820" t="s">
        <v>1804</v>
      </c>
      <c r="AO820" t="s">
        <v>1805</v>
      </c>
      <c r="AP820" t="s">
        <v>1805</v>
      </c>
      <c r="AQ820" s="32">
        <v>3</v>
      </c>
      <c r="AR820" t="s">
        <v>1799</v>
      </c>
      <c r="AS820" t="s">
        <v>1111</v>
      </c>
      <c r="AT820" t="s">
        <v>1102</v>
      </c>
      <c r="AU820" t="s">
        <v>1111</v>
      </c>
      <c r="AW820" s="39" t="str">
        <f>IFERROR(_xlfn.XLOOKUP(Q820,wtd!$B:$B,wtd!$C:$C),"")</f>
        <v/>
      </c>
      <c r="AX820" s="144" t="b">
        <f>IFERROR(Q820=_xlfn.XLOOKUP(Q820,wtd!$B:$B,wtd!$B:$B),FALSE)</f>
        <v>0</v>
      </c>
      <c r="AY820" t="s">
        <v>1103</v>
      </c>
      <c r="AZ820">
        <v>2</v>
      </c>
      <c r="BA820">
        <v>0</v>
      </c>
      <c r="BC820" t="b">
        <v>0</v>
      </c>
      <c r="BD820" t="b">
        <v>0</v>
      </c>
      <c r="BE820" t="b">
        <v>0</v>
      </c>
      <c r="BF820" s="124" t="s">
        <v>5354</v>
      </c>
      <c r="BG820" s="124" t="s">
        <v>2761</v>
      </c>
      <c r="BH820" s="124" t="s">
        <v>2761</v>
      </c>
      <c r="BK820" t="s">
        <v>2761</v>
      </c>
      <c r="BL820" t="s">
        <v>2751</v>
      </c>
      <c r="BN820" s="229">
        <v>256</v>
      </c>
      <c r="BP820" t="s">
        <v>1426</v>
      </c>
    </row>
    <row r="821" spans="1:72">
      <c r="A821">
        <v>820</v>
      </c>
      <c r="B821" s="161" t="str">
        <f>IFERROR(TEXT(AM821,"00"),"99")&amp;IFERROR(TEXT(X821,"00"),"99")&amp;IFERROR(TEXT(T821,"00"),"99")&amp;IFERROR(TEXT(BN821,"000"),"999")</f>
        <v>997000257</v>
      </c>
      <c r="C821" s="161" t="str">
        <f>IFERROR(TEXT(AM821,"00"),"99")&amp;IFERROR(TEXT(W821,"00"),"99")&amp;IFERROR(TEXT(S821,"000"),"999")</f>
        <v>9970000</v>
      </c>
      <c r="D821" s="29">
        <v>1</v>
      </c>
      <c r="E821" s="29">
        <v>0</v>
      </c>
      <c r="F821" s="29">
        <v>0</v>
      </c>
      <c r="G821" s="29"/>
      <c r="H821" t="s">
        <v>2762</v>
      </c>
      <c r="I821" s="379" t="str">
        <f>IF(ISBLANK(H821), IF(OR(NOT(ISBLANK(M821)),NOT(ISBLANK(J821)), NOT(ISBLANK(O821))),"no oldname but should be",""),IF(H821=J821,"api",IF(H821=O821,"csv","no match or acsbgname")))</f>
        <v>api</v>
      </c>
      <c r="J821" t="s">
        <v>2762</v>
      </c>
      <c r="K821" t="s">
        <v>2762</v>
      </c>
      <c r="L821" s="124"/>
      <c r="M821" s="124"/>
      <c r="N821" s="124"/>
      <c r="O821" s="124"/>
      <c r="P821" s="124"/>
      <c r="Q821" s="125" t="s">
        <v>4966</v>
      </c>
      <c r="R821" s="124" t="s">
        <v>4966</v>
      </c>
      <c r="S821" s="150">
        <f>IFERROR(_xlfn.XLOOKUP(U821,sortorder!$E$62:$E$134,sortorder!$F$62:$F$134),999)</f>
        <v>0</v>
      </c>
      <c r="T821" s="150">
        <f>IFERROR(_xlfn.XLOOKUP(U821,sortorder!$E$62:$E$134,sortorder!$D$62:$D$134),99)</f>
        <v>0</v>
      </c>
      <c r="U821" s="201"/>
      <c r="V821" s="202"/>
      <c r="W821" s="155">
        <f>IFERROR(_xlfn.XLOOKUP(Y821,sortorder!$E$4:$E$55,sortorder!$D$4:$D$55),99)</f>
        <v>70</v>
      </c>
      <c r="X821" s="155">
        <f>IFERROR(_xlfn.XLOOKUP(Y821,sortorder!$E$4:$E$55,sortorder!$D$4:$D$55),99)</f>
        <v>70</v>
      </c>
      <c r="Y821" s="203" t="s">
        <v>2888</v>
      </c>
      <c r="Z821" s="144">
        <f>IF(ISERROR(SEARCH(Z$1,$Q821)),0,1)</f>
        <v>0</v>
      </c>
      <c r="AA821" s="144">
        <f>IF(ISERROR(SEARCH(AA$1,$Q821)),0,1)</f>
        <v>0</v>
      </c>
      <c r="AB821" s="144">
        <f>IF(ISERROR(SEARCH(AB$1,$Q821)),0,1)</f>
        <v>0</v>
      </c>
      <c r="AC821" s="144">
        <f>IF(ISERROR(SEARCH(AC$1,$Q821)),0,1)</f>
        <v>0</v>
      </c>
      <c r="AD821" s="144">
        <f>IF(ISERROR(SEARCH(AD$1,$Q821)),0,1)</f>
        <v>0</v>
      </c>
      <c r="AE821" s="144">
        <f>IF(ISERROR(SEARCH(AE$1,$Q821)),0,1)</f>
        <v>0</v>
      </c>
      <c r="AF821" s="144">
        <f>IF(ISERROR(SEARCH(AF$1,$Q821)),0,1)</f>
        <v>0</v>
      </c>
      <c r="AG821" s="144">
        <f>IF(ISERROR(SEARCH(AG$1,$Q821)),0,1)</f>
        <v>0</v>
      </c>
      <c r="AH821" s="144">
        <f>IF(ISERROR(SEARCH(AH$1,$Q821)),0,1)</f>
        <v>0</v>
      </c>
      <c r="AI821" s="124" t="s">
        <v>2292</v>
      </c>
      <c r="AJ821" s="124" t="s">
        <v>2749</v>
      </c>
      <c r="AK821" s="124" t="s">
        <v>60</v>
      </c>
      <c r="AL821" s="218" t="s">
        <v>60</v>
      </c>
      <c r="AM821" s="216">
        <f>_xlfn.XLOOKUP(AL821,sortorder!$I$15:$I$20,sortorder!$J$15:$J$20)</f>
        <v>99</v>
      </c>
      <c r="AN821" s="124" t="s">
        <v>1804</v>
      </c>
      <c r="AO821" s="124" t="s">
        <v>1805</v>
      </c>
      <c r="AP821" s="124" t="s">
        <v>1805</v>
      </c>
      <c r="AQ821" s="205">
        <v>3</v>
      </c>
      <c r="AR821" s="124" t="s">
        <v>1799</v>
      </c>
      <c r="AS821" s="124" t="s">
        <v>1111</v>
      </c>
      <c r="AT821" s="124" t="s">
        <v>1102</v>
      </c>
      <c r="AU821" s="124" t="s">
        <v>1111</v>
      </c>
      <c r="AV821" s="124"/>
      <c r="AW821" s="39" t="str">
        <f>IFERROR(_xlfn.XLOOKUP(Q821,wtd!$B:$B,wtd!$C:$C),"")</f>
        <v/>
      </c>
      <c r="AX821" s="144" t="b">
        <f>IFERROR(Q821=_xlfn.XLOOKUP(Q821,wtd!$B:$B,wtd!$B:$B),FALSE)</f>
        <v>0</v>
      </c>
      <c r="AY821" s="124" t="s">
        <v>1103</v>
      </c>
      <c r="AZ821" s="124">
        <v>2</v>
      </c>
      <c r="BA821" s="124">
        <v>0</v>
      </c>
      <c r="BB821" s="124"/>
      <c r="BC821" s="124" t="b">
        <v>0</v>
      </c>
      <c r="BD821" s="124" t="b">
        <v>0</v>
      </c>
      <c r="BE821" s="124" t="b">
        <v>0</v>
      </c>
      <c r="BF821" s="124" t="s">
        <v>5355</v>
      </c>
      <c r="BG821" s="124" t="s">
        <v>2763</v>
      </c>
      <c r="BH821" s="124" t="s">
        <v>2763</v>
      </c>
      <c r="BI821" s="124"/>
      <c r="BJ821" s="124"/>
      <c r="BK821" s="124" t="s">
        <v>2763</v>
      </c>
      <c r="BL821" s="124" t="s">
        <v>2754</v>
      </c>
      <c r="BN821" s="229">
        <v>257</v>
      </c>
      <c r="BP821" t="s">
        <v>1589</v>
      </c>
    </row>
    <row r="822" spans="1:72" ht="15" thickBot="1">
      <c r="A822">
        <v>821</v>
      </c>
      <c r="B822" s="161" t="str">
        <f>IFERROR(TEXT(AM822,"00"),"99")&amp;IFERROR(TEXT(X822,"00"),"99")&amp;IFERROR(TEXT(T822,"00"),"99")&amp;IFERROR(TEXT(BN822,"000"),"999")</f>
        <v>997000258</v>
      </c>
      <c r="C822" s="161" t="str">
        <f>IFERROR(TEXT(AM822,"00"),"99")&amp;IFERROR(TEXT(W822,"00"),"99")&amp;IFERROR(TEXT(S822,"000"),"999")</f>
        <v>9970000</v>
      </c>
      <c r="D822" s="29">
        <v>1</v>
      </c>
      <c r="E822" s="29">
        <v>0</v>
      </c>
      <c r="F822" s="29">
        <v>0</v>
      </c>
      <c r="G822" s="29"/>
      <c r="H822" t="s">
        <v>2764</v>
      </c>
      <c r="I822" s="379" t="str">
        <f>IF(ISBLANK(H822), IF(OR(NOT(ISBLANK(M822)),NOT(ISBLANK(J822)), NOT(ISBLANK(O822))),"no oldname but should be",""),IF(H822=J822,"api",IF(H822=O822,"csv","no match or acsbgname")))</f>
        <v>api</v>
      </c>
      <c r="J822" t="s">
        <v>2764</v>
      </c>
      <c r="K822" t="s">
        <v>2764</v>
      </c>
      <c r="L822" s="124"/>
      <c r="M822" s="124"/>
      <c r="N822" s="124"/>
      <c r="O822" s="124"/>
      <c r="P822" s="124"/>
      <c r="Q822" s="125" t="s">
        <v>4967</v>
      </c>
      <c r="R822" s="124" t="s">
        <v>4967</v>
      </c>
      <c r="S822" s="150">
        <f>IFERROR(_xlfn.XLOOKUP(U822,sortorder!$E$62:$E$134,sortorder!$F$62:$F$134),999)</f>
        <v>0</v>
      </c>
      <c r="T822" s="150">
        <f>IFERROR(_xlfn.XLOOKUP(U822,sortorder!$E$62:$E$134,sortorder!$D$62:$D$134),99)</f>
        <v>0</v>
      </c>
      <c r="U822" s="201"/>
      <c r="V822" s="202"/>
      <c r="W822" s="155">
        <f>IFERROR(_xlfn.XLOOKUP(Y822,sortorder!$E$4:$E$55,sortorder!$D$4:$D$55),99)</f>
        <v>70</v>
      </c>
      <c r="X822" s="155">
        <f>IFERROR(_xlfn.XLOOKUP(Y822,sortorder!$E$4:$E$55,sortorder!$D$4:$D$55),99)</f>
        <v>70</v>
      </c>
      <c r="Y822" s="203" t="s">
        <v>2888</v>
      </c>
      <c r="Z822" s="144">
        <f>IF(ISERROR(SEARCH(Z$1,$Q822)),0,1)</f>
        <v>0</v>
      </c>
      <c r="AA822" s="144">
        <f>IF(ISERROR(SEARCH(AA$1,$Q822)),0,1)</f>
        <v>0</v>
      </c>
      <c r="AB822" s="144">
        <f>IF(ISERROR(SEARCH(AB$1,$Q822)),0,1)</f>
        <v>0</v>
      </c>
      <c r="AC822" s="144">
        <f>IF(ISERROR(SEARCH(AC$1,$Q822)),0,1)</f>
        <v>0</v>
      </c>
      <c r="AD822" s="144">
        <f>IF(ISERROR(SEARCH(AD$1,$Q822)),0,1)</f>
        <v>0</v>
      </c>
      <c r="AE822" s="144">
        <f>IF(ISERROR(SEARCH(AE$1,$Q822)),0,1)</f>
        <v>0</v>
      </c>
      <c r="AF822" s="144">
        <f>IF(ISERROR(SEARCH(AF$1,$Q822)),0,1)</f>
        <v>0</v>
      </c>
      <c r="AG822" s="144">
        <f>IF(ISERROR(SEARCH(AG$1,$Q822)),0,1)</f>
        <v>0</v>
      </c>
      <c r="AH822" s="144">
        <f>IF(ISERROR(SEARCH(AH$1,$Q822)),0,1)</f>
        <v>0</v>
      </c>
      <c r="AI822" s="124" t="s">
        <v>2292</v>
      </c>
      <c r="AJ822" s="124" t="s">
        <v>2749</v>
      </c>
      <c r="AK822" s="124" t="s">
        <v>60</v>
      </c>
      <c r="AL822" s="218" t="s">
        <v>60</v>
      </c>
      <c r="AM822" s="216">
        <f>_xlfn.XLOOKUP(AL822,sortorder!$I$15:$I$20,sortorder!$J$15:$J$20)</f>
        <v>99</v>
      </c>
      <c r="AN822" s="124" t="s">
        <v>423</v>
      </c>
      <c r="AO822" s="124" t="s">
        <v>423</v>
      </c>
      <c r="AP822" s="124" t="s">
        <v>424</v>
      </c>
      <c r="AQ822" s="204">
        <v>1</v>
      </c>
      <c r="AR822" s="124" t="s">
        <v>1125</v>
      </c>
      <c r="AS822" s="124" t="s">
        <v>1132</v>
      </c>
      <c r="AT822" s="124" t="s">
        <v>1126</v>
      </c>
      <c r="AU822" s="124" t="s">
        <v>1132</v>
      </c>
      <c r="AV822" s="124"/>
      <c r="AW822" s="39" t="str">
        <f>IFERROR(_xlfn.XLOOKUP(Q822,wtd!$B:$B,wtd!$C:$C),"")</f>
        <v/>
      </c>
      <c r="AX822" s="144" t="b">
        <f>IFERROR(Q822=_xlfn.XLOOKUP(Q822,wtd!$B:$B,wtd!$B:$B),FALSE)</f>
        <v>0</v>
      </c>
      <c r="AY822" s="124" t="s">
        <v>2830</v>
      </c>
      <c r="AZ822" s="124"/>
      <c r="BA822" s="124">
        <v>0</v>
      </c>
      <c r="BB822" s="124"/>
      <c r="BC822" s="124" t="b">
        <v>0</v>
      </c>
      <c r="BD822" s="124" t="b">
        <v>0</v>
      </c>
      <c r="BE822" s="124" t="b">
        <v>0</v>
      </c>
      <c r="BF822" s="124" t="s">
        <v>5356</v>
      </c>
      <c r="BG822" s="124" t="s">
        <v>2765</v>
      </c>
      <c r="BH822" s="124" t="s">
        <v>2765</v>
      </c>
      <c r="BI822" s="124"/>
      <c r="BJ822" s="124"/>
      <c r="BK822" s="124" t="s">
        <v>2765</v>
      </c>
      <c r="BL822" s="124" t="s">
        <v>2751</v>
      </c>
      <c r="BN822" s="229">
        <v>258</v>
      </c>
      <c r="BP822" t="s">
        <v>2272</v>
      </c>
    </row>
    <row r="823" spans="1:72" s="292" customFormat="1" ht="15" thickTop="1">
      <c r="A823">
        <v>822</v>
      </c>
      <c r="B823" s="161" t="str">
        <f>IFERROR(TEXT(AM823,"00"),"99")&amp;IFERROR(TEXT(X823,"00"),"99")&amp;IFERROR(TEXT(T823,"00"),"99")&amp;IFERROR(TEXT(BN823,"000"),"999")</f>
        <v>997000259</v>
      </c>
      <c r="C823" s="161" t="str">
        <f>IFERROR(TEXT(AM823,"00"),"99")&amp;IFERROR(TEXT(W823,"00"),"99")&amp;IFERROR(TEXT(S823,"000"),"999")</f>
        <v>9970000</v>
      </c>
      <c r="D823" s="290">
        <v>1</v>
      </c>
      <c r="E823" s="290">
        <v>0</v>
      </c>
      <c r="F823" s="290">
        <v>0</v>
      </c>
      <c r="G823" s="290"/>
      <c r="H823" s="292" t="s">
        <v>2766</v>
      </c>
      <c r="I823" s="379" t="str">
        <f>IF(ISBLANK(H823), IF(OR(NOT(ISBLANK(M823)),NOT(ISBLANK(J823)), NOT(ISBLANK(O823))),"no oldname but should be",""),IF(H823=J823,"api",IF(H823=O823,"csv","no match or acsbgname")))</f>
        <v>api</v>
      </c>
      <c r="J823" s="292" t="s">
        <v>2766</v>
      </c>
      <c r="K823" s="292" t="s">
        <v>2766</v>
      </c>
      <c r="Q823" s="293" t="s">
        <v>4968</v>
      </c>
      <c r="R823" s="292" t="s">
        <v>4968</v>
      </c>
      <c r="S823" s="150">
        <f>IFERROR(_xlfn.XLOOKUP(U823,sortorder!$E$62:$E$134,sortorder!$F$62:$F$134),999)</f>
        <v>0</v>
      </c>
      <c r="T823" s="150">
        <f>IFERROR(_xlfn.XLOOKUP(U823,sortorder!$E$62:$E$134,sortorder!$D$62:$D$134),99)</f>
        <v>0</v>
      </c>
      <c r="U823" s="296"/>
      <c r="V823" s="297"/>
      <c r="W823" s="155">
        <f>IFERROR(_xlfn.XLOOKUP(Y823,sortorder!$E$4:$E$55,sortorder!$D$4:$D$55),99)</f>
        <v>70</v>
      </c>
      <c r="X823" s="155">
        <f>IFERROR(_xlfn.XLOOKUP(Y823,sortorder!$E$4:$E$55,sortorder!$D$4:$D$55),99)</f>
        <v>70</v>
      </c>
      <c r="Y823" s="300" t="s">
        <v>2888</v>
      </c>
      <c r="Z823" s="144">
        <f>IF(ISERROR(SEARCH(Z$1,$Q823)),0,1)</f>
        <v>0</v>
      </c>
      <c r="AA823" s="144">
        <f>IF(ISERROR(SEARCH(AA$1,$Q823)),0,1)</f>
        <v>0</v>
      </c>
      <c r="AB823" s="144">
        <f>IF(ISERROR(SEARCH(AB$1,$Q823)),0,1)</f>
        <v>0</v>
      </c>
      <c r="AC823" s="144">
        <f>IF(ISERROR(SEARCH(AC$1,$Q823)),0,1)</f>
        <v>0</v>
      </c>
      <c r="AD823" s="144">
        <f>IF(ISERROR(SEARCH(AD$1,$Q823)),0,1)</f>
        <v>0</v>
      </c>
      <c r="AE823" s="144">
        <f>IF(ISERROR(SEARCH(AE$1,$Q823)),0,1)</f>
        <v>0</v>
      </c>
      <c r="AF823" s="144">
        <f>IF(ISERROR(SEARCH(AF$1,$Q823)),0,1)</f>
        <v>0</v>
      </c>
      <c r="AG823" s="144">
        <f>IF(ISERROR(SEARCH(AG$1,$Q823)),0,1)</f>
        <v>0</v>
      </c>
      <c r="AH823" s="144">
        <f>IF(ISERROR(SEARCH(AH$1,$Q823)),0,1)</f>
        <v>0</v>
      </c>
      <c r="AI823" s="292" t="s">
        <v>2292</v>
      </c>
      <c r="AJ823" s="292" t="s">
        <v>2749</v>
      </c>
      <c r="AK823" s="292" t="s">
        <v>60</v>
      </c>
      <c r="AL823" s="302" t="s">
        <v>60</v>
      </c>
      <c r="AM823" s="216">
        <f>_xlfn.XLOOKUP(AL823,sortorder!$I$15:$I$20,sortorder!$J$15:$J$20)</f>
        <v>99</v>
      </c>
      <c r="AN823" s="292" t="s">
        <v>423</v>
      </c>
      <c r="AO823" s="292" t="s">
        <v>423</v>
      </c>
      <c r="AP823" s="292" t="s">
        <v>424</v>
      </c>
      <c r="AQ823" s="303">
        <v>1</v>
      </c>
      <c r="AR823" s="292" t="s">
        <v>1125</v>
      </c>
      <c r="AS823" s="292" t="s">
        <v>1132</v>
      </c>
      <c r="AT823" s="292" t="s">
        <v>1126</v>
      </c>
      <c r="AU823" s="292" t="s">
        <v>1132</v>
      </c>
      <c r="AW823" s="289" t="str">
        <f>IFERROR(_xlfn.XLOOKUP(Q823,wtd!$B:$B,wtd!$C:$C),"")</f>
        <v/>
      </c>
      <c r="AX823" s="301" t="b">
        <f>IFERROR(Q823=_xlfn.XLOOKUP(Q823,wtd!$B:$B,wtd!$B:$B),FALSE)</f>
        <v>0</v>
      </c>
      <c r="AY823" s="292" t="s">
        <v>2830</v>
      </c>
      <c r="BA823" s="292">
        <v>0</v>
      </c>
      <c r="BC823" s="292" t="b">
        <v>0</v>
      </c>
      <c r="BD823" s="292" t="b">
        <v>0</v>
      </c>
      <c r="BE823" s="292" t="b">
        <v>0</v>
      </c>
      <c r="BF823" s="292" t="s">
        <v>5357</v>
      </c>
      <c r="BG823" s="292" t="s">
        <v>2767</v>
      </c>
      <c r="BH823" s="292" t="s">
        <v>2767</v>
      </c>
      <c r="BK823" s="292" t="s">
        <v>2767</v>
      </c>
      <c r="BL823" s="292" t="s">
        <v>2754</v>
      </c>
      <c r="BN823" s="306">
        <v>259</v>
      </c>
      <c r="BP823" s="292" t="s">
        <v>1675</v>
      </c>
    </row>
    <row r="824" spans="1:72" s="124" customFormat="1">
      <c r="A824">
        <v>823</v>
      </c>
      <c r="B824" s="161" t="str">
        <f>IFERROR(TEXT(AM824,"00"),"99")&amp;IFERROR(TEXT(X824,"00"),"99")&amp;IFERROR(TEXT(T824,"00"),"99")&amp;IFERROR(TEXT(BN824,"000"),"999")</f>
        <v>997000260</v>
      </c>
      <c r="C824" s="161" t="str">
        <f>IFERROR(TEXT(AM824,"00"),"99")&amp;IFERROR(TEXT(W824,"00"),"99")&amp;IFERROR(TEXT(S824,"000"),"999")</f>
        <v>9970000</v>
      </c>
      <c r="D824" s="260">
        <v>1</v>
      </c>
      <c r="E824" s="260">
        <v>0</v>
      </c>
      <c r="F824" s="260">
        <v>0</v>
      </c>
      <c r="G824" s="260"/>
      <c r="H824" s="124" t="s">
        <v>2768</v>
      </c>
      <c r="I824" s="379" t="str">
        <f>IF(ISBLANK(H824), IF(OR(NOT(ISBLANK(M824)),NOT(ISBLANK(J824)), NOT(ISBLANK(O824))),"no oldname but should be",""),IF(H824=J824,"api",IF(H824=O824,"csv","no match or acsbgname")))</f>
        <v>api</v>
      </c>
      <c r="J824" s="124" t="s">
        <v>2768</v>
      </c>
      <c r="K824" s="124" t="s">
        <v>2768</v>
      </c>
      <c r="Q824" s="125" t="s">
        <v>4969</v>
      </c>
      <c r="R824" s="124" t="s">
        <v>4969</v>
      </c>
      <c r="S824" s="150">
        <f>IFERROR(_xlfn.XLOOKUP(U824,sortorder!$E$62:$E$134,sortorder!$F$62:$F$134),999)</f>
        <v>0</v>
      </c>
      <c r="T824" s="150">
        <f>IFERROR(_xlfn.XLOOKUP(U824,sortorder!$E$62:$E$134,sortorder!$D$62:$D$134),99)</f>
        <v>0</v>
      </c>
      <c r="U824" s="201"/>
      <c r="V824" s="202"/>
      <c r="W824" s="155">
        <f>IFERROR(_xlfn.XLOOKUP(Y824,sortorder!$E$4:$E$55,sortorder!$D$4:$D$55),99)</f>
        <v>70</v>
      </c>
      <c r="X824" s="155">
        <f>IFERROR(_xlfn.XLOOKUP(Y824,sortorder!$E$4:$E$55,sortorder!$D$4:$D$55),99)</f>
        <v>70</v>
      </c>
      <c r="Y824" s="203" t="s">
        <v>2888</v>
      </c>
      <c r="Z824" s="144">
        <f>IF(ISERROR(SEARCH(Z$1,$Q824)),0,1)</f>
        <v>0</v>
      </c>
      <c r="AA824" s="144">
        <f>IF(ISERROR(SEARCH(AA$1,$Q824)),0,1)</f>
        <v>0</v>
      </c>
      <c r="AB824" s="144">
        <f>IF(ISERROR(SEARCH(AB$1,$Q824)),0,1)</f>
        <v>0</v>
      </c>
      <c r="AC824" s="144">
        <f>IF(ISERROR(SEARCH(AC$1,$Q824)),0,1)</f>
        <v>0</v>
      </c>
      <c r="AD824" s="144">
        <f>IF(ISERROR(SEARCH(AD$1,$Q824)),0,1)</f>
        <v>0</v>
      </c>
      <c r="AE824" s="144">
        <f>IF(ISERROR(SEARCH(AE$1,$Q824)),0,1)</f>
        <v>0</v>
      </c>
      <c r="AF824" s="144">
        <f>IF(ISERROR(SEARCH(AF$1,$Q824)),0,1)</f>
        <v>0</v>
      </c>
      <c r="AG824" s="144">
        <f>IF(ISERROR(SEARCH(AG$1,$Q824)),0,1)</f>
        <v>0</v>
      </c>
      <c r="AH824" s="144">
        <f>IF(ISERROR(SEARCH(AH$1,$Q824)),0,1)</f>
        <v>0</v>
      </c>
      <c r="AI824" s="124" t="s">
        <v>2292</v>
      </c>
      <c r="AJ824" s="124" t="s">
        <v>2749</v>
      </c>
      <c r="AK824" s="124" t="s">
        <v>60</v>
      </c>
      <c r="AL824" s="218" t="s">
        <v>60</v>
      </c>
      <c r="AM824" s="216">
        <f>_xlfn.XLOOKUP(AL824,sortorder!$I$15:$I$20,sortorder!$J$15:$J$20)</f>
        <v>99</v>
      </c>
      <c r="AN824" s="124" t="s">
        <v>423</v>
      </c>
      <c r="AO824" s="124" t="s">
        <v>423</v>
      </c>
      <c r="AP824" s="124" t="s">
        <v>424</v>
      </c>
      <c r="AQ824" s="204">
        <v>1</v>
      </c>
      <c r="AR824" s="124" t="s">
        <v>1101</v>
      </c>
      <c r="AS824" s="124" t="s">
        <v>1111</v>
      </c>
      <c r="AT824" s="124" t="s">
        <v>1102</v>
      </c>
      <c r="AU824" s="124" t="s">
        <v>1111</v>
      </c>
      <c r="AW824" s="259" t="str">
        <f>IFERROR(_xlfn.XLOOKUP(Q824,wtd!$B:$B,wtd!$C:$C),"")</f>
        <v/>
      </c>
      <c r="AX824" s="266" t="b">
        <f>IFERROR(Q824=_xlfn.XLOOKUP(Q824,wtd!$B:$B,wtd!$B:$B),FALSE)</f>
        <v>0</v>
      </c>
      <c r="AY824" s="124" t="s">
        <v>1103</v>
      </c>
      <c r="AZ824" s="124">
        <v>2</v>
      </c>
      <c r="BA824" s="124">
        <v>0</v>
      </c>
      <c r="BC824" s="124" t="b">
        <v>0</v>
      </c>
      <c r="BD824" s="124" t="b">
        <v>0</v>
      </c>
      <c r="BE824" s="124" t="b">
        <v>0</v>
      </c>
      <c r="BF824" s="124" t="s">
        <v>5358</v>
      </c>
      <c r="BG824" s="124" t="s">
        <v>2769</v>
      </c>
      <c r="BH824" s="124" t="s">
        <v>2769</v>
      </c>
      <c r="BK824" s="124" t="s">
        <v>2769</v>
      </c>
      <c r="BL824" s="124" t="s">
        <v>2751</v>
      </c>
      <c r="BN824" s="269">
        <v>260</v>
      </c>
      <c r="BP824" s="124" t="s">
        <v>1875</v>
      </c>
    </row>
    <row r="825" spans="1:72" s="124" customFormat="1">
      <c r="A825">
        <v>824</v>
      </c>
      <c r="B825" s="161" t="str">
        <f>IFERROR(TEXT(AM825,"00"),"99")&amp;IFERROR(TEXT(X825,"00"),"99")&amp;IFERROR(TEXT(T825,"00"),"99")&amp;IFERROR(TEXT(BN825,"000"),"999")</f>
        <v>997000261</v>
      </c>
      <c r="C825" s="161" t="str">
        <f>IFERROR(TEXT(AM825,"00"),"99")&amp;IFERROR(TEXT(W825,"00"),"99")&amp;IFERROR(TEXT(S825,"000"),"999")</f>
        <v>9970000</v>
      </c>
      <c r="D825" s="29">
        <v>1</v>
      </c>
      <c r="E825" s="29">
        <v>0</v>
      </c>
      <c r="F825" s="29">
        <v>0</v>
      </c>
      <c r="G825" s="29"/>
      <c r="H825" t="s">
        <v>2770</v>
      </c>
      <c r="I825" s="379" t="str">
        <f>IF(ISBLANK(H825), IF(OR(NOT(ISBLANK(M825)),NOT(ISBLANK(J825)), NOT(ISBLANK(O825))),"no oldname but should be",""),IF(H825=J825,"api",IF(H825=O825,"csv","no match or acsbgname")))</f>
        <v>api</v>
      </c>
      <c r="J825" t="s">
        <v>2770</v>
      </c>
      <c r="K825" t="s">
        <v>2770</v>
      </c>
      <c r="Q825" s="125" t="s">
        <v>4970</v>
      </c>
      <c r="R825" s="124" t="s">
        <v>4970</v>
      </c>
      <c r="S825" s="150">
        <f>IFERROR(_xlfn.XLOOKUP(U825,sortorder!$E$62:$E$134,sortorder!$F$62:$F$134),999)</f>
        <v>0</v>
      </c>
      <c r="T825" s="150">
        <f>IFERROR(_xlfn.XLOOKUP(U825,sortorder!$E$62:$E$134,sortorder!$D$62:$D$134),99)</f>
        <v>0</v>
      </c>
      <c r="U825" s="201"/>
      <c r="V825" s="202"/>
      <c r="W825" s="155">
        <f>IFERROR(_xlfn.XLOOKUP(Y825,sortorder!$E$4:$E$55,sortorder!$D$4:$D$55),99)</f>
        <v>70</v>
      </c>
      <c r="X825" s="155">
        <f>IFERROR(_xlfn.XLOOKUP(Y825,sortorder!$E$4:$E$55,sortorder!$D$4:$D$55),99)</f>
        <v>70</v>
      </c>
      <c r="Y825" s="203" t="s">
        <v>2888</v>
      </c>
      <c r="Z825" s="144">
        <f>IF(ISERROR(SEARCH(Z$1,$Q825)),0,1)</f>
        <v>0</v>
      </c>
      <c r="AA825" s="144">
        <f>IF(ISERROR(SEARCH(AA$1,$Q825)),0,1)</f>
        <v>0</v>
      </c>
      <c r="AB825" s="144">
        <f>IF(ISERROR(SEARCH(AB$1,$Q825)),0,1)</f>
        <v>0</v>
      </c>
      <c r="AC825" s="144">
        <f>IF(ISERROR(SEARCH(AC$1,$Q825)),0,1)</f>
        <v>0</v>
      </c>
      <c r="AD825" s="144">
        <f>IF(ISERROR(SEARCH(AD$1,$Q825)),0,1)</f>
        <v>0</v>
      </c>
      <c r="AE825" s="144">
        <f>IF(ISERROR(SEARCH(AE$1,$Q825)),0,1)</f>
        <v>0</v>
      </c>
      <c r="AF825" s="144">
        <f>IF(ISERROR(SEARCH(AF$1,$Q825)),0,1)</f>
        <v>0</v>
      </c>
      <c r="AG825" s="144">
        <f>IF(ISERROR(SEARCH(AG$1,$Q825)),0,1)</f>
        <v>0</v>
      </c>
      <c r="AH825" s="144">
        <f>IF(ISERROR(SEARCH(AH$1,$Q825)),0,1)</f>
        <v>0</v>
      </c>
      <c r="AI825" s="124" t="s">
        <v>2292</v>
      </c>
      <c r="AJ825" s="124" t="s">
        <v>2749</v>
      </c>
      <c r="AK825" t="s">
        <v>60</v>
      </c>
      <c r="AL825" s="218" t="s">
        <v>60</v>
      </c>
      <c r="AM825" s="216">
        <f>_xlfn.XLOOKUP(AL825,sortorder!$I$15:$I$20,sortorder!$J$15:$J$20)</f>
        <v>99</v>
      </c>
      <c r="AN825" s="124" t="s">
        <v>423</v>
      </c>
      <c r="AO825" s="124" t="s">
        <v>423</v>
      </c>
      <c r="AP825" s="124" t="s">
        <v>424</v>
      </c>
      <c r="AQ825" s="204">
        <v>1</v>
      </c>
      <c r="AR825" s="124" t="s">
        <v>1101</v>
      </c>
      <c r="AS825" s="124" t="s">
        <v>1111</v>
      </c>
      <c r="AT825" s="124" t="s">
        <v>1102</v>
      </c>
      <c r="AU825" s="124" t="s">
        <v>1111</v>
      </c>
      <c r="AW825" s="39" t="str">
        <f>IFERROR(_xlfn.XLOOKUP(Q825,wtd!$B:$B,wtd!$C:$C),"")</f>
        <v/>
      </c>
      <c r="AX825" s="144" t="b">
        <f>IFERROR(Q825=_xlfn.XLOOKUP(Q825,wtd!$B:$B,wtd!$B:$B),FALSE)</f>
        <v>0</v>
      </c>
      <c r="AY825" s="124" t="s">
        <v>1103</v>
      </c>
      <c r="AZ825" s="124">
        <v>2</v>
      </c>
      <c r="BA825" s="124">
        <v>0</v>
      </c>
      <c r="BC825" s="124" t="b">
        <v>0</v>
      </c>
      <c r="BD825" s="124" t="b">
        <v>0</v>
      </c>
      <c r="BE825" s="124" t="b">
        <v>0</v>
      </c>
      <c r="BF825" s="124" t="s">
        <v>5359</v>
      </c>
      <c r="BG825" s="124" t="s">
        <v>2771</v>
      </c>
      <c r="BH825" s="124" t="s">
        <v>2771</v>
      </c>
      <c r="BK825" s="124" t="s">
        <v>2771</v>
      </c>
      <c r="BL825" s="124" t="s">
        <v>2754</v>
      </c>
      <c r="BM825"/>
      <c r="BN825" s="229">
        <v>261</v>
      </c>
      <c r="BO825"/>
      <c r="BP825" t="s">
        <v>1196</v>
      </c>
      <c r="BQ825"/>
      <c r="BR825"/>
      <c r="BS825"/>
      <c r="BT825"/>
    </row>
    <row r="826" spans="1:72" s="124" customFormat="1">
      <c r="A826">
        <v>825</v>
      </c>
      <c r="B826" s="161" t="str">
        <f>IFERROR(TEXT(AM826,"00"),"99")&amp;IFERROR(TEXT(X826,"00"),"99")&amp;IFERROR(TEXT(T826,"00"),"99")&amp;IFERROR(TEXT(BN826,"000"),"999")</f>
        <v>997000262</v>
      </c>
      <c r="C826" s="161" t="str">
        <f>IFERROR(TEXT(AM826,"00"),"99")&amp;IFERROR(TEXT(W826,"00"),"99")&amp;IFERROR(TEXT(S826,"000"),"999")</f>
        <v>9970000</v>
      </c>
      <c r="D826" s="29">
        <v>1</v>
      </c>
      <c r="E826" s="29">
        <v>0</v>
      </c>
      <c r="F826" s="29">
        <v>0</v>
      </c>
      <c r="G826" s="29"/>
      <c r="H826" t="s">
        <v>2772</v>
      </c>
      <c r="I826" s="379" t="str">
        <f>IF(ISBLANK(H826), IF(OR(NOT(ISBLANK(M826)),NOT(ISBLANK(J826)), NOT(ISBLANK(O826))),"no oldname but should be",""),IF(H826=J826,"api",IF(H826=O826,"csv","no match or acsbgname")))</f>
        <v>api</v>
      </c>
      <c r="J826" t="s">
        <v>2772</v>
      </c>
      <c r="K826" s="124" t="s">
        <v>2772</v>
      </c>
      <c r="Q826" s="125" t="s">
        <v>4991</v>
      </c>
      <c r="R826" s="124" t="s">
        <v>4991</v>
      </c>
      <c r="S826" s="150">
        <f>IFERROR(_xlfn.XLOOKUP(U826,sortorder!$E$62:$E$134,sortorder!$F$62:$F$134),999)</f>
        <v>0</v>
      </c>
      <c r="T826" s="150">
        <f>IFERROR(_xlfn.XLOOKUP(U826,sortorder!$E$62:$E$134,sortorder!$D$62:$D$134),99)</f>
        <v>0</v>
      </c>
      <c r="U826" s="201"/>
      <c r="V826" s="202"/>
      <c r="W826" s="155">
        <f>IFERROR(_xlfn.XLOOKUP(Y826,sortorder!$E$4:$E$55,sortorder!$D$4:$D$55),99)</f>
        <v>70</v>
      </c>
      <c r="X826" s="155">
        <f>IFERROR(_xlfn.XLOOKUP(Y826,sortorder!$E$4:$E$55,sortorder!$D$4:$D$55),99)</f>
        <v>70</v>
      </c>
      <c r="Y826" s="203" t="s">
        <v>2888</v>
      </c>
      <c r="Z826" s="144">
        <f>IF(ISERROR(SEARCH(Z$1,$Q826)),0,1)</f>
        <v>0</v>
      </c>
      <c r="AA826" s="144">
        <f>IF(ISERROR(SEARCH(AA$1,$Q826)),0,1)</f>
        <v>0</v>
      </c>
      <c r="AB826" s="144">
        <f>IF(ISERROR(SEARCH(AB$1,$Q826)),0,1)</f>
        <v>0</v>
      </c>
      <c r="AC826" s="144">
        <f>IF(ISERROR(SEARCH(AC$1,$Q826)),0,1)</f>
        <v>0</v>
      </c>
      <c r="AD826" s="144">
        <f>IF(ISERROR(SEARCH(AD$1,$Q826)),0,1)</f>
        <v>0</v>
      </c>
      <c r="AE826" s="144">
        <f>IF(ISERROR(SEARCH(AE$1,$Q826)),0,1)</f>
        <v>0</v>
      </c>
      <c r="AF826" s="144">
        <f>IF(ISERROR(SEARCH(AF$1,$Q826)),0,1)</f>
        <v>0</v>
      </c>
      <c r="AG826" s="144">
        <f>IF(ISERROR(SEARCH(AG$1,$Q826)),0,1)</f>
        <v>0</v>
      </c>
      <c r="AH826" s="144">
        <f>IF(ISERROR(SEARCH(AH$1,$Q826)),0,1)</f>
        <v>0</v>
      </c>
      <c r="AI826" s="124" t="s">
        <v>1075</v>
      </c>
      <c r="AJ826" s="124" t="s">
        <v>2749</v>
      </c>
      <c r="AK826" s="124" t="s">
        <v>60</v>
      </c>
      <c r="AL826" s="218" t="s">
        <v>60</v>
      </c>
      <c r="AM826" s="216">
        <f>_xlfn.XLOOKUP(AL826,sortorder!$I$15:$I$20,sortorder!$J$15:$J$20)</f>
        <v>99</v>
      </c>
      <c r="AQ826" s="206">
        <v>0</v>
      </c>
      <c r="AR826" s="124" t="s">
        <v>43</v>
      </c>
      <c r="AS826" s="124" t="s">
        <v>43</v>
      </c>
      <c r="AT826" s="124" t="s">
        <v>64</v>
      </c>
      <c r="AU826" s="124" t="s">
        <v>64</v>
      </c>
      <c r="AW826" s="39" t="str">
        <f>IFERROR(_xlfn.XLOOKUP(Q826,wtd!$B:$B,wtd!$C:$C),"")</f>
        <v/>
      </c>
      <c r="AX826" s="144" t="b">
        <f>IFERROR(Q826=_xlfn.XLOOKUP(Q826,wtd!$B:$B,wtd!$B:$B),FALSE)</f>
        <v>0</v>
      </c>
      <c r="AY826" s="124" t="s">
        <v>3069</v>
      </c>
      <c r="BC826" s="124" t="b">
        <v>0</v>
      </c>
      <c r="BD826" s="124" t="b">
        <v>0</v>
      </c>
      <c r="BE826" s="124" t="b">
        <v>0</v>
      </c>
      <c r="BF826" s="124" t="s">
        <v>5603</v>
      </c>
      <c r="BG826" s="124" t="s">
        <v>2773</v>
      </c>
      <c r="BH826" s="124" t="s">
        <v>2773</v>
      </c>
      <c r="BK826" s="124" t="s">
        <v>2773</v>
      </c>
      <c r="BL826" s="124" t="s">
        <v>2774</v>
      </c>
      <c r="BM826"/>
      <c r="BN826" s="229">
        <v>262</v>
      </c>
      <c r="BO826" t="s">
        <v>2775</v>
      </c>
      <c r="BP826" t="s">
        <v>2657</v>
      </c>
      <c r="BQ826"/>
      <c r="BR826"/>
      <c r="BS826"/>
      <c r="BT826"/>
    </row>
    <row r="827" spans="1:72" s="124" customFormat="1">
      <c r="A827">
        <v>826</v>
      </c>
      <c r="B827" s="161" t="str">
        <f>IFERROR(TEXT(AM827,"00"),"99")&amp;IFERROR(TEXT(X827,"00"),"99")&amp;IFERROR(TEXT(T827,"00"),"99")&amp;IFERROR(TEXT(BN827,"000"),"999")</f>
        <v>997000263</v>
      </c>
      <c r="C827" s="161" t="str">
        <f>IFERROR(TEXT(AM827,"00"),"99")&amp;IFERROR(TEXT(W827,"00"),"99")&amp;IFERROR(TEXT(S827,"000"),"999")</f>
        <v>9970000</v>
      </c>
      <c r="D827" s="29">
        <v>1</v>
      </c>
      <c r="E827" s="29">
        <v>0</v>
      </c>
      <c r="F827" s="29">
        <v>0</v>
      </c>
      <c r="G827" s="29"/>
      <c r="H827" t="s">
        <v>2776</v>
      </c>
      <c r="I827" s="379" t="str">
        <f>IF(ISBLANK(H827), IF(OR(NOT(ISBLANK(M827)),NOT(ISBLANK(J827)), NOT(ISBLANK(O827))),"no oldname but should be",""),IF(H827=J827,"api",IF(H827=O827,"csv","no match or acsbgname")))</f>
        <v>api</v>
      </c>
      <c r="J827" t="s">
        <v>2776</v>
      </c>
      <c r="K827" s="124" t="s">
        <v>2776</v>
      </c>
      <c r="Q827" s="125" t="s">
        <v>4992</v>
      </c>
      <c r="R827" s="124" t="s">
        <v>4992</v>
      </c>
      <c r="S827" s="150">
        <f>IFERROR(_xlfn.XLOOKUP(U827,sortorder!$E$62:$E$134,sortorder!$F$62:$F$134),999)</f>
        <v>0</v>
      </c>
      <c r="T827" s="150">
        <f>IFERROR(_xlfn.XLOOKUP(U827,sortorder!$E$62:$E$134,sortorder!$D$62:$D$134),99)</f>
        <v>0</v>
      </c>
      <c r="U827" s="201"/>
      <c r="V827" s="202"/>
      <c r="W827" s="155">
        <f>IFERROR(_xlfn.XLOOKUP(Y827,sortorder!$E$4:$E$55,sortorder!$D$4:$D$55),99)</f>
        <v>70</v>
      </c>
      <c r="X827" s="155">
        <f>IFERROR(_xlfn.XLOOKUP(Y827,sortorder!$E$4:$E$55,sortorder!$D$4:$D$55),99)</f>
        <v>70</v>
      </c>
      <c r="Y827" s="203" t="s">
        <v>2888</v>
      </c>
      <c r="Z827" s="144">
        <f>IF(ISERROR(SEARCH(Z$1,$Q827)),0,1)</f>
        <v>0</v>
      </c>
      <c r="AA827" s="144">
        <f>IF(ISERROR(SEARCH(AA$1,$Q827)),0,1)</f>
        <v>0</v>
      </c>
      <c r="AB827" s="144">
        <f>IF(ISERROR(SEARCH(AB$1,$Q827)),0,1)</f>
        <v>0</v>
      </c>
      <c r="AC827" s="144">
        <f>IF(ISERROR(SEARCH(AC$1,$Q827)),0,1)</f>
        <v>0</v>
      </c>
      <c r="AD827" s="144">
        <f>IF(ISERROR(SEARCH(AD$1,$Q827)),0,1)</f>
        <v>0</v>
      </c>
      <c r="AE827" s="144">
        <f>IF(ISERROR(SEARCH(AE$1,$Q827)),0,1)</f>
        <v>0</v>
      </c>
      <c r="AF827" s="144">
        <f>IF(ISERROR(SEARCH(AF$1,$Q827)),0,1)</f>
        <v>0</v>
      </c>
      <c r="AG827" s="144">
        <f>IF(ISERROR(SEARCH(AG$1,$Q827)),0,1)</f>
        <v>0</v>
      </c>
      <c r="AH827" s="144">
        <f>IF(ISERROR(SEARCH(AH$1,$Q827)),0,1)</f>
        <v>0</v>
      </c>
      <c r="AI827" s="124" t="s">
        <v>1075</v>
      </c>
      <c r="AJ827" s="124" t="s">
        <v>2749</v>
      </c>
      <c r="AK827" s="124" t="s">
        <v>60</v>
      </c>
      <c r="AL827" s="218" t="s">
        <v>60</v>
      </c>
      <c r="AM827" s="216">
        <f>_xlfn.XLOOKUP(AL827,sortorder!$I$15:$I$20,sortorder!$J$15:$J$20)</f>
        <v>99</v>
      </c>
      <c r="AQ827" s="206">
        <v>0</v>
      </c>
      <c r="AR827" s="124" t="s">
        <v>43</v>
      </c>
      <c r="AS827" s="124" t="s">
        <v>43</v>
      </c>
      <c r="AT827" s="124" t="s">
        <v>64</v>
      </c>
      <c r="AU827" s="124" t="s">
        <v>64</v>
      </c>
      <c r="AW827" s="39" t="str">
        <f>IFERROR(_xlfn.XLOOKUP(Q827,wtd!$B:$B,wtd!$C:$C),"")</f>
        <v/>
      </c>
      <c r="AX827" s="144" t="b">
        <f>IFERROR(Q827=_xlfn.XLOOKUP(Q827,wtd!$B:$B,wtd!$B:$B),FALSE)</f>
        <v>0</v>
      </c>
      <c r="AY827" s="124" t="s">
        <v>3069</v>
      </c>
      <c r="BC827" s="124" t="b">
        <v>0</v>
      </c>
      <c r="BD827" s="124" t="b">
        <v>0</v>
      </c>
      <c r="BE827" s="124" t="b">
        <v>0</v>
      </c>
      <c r="BF827" s="124" t="s">
        <v>5599</v>
      </c>
      <c r="BG827" s="124" t="s">
        <v>2777</v>
      </c>
      <c r="BH827" s="124" t="s">
        <v>2777</v>
      </c>
      <c r="BK827" s="124" t="s">
        <v>2777</v>
      </c>
      <c r="BL827" s="124" t="s">
        <v>2778</v>
      </c>
      <c r="BM827"/>
      <c r="BN827" s="229">
        <v>263</v>
      </c>
      <c r="BO827" t="s">
        <v>2775</v>
      </c>
      <c r="BP827" t="s">
        <v>2661</v>
      </c>
      <c r="BQ827"/>
      <c r="BR827"/>
      <c r="BS827"/>
      <c r="BT827"/>
    </row>
    <row r="828" spans="1:72" s="124" customFormat="1">
      <c r="A828">
        <v>827</v>
      </c>
      <c r="B828" s="161" t="str">
        <f>IFERROR(TEXT(AM828,"00"),"99")&amp;IFERROR(TEXT(X828,"00"),"99")&amp;IFERROR(TEXT(T828,"00"),"99")&amp;IFERROR(TEXT(BN828,"000"),"999")</f>
        <v>997000264</v>
      </c>
      <c r="C828" s="161" t="str">
        <f>IFERROR(TEXT(AM828,"00"),"99")&amp;IFERROR(TEXT(W828,"00"),"99")&amp;IFERROR(TEXT(S828,"000"),"999")</f>
        <v>9970000</v>
      </c>
      <c r="D828" s="29">
        <v>1</v>
      </c>
      <c r="E828" s="29">
        <v>0</v>
      </c>
      <c r="F828" s="29">
        <v>0</v>
      </c>
      <c r="G828" s="29"/>
      <c r="H828" t="s">
        <v>2779</v>
      </c>
      <c r="I828" s="379" t="str">
        <f>IF(ISBLANK(H828), IF(OR(NOT(ISBLANK(M828)),NOT(ISBLANK(J828)), NOT(ISBLANK(O828))),"no oldname but should be",""),IF(H828=J828,"api",IF(H828=O828,"csv","no match or acsbgname")))</f>
        <v>api</v>
      </c>
      <c r="J828" t="s">
        <v>2779</v>
      </c>
      <c r="K828" s="124" t="s">
        <v>2779</v>
      </c>
      <c r="Q828" s="125" t="s">
        <v>4993</v>
      </c>
      <c r="R828" s="124" t="s">
        <v>4993</v>
      </c>
      <c r="S828" s="150">
        <f>IFERROR(_xlfn.XLOOKUP(U828,sortorder!$E$62:$E$134,sortorder!$F$62:$F$134),999)</f>
        <v>0</v>
      </c>
      <c r="T828" s="150">
        <f>IFERROR(_xlfn.XLOOKUP(U828,sortorder!$E$62:$E$134,sortorder!$D$62:$D$134),99)</f>
        <v>0</v>
      </c>
      <c r="U828" s="201"/>
      <c r="V828" s="202"/>
      <c r="W828" s="155">
        <f>IFERROR(_xlfn.XLOOKUP(Y828,sortorder!$E$4:$E$55,sortorder!$D$4:$D$55),99)</f>
        <v>70</v>
      </c>
      <c r="X828" s="155">
        <f>IFERROR(_xlfn.XLOOKUP(Y828,sortorder!$E$4:$E$55,sortorder!$D$4:$D$55),99)</f>
        <v>70</v>
      </c>
      <c r="Y828" s="203" t="s">
        <v>2888</v>
      </c>
      <c r="Z828" s="144">
        <f>IF(ISERROR(SEARCH(Z$1,$Q828)),0,1)</f>
        <v>0</v>
      </c>
      <c r="AA828" s="144">
        <f>IF(ISERROR(SEARCH(AA$1,$Q828)),0,1)</f>
        <v>0</v>
      </c>
      <c r="AB828" s="144">
        <f>IF(ISERROR(SEARCH(AB$1,$Q828)),0,1)</f>
        <v>0</v>
      </c>
      <c r="AC828" s="144">
        <f>IF(ISERROR(SEARCH(AC$1,$Q828)),0,1)</f>
        <v>0</v>
      </c>
      <c r="AD828" s="144">
        <f>IF(ISERROR(SEARCH(AD$1,$Q828)),0,1)</f>
        <v>0</v>
      </c>
      <c r="AE828" s="144">
        <f>IF(ISERROR(SEARCH(AE$1,$Q828)),0,1)</f>
        <v>0</v>
      </c>
      <c r="AF828" s="144">
        <f>IF(ISERROR(SEARCH(AF$1,$Q828)),0,1)</f>
        <v>0</v>
      </c>
      <c r="AG828" s="144">
        <f>IF(ISERROR(SEARCH(AG$1,$Q828)),0,1)</f>
        <v>0</v>
      </c>
      <c r="AH828" s="144">
        <f>IF(ISERROR(SEARCH(AH$1,$Q828)),0,1)</f>
        <v>0</v>
      </c>
      <c r="AI828" s="124" t="s">
        <v>1075</v>
      </c>
      <c r="AJ828" s="124" t="s">
        <v>2749</v>
      </c>
      <c r="AK828" s="124" t="s">
        <v>60</v>
      </c>
      <c r="AL828" s="41" t="s">
        <v>60</v>
      </c>
      <c r="AM828" s="216">
        <f>_xlfn.XLOOKUP(AL828,sortorder!$I$15:$I$20,sortorder!$J$15:$J$20)</f>
        <v>99</v>
      </c>
      <c r="AQ828" s="206">
        <v>0</v>
      </c>
      <c r="AR828" s="124" t="s">
        <v>43</v>
      </c>
      <c r="AS828" s="124" t="s">
        <v>43</v>
      </c>
      <c r="AT828" s="124" t="s">
        <v>64</v>
      </c>
      <c r="AU828" s="124" t="s">
        <v>64</v>
      </c>
      <c r="AW828" s="39" t="str">
        <f>IFERROR(_xlfn.XLOOKUP(Q828,wtd!$B:$B,wtd!$C:$C),"")</f>
        <v/>
      </c>
      <c r="AX828" s="144" t="b">
        <f>IFERROR(Q828=_xlfn.XLOOKUP(Q828,wtd!$B:$B,wtd!$B:$B),FALSE)</f>
        <v>0</v>
      </c>
      <c r="AY828" s="124" t="s">
        <v>3069</v>
      </c>
      <c r="BC828" s="124" t="b">
        <v>0</v>
      </c>
      <c r="BD828" s="124" t="b">
        <v>0</v>
      </c>
      <c r="BE828" s="124" t="b">
        <v>0</v>
      </c>
      <c r="BF828" s="124" t="s">
        <v>5598</v>
      </c>
      <c r="BG828" s="124" t="s">
        <v>2780</v>
      </c>
      <c r="BH828" s="124" t="s">
        <v>2780</v>
      </c>
      <c r="BK828" s="124" t="s">
        <v>2780</v>
      </c>
      <c r="BL828" s="124" t="s">
        <v>2781</v>
      </c>
      <c r="BM828"/>
      <c r="BN828" s="229">
        <v>264</v>
      </c>
      <c r="BO828" t="s">
        <v>2775</v>
      </c>
      <c r="BP828" t="s">
        <v>2657</v>
      </c>
      <c r="BQ828"/>
      <c r="BR828"/>
      <c r="BS828"/>
      <c r="BT828"/>
    </row>
    <row r="829" spans="1:72" s="124" customFormat="1">
      <c r="A829">
        <v>828</v>
      </c>
      <c r="B829" s="161" t="str">
        <f>IFERROR(TEXT(AM829,"00"),"99")&amp;IFERROR(TEXT(X829,"00"),"99")&amp;IFERROR(TEXT(T829,"00"),"99")&amp;IFERROR(TEXT(BN829,"000"),"999")</f>
        <v>997000999</v>
      </c>
      <c r="C829" s="161" t="str">
        <f>IFERROR(TEXT(AM829,"00"),"99")&amp;IFERROR(TEXT(W829,"00"),"99")&amp;IFERROR(TEXT(S829,"000"),"999")</f>
        <v>9970000</v>
      </c>
      <c r="D829" s="29">
        <v>0</v>
      </c>
      <c r="E829" s="29">
        <v>1</v>
      </c>
      <c r="F829" s="29">
        <v>0</v>
      </c>
      <c r="G829" s="29"/>
      <c r="H829" t="s">
        <v>58</v>
      </c>
      <c r="I829" s="379" t="str">
        <f>IF(ISBLANK(H829), IF(OR(NOT(ISBLANK(M829)),NOT(ISBLANK(J829)), NOT(ISBLANK(O829))),"no oldname but should be",""),IF(H829=J829,"api",IF(H829=O829,"csv","no match or acsbgname")))</f>
        <v>csv</v>
      </c>
      <c r="J829"/>
      <c r="K829"/>
      <c r="N829" s="124" t="s">
        <v>58</v>
      </c>
      <c r="O829" s="124" t="s">
        <v>58</v>
      </c>
      <c r="P829" s="124" t="s">
        <v>58</v>
      </c>
      <c r="Q829" s="125" t="s">
        <v>57</v>
      </c>
      <c r="R829" s="124" t="s">
        <v>57</v>
      </c>
      <c r="S829" s="150">
        <f>IFERROR(_xlfn.XLOOKUP(U829,sortorder!$E$62:$E$134,sortorder!$F$62:$F$134),999)</f>
        <v>0</v>
      </c>
      <c r="T829" s="150">
        <f>IFERROR(_xlfn.XLOOKUP(U829,sortorder!$E$62:$E$134,sortorder!$D$62:$D$134),99)</f>
        <v>0</v>
      </c>
      <c r="U829" s="201"/>
      <c r="V829" s="202" t="s">
        <v>57</v>
      </c>
      <c r="W829" s="155">
        <f>IFERROR(_xlfn.XLOOKUP(Y829,sortorder!$E$4:$E$55,sortorder!$D$4:$D$55),99)</f>
        <v>70</v>
      </c>
      <c r="X829" s="155">
        <f>IFERROR(_xlfn.XLOOKUP(Y829,sortorder!$E$4:$E$55,sortorder!$D$4:$D$55),99)</f>
        <v>70</v>
      </c>
      <c r="Y829" s="203" t="s">
        <v>2888</v>
      </c>
      <c r="Z829" s="144">
        <f>IF(ISERROR(SEARCH(Z$1,$Q829)),0,1)</f>
        <v>0</v>
      </c>
      <c r="AA829" s="144">
        <f>IF(ISERROR(SEARCH(AA$1,$Q829)),0,1)</f>
        <v>0</v>
      </c>
      <c r="AB829" s="144">
        <f>IF(ISERROR(SEARCH(AB$1,$Q829)),0,1)</f>
        <v>0</v>
      </c>
      <c r="AC829" s="144">
        <f>IF(ISERROR(SEARCH(AC$1,$Q829)),0,1)</f>
        <v>0</v>
      </c>
      <c r="AD829" s="144">
        <f>IF(ISERROR(SEARCH(AD$1,$Q829)),0,1)</f>
        <v>0</v>
      </c>
      <c r="AE829" s="144">
        <f>IF(ISERROR(SEARCH(AE$1,$Q829)),0,1)</f>
        <v>0</v>
      </c>
      <c r="AF829" s="144">
        <f>IF(ISERROR(SEARCH(AF$1,$Q829)),0,1)</f>
        <v>0</v>
      </c>
      <c r="AG829" s="144">
        <f>IF(ISERROR(SEARCH(AG$1,$Q829)),0,1)</f>
        <v>0</v>
      </c>
      <c r="AH829" s="144">
        <f>IF(ISERROR(SEARCH(AH$1,$Q829)),0,1)</f>
        <v>0</v>
      </c>
      <c r="AK829" t="s">
        <v>60</v>
      </c>
      <c r="AL829" s="41" t="s">
        <v>60</v>
      </c>
      <c r="AM829" s="216">
        <f>_xlfn.XLOOKUP(AL829,sortorder!$I$15:$I$20,sortorder!$J$15:$J$20)</f>
        <v>99</v>
      </c>
      <c r="AQ829" s="206">
        <v>0</v>
      </c>
      <c r="AR829" s="124" t="s">
        <v>59</v>
      </c>
      <c r="AS829" s="124" t="s">
        <v>59</v>
      </c>
      <c r="AT829" s="124" t="s">
        <v>64</v>
      </c>
      <c r="AU829" s="124" t="s">
        <v>64</v>
      </c>
      <c r="AW829" s="39" t="str">
        <f>IFERROR(_xlfn.XLOOKUP(Q829,wtd!$B:$B,wtd!$C:$C),"")</f>
        <v/>
      </c>
      <c r="AX829" s="144" t="b">
        <f>IFERROR(Q829=_xlfn.XLOOKUP(Q829,wtd!$B:$B,wtd!$B:$B),FALSE)</f>
        <v>0</v>
      </c>
      <c r="AY829" s="124" t="s">
        <v>45</v>
      </c>
      <c r="BC829" s="124" t="b">
        <v>0</v>
      </c>
      <c r="BD829" s="124" t="b">
        <v>0</v>
      </c>
      <c r="BE829" s="124" t="b">
        <v>0</v>
      </c>
      <c r="BF829" s="124" t="s">
        <v>61</v>
      </c>
      <c r="BG829" s="124" t="s">
        <v>61</v>
      </c>
      <c r="BH829" t="s">
        <v>61</v>
      </c>
      <c r="BI829" s="124" t="s">
        <v>62</v>
      </c>
      <c r="BJ829" s="124" t="s">
        <v>62</v>
      </c>
      <c r="BM829"/>
      <c r="BN829" s="232">
        <v>999</v>
      </c>
      <c r="BO829"/>
      <c r="BP829"/>
      <c r="BQ829" t="s">
        <v>63</v>
      </c>
      <c r="BR829" t="s">
        <v>58</v>
      </c>
      <c r="BS829"/>
      <c r="BT829"/>
    </row>
    <row r="830" spans="1:72" s="124" customFormat="1">
      <c r="A830">
        <v>829</v>
      </c>
      <c r="B830" s="161" t="str">
        <f>IFERROR(TEXT(AM830,"00"),"99")&amp;IFERROR(TEXT(X830,"00"),"99")&amp;IFERROR(TEXT(T830,"00"),"99")&amp;IFERROR(TEXT(BN830,"000"),"999")</f>
        <v>997000999</v>
      </c>
      <c r="C830" s="161" t="str">
        <f>IFERROR(TEXT(AM830,"00"),"99")&amp;IFERROR(TEXT(W830,"00"),"99")&amp;IFERROR(TEXT(S830,"000"),"999")</f>
        <v>9970000</v>
      </c>
      <c r="D830" s="29">
        <v>1</v>
      </c>
      <c r="E830" s="29">
        <v>0</v>
      </c>
      <c r="F830" s="29">
        <v>0</v>
      </c>
      <c r="G830" s="29"/>
      <c r="H830" t="s">
        <v>2799</v>
      </c>
      <c r="I830" s="379" t="str">
        <f>IF(ISBLANK(H830), IF(OR(NOT(ISBLANK(M830)),NOT(ISBLANK(J830)), NOT(ISBLANK(O830))),"no oldname but should be",""),IF(H830=J830,"api",IF(H830=O830,"csv","no match or acsbgname")))</f>
        <v>api</v>
      </c>
      <c r="J830" t="s">
        <v>2799</v>
      </c>
      <c r="K830" t="s">
        <v>2799</v>
      </c>
      <c r="Q830" s="125" t="s">
        <v>2799</v>
      </c>
      <c r="R830" s="124" t="s">
        <v>2799</v>
      </c>
      <c r="S830" s="150">
        <f>IFERROR(_xlfn.XLOOKUP(U830,sortorder!$E$62:$E$134,sortorder!$F$62:$F$134),999)</f>
        <v>0</v>
      </c>
      <c r="T830" s="150">
        <f>IFERROR(_xlfn.XLOOKUP(U830,sortorder!$E$62:$E$134,sortorder!$D$62:$D$134),99)</f>
        <v>0</v>
      </c>
      <c r="U830" s="201"/>
      <c r="V830" s="202"/>
      <c r="W830" s="155">
        <f>IFERROR(_xlfn.XLOOKUP(Y830,sortorder!$E$4:$E$55,sortorder!$D$4:$D$55),99)</f>
        <v>70</v>
      </c>
      <c r="X830" s="155">
        <f>IFERROR(_xlfn.XLOOKUP(Y830,sortorder!$E$4:$E$55,sortorder!$D$4:$D$55),99)</f>
        <v>70</v>
      </c>
      <c r="Y830" s="203" t="s">
        <v>2888</v>
      </c>
      <c r="Z830" s="144">
        <f>IF(ISERROR(SEARCH(Z$1,$Q830)),0,1)</f>
        <v>0</v>
      </c>
      <c r="AA830" s="144">
        <f>IF(ISERROR(SEARCH(AA$1,$Q830)),0,1)</f>
        <v>0</v>
      </c>
      <c r="AB830" s="144">
        <f>IF(ISERROR(SEARCH(AB$1,$Q830)),0,1)</f>
        <v>0</v>
      </c>
      <c r="AC830" s="144">
        <f>IF(ISERROR(SEARCH(AC$1,$Q830)),0,1)</f>
        <v>0</v>
      </c>
      <c r="AD830" s="144">
        <f>IF(ISERROR(SEARCH(AD$1,$Q830)),0,1)</f>
        <v>0</v>
      </c>
      <c r="AE830" s="144">
        <f>IF(ISERROR(SEARCH(AE$1,$Q830)),0,1)</f>
        <v>0</v>
      </c>
      <c r="AF830" s="144">
        <f>IF(ISERROR(SEARCH(AF$1,$Q830)),0,1)</f>
        <v>0</v>
      </c>
      <c r="AG830" s="144">
        <f>IF(ISERROR(SEARCH(AG$1,$Q830)),0,1)</f>
        <v>0</v>
      </c>
      <c r="AH830" s="144">
        <f>IF(ISERROR(SEARCH(AH$1,$Q830)),0,1)</f>
        <v>0</v>
      </c>
      <c r="AI830" s="124" t="s">
        <v>1075</v>
      </c>
      <c r="AJ830" s="124" t="s">
        <v>1076</v>
      </c>
      <c r="AK830" s="124" t="s">
        <v>60</v>
      </c>
      <c r="AL830" s="41" t="s">
        <v>60</v>
      </c>
      <c r="AM830" s="216">
        <f>_xlfn.XLOOKUP(AL830,sortorder!$I$15:$I$20,sortorder!$J$15:$J$20)</f>
        <v>99</v>
      </c>
      <c r="AQ830" s="206">
        <v>0</v>
      </c>
      <c r="AR830" s="124" t="s">
        <v>59</v>
      </c>
      <c r="AS830" s="124" t="s">
        <v>59</v>
      </c>
      <c r="AW830" s="39" t="str">
        <f>IFERROR(_xlfn.XLOOKUP(Q830,wtd!$B:$B,wtd!$C:$C),"")</f>
        <v/>
      </c>
      <c r="AX830" s="144" t="b">
        <f>IFERROR(Q830=_xlfn.XLOOKUP(Q830,wtd!$B:$B,wtd!$B:$B),FALSE)</f>
        <v>0</v>
      </c>
      <c r="AY830" s="124" t="s">
        <v>2830</v>
      </c>
      <c r="BC830" s="124" t="b">
        <v>0</v>
      </c>
      <c r="BD830" s="124" t="b">
        <v>0</v>
      </c>
      <c r="BE830" s="124" t="b">
        <v>0</v>
      </c>
      <c r="BF830" s="124" t="s">
        <v>2880</v>
      </c>
      <c r="BG830" s="124" t="s">
        <v>2880</v>
      </c>
      <c r="BH830" s="124" t="s">
        <v>2880</v>
      </c>
      <c r="BK830" s="124" t="s">
        <v>2241</v>
      </c>
      <c r="BM830"/>
      <c r="BN830" s="232">
        <v>999</v>
      </c>
      <c r="BO830"/>
      <c r="BP830" t="s">
        <v>2798</v>
      </c>
      <c r="BQ830"/>
      <c r="BR830"/>
      <c r="BS830"/>
      <c r="BT830"/>
    </row>
    <row r="831" spans="1:72" s="124" customFormat="1">
      <c r="A831">
        <v>830</v>
      </c>
      <c r="B831" s="161" t="str">
        <f>IFERROR(TEXT(AM831,"00"),"99")&amp;IFERROR(TEXT(X831,"00"),"99")&amp;IFERROR(TEXT(T831,"00"),"99")&amp;IFERROR(TEXT(BN831,"000"),"999")</f>
        <v>997000999</v>
      </c>
      <c r="C831" s="161" t="str">
        <f>IFERROR(TEXT(AM831,"00"),"99")&amp;IFERROR(TEXT(W831,"00"),"99")&amp;IFERROR(TEXT(S831,"000"),"999")</f>
        <v>9970000</v>
      </c>
      <c r="D831" s="29">
        <v>0</v>
      </c>
      <c r="E831" s="29">
        <v>1</v>
      </c>
      <c r="F831" s="29">
        <v>0</v>
      </c>
      <c r="G831" s="29"/>
      <c r="H831" t="s">
        <v>66</v>
      </c>
      <c r="I831" s="379" t="str">
        <f>IF(ISBLANK(H831), IF(OR(NOT(ISBLANK(M831)),NOT(ISBLANK(J831)), NOT(ISBLANK(O831))),"no oldname but should be",""),IF(H831=J831,"api",IF(H831=O831,"csv","no match or acsbgname")))</f>
        <v>csv</v>
      </c>
      <c r="J831"/>
      <c r="K831"/>
      <c r="L831"/>
      <c r="N831" t="s">
        <v>66</v>
      </c>
      <c r="O831" t="s">
        <v>66</v>
      </c>
      <c r="P831" t="s">
        <v>66</v>
      </c>
      <c r="Q831" s="125" t="s">
        <v>65</v>
      </c>
      <c r="R831" s="124" t="s">
        <v>65</v>
      </c>
      <c r="S831" s="150">
        <f>IFERROR(_xlfn.XLOOKUP(U831,sortorder!$E$62:$E$134,sortorder!$F$62:$F$134),999)</f>
        <v>0</v>
      </c>
      <c r="T831" s="150">
        <f>IFERROR(_xlfn.XLOOKUP(U831,sortorder!$E$62:$E$134,sortorder!$D$62:$D$134),99)</f>
        <v>0</v>
      </c>
      <c r="U831" s="129"/>
      <c r="V831" s="59" t="s">
        <v>65</v>
      </c>
      <c r="W831" s="155">
        <f>IFERROR(_xlfn.XLOOKUP(Y831,sortorder!$E$4:$E$55,sortorder!$D$4:$D$55),99)</f>
        <v>70</v>
      </c>
      <c r="X831" s="155">
        <f>IFERROR(_xlfn.XLOOKUP(Y831,sortorder!$E$4:$E$55,sortorder!$D$4:$D$55),99)</f>
        <v>70</v>
      </c>
      <c r="Y831" s="22" t="s">
        <v>2888</v>
      </c>
      <c r="Z831" s="144">
        <f>IF(ISERROR(SEARCH(Z$1,$Q831)),0,1)</f>
        <v>0</v>
      </c>
      <c r="AA831" s="144">
        <f>IF(ISERROR(SEARCH(AA$1,$Q831)),0,1)</f>
        <v>0</v>
      </c>
      <c r="AB831" s="144">
        <f>IF(ISERROR(SEARCH(AB$1,$Q831)),0,1)</f>
        <v>0</v>
      </c>
      <c r="AC831" s="144">
        <f>IF(ISERROR(SEARCH(AC$1,$Q831)),0,1)</f>
        <v>0</v>
      </c>
      <c r="AD831" s="144">
        <f>IF(ISERROR(SEARCH(AD$1,$Q831)),0,1)</f>
        <v>0</v>
      </c>
      <c r="AE831" s="144">
        <f>IF(ISERROR(SEARCH(AE$1,$Q831)),0,1)</f>
        <v>0</v>
      </c>
      <c r="AF831" s="144">
        <f>IF(ISERROR(SEARCH(AF$1,$Q831)),0,1)</f>
        <v>0</v>
      </c>
      <c r="AG831" s="144">
        <f>IF(ISERROR(SEARCH(AG$1,$Q831)),0,1)</f>
        <v>0</v>
      </c>
      <c r="AH831" s="144">
        <f>IF(ISERROR(SEARCH(AH$1,$Q831)),0,1)</f>
        <v>0</v>
      </c>
      <c r="AI831"/>
      <c r="AK831" t="s">
        <v>60</v>
      </c>
      <c r="AL831" s="41" t="s">
        <v>60</v>
      </c>
      <c r="AM831" s="216">
        <f>_xlfn.XLOOKUP(AL831,sortorder!$I$15:$I$20,sortorder!$J$15:$J$20)</f>
        <v>99</v>
      </c>
      <c r="AN831"/>
      <c r="AO831"/>
      <c r="AP831"/>
      <c r="AQ831" s="30">
        <v>0</v>
      </c>
      <c r="AR831" t="s">
        <v>59</v>
      </c>
      <c r="AS831" t="s">
        <v>59</v>
      </c>
      <c r="AT831" t="s">
        <v>64</v>
      </c>
      <c r="AU831" t="s">
        <v>64</v>
      </c>
      <c r="AV831"/>
      <c r="AW831" s="39" t="str">
        <f>IFERROR(_xlfn.XLOOKUP(Q831,wtd!$B:$B,wtd!$C:$C),"")</f>
        <v/>
      </c>
      <c r="AX831" s="144" t="b">
        <f>IFERROR(Q831=_xlfn.XLOOKUP(Q831,wtd!$B:$B,wtd!$B:$B),FALSE)</f>
        <v>0</v>
      </c>
      <c r="AY831" t="s">
        <v>45</v>
      </c>
      <c r="AZ831"/>
      <c r="BA831"/>
      <c r="BB831"/>
      <c r="BC831" t="b">
        <v>0</v>
      </c>
      <c r="BD831" t="b">
        <v>0</v>
      </c>
      <c r="BE831" t="b">
        <v>0</v>
      </c>
      <c r="BF831" t="s">
        <v>67</v>
      </c>
      <c r="BG831" t="s">
        <v>67</v>
      </c>
      <c r="BH831" t="s">
        <v>67</v>
      </c>
      <c r="BI831" t="s">
        <v>68</v>
      </c>
      <c r="BJ831" t="s">
        <v>68</v>
      </c>
      <c r="BK831"/>
      <c r="BL831"/>
      <c r="BM831"/>
      <c r="BN831" s="232">
        <v>999</v>
      </c>
      <c r="BO831"/>
      <c r="BP831"/>
      <c r="BQ831" t="s">
        <v>69</v>
      </c>
      <c r="BR831" t="s">
        <v>66</v>
      </c>
      <c r="BS831"/>
      <c r="BT831"/>
    </row>
    <row r="832" spans="1:72" s="124" customFormat="1">
      <c r="A832">
        <v>831</v>
      </c>
      <c r="B832" s="161" t="str">
        <f>IFERROR(TEXT(AM832,"00"),"99")&amp;IFERROR(TEXT(X832,"00"),"99")&amp;IFERROR(TEXT(T832,"00"),"99")&amp;IFERROR(TEXT(BN832,"000"),"999")</f>
        <v>997000999</v>
      </c>
      <c r="C832" s="161" t="str">
        <f>IFERROR(TEXT(AM832,"00"),"99")&amp;IFERROR(TEXT(W832,"00"),"99")&amp;IFERROR(TEXT(S832,"000"),"999")</f>
        <v>9970000</v>
      </c>
      <c r="D832" s="29">
        <v>1</v>
      </c>
      <c r="E832" s="29">
        <v>0</v>
      </c>
      <c r="F832" s="29">
        <v>0</v>
      </c>
      <c r="G832" s="29"/>
      <c r="H832" t="s">
        <v>2800</v>
      </c>
      <c r="I832" s="379" t="str">
        <f>IF(ISBLANK(H832), IF(OR(NOT(ISBLANK(M832)),NOT(ISBLANK(J832)), NOT(ISBLANK(O832))),"no oldname but should be",""),IF(H832=J832,"api",IF(H832=O832,"csv","no match or acsbgname")))</f>
        <v>api</v>
      </c>
      <c r="J832" t="s">
        <v>2800</v>
      </c>
      <c r="K832" t="s">
        <v>2800</v>
      </c>
      <c r="L832"/>
      <c r="N832"/>
      <c r="O832"/>
      <c r="P832"/>
      <c r="Q832" s="125" t="s">
        <v>2800</v>
      </c>
      <c r="R832" s="124" t="s">
        <v>2800</v>
      </c>
      <c r="S832" s="150">
        <f>IFERROR(_xlfn.XLOOKUP(U832,sortorder!$E$62:$E$134,sortorder!$F$62:$F$134),999)</f>
        <v>0</v>
      </c>
      <c r="T832" s="150">
        <f>IFERROR(_xlfn.XLOOKUP(U832,sortorder!$E$62:$E$134,sortorder!$D$62:$D$134),99)</f>
        <v>0</v>
      </c>
      <c r="U832" s="129"/>
      <c r="V832" s="59"/>
      <c r="W832" s="155">
        <f>IFERROR(_xlfn.XLOOKUP(Y832,sortorder!$E$4:$E$55,sortorder!$D$4:$D$55),99)</f>
        <v>70</v>
      </c>
      <c r="X832" s="155">
        <f>IFERROR(_xlfn.XLOOKUP(Y832,sortorder!$E$4:$E$55,sortorder!$D$4:$D$55),99)</f>
        <v>70</v>
      </c>
      <c r="Y832" s="22" t="s">
        <v>2888</v>
      </c>
      <c r="Z832" s="144">
        <f>IF(ISERROR(SEARCH(Z$1,$Q832)),0,1)</f>
        <v>0</v>
      </c>
      <c r="AA832" s="144">
        <f>IF(ISERROR(SEARCH(AA$1,$Q832)),0,1)</f>
        <v>0</v>
      </c>
      <c r="AB832" s="144">
        <f>IF(ISERROR(SEARCH(AB$1,$Q832)),0,1)</f>
        <v>0</v>
      </c>
      <c r="AC832" s="144">
        <f>IF(ISERROR(SEARCH(AC$1,$Q832)),0,1)</f>
        <v>0</v>
      </c>
      <c r="AD832" s="144">
        <f>IF(ISERROR(SEARCH(AD$1,$Q832)),0,1)</f>
        <v>0</v>
      </c>
      <c r="AE832" s="144">
        <f>IF(ISERROR(SEARCH(AE$1,$Q832)),0,1)</f>
        <v>0</v>
      </c>
      <c r="AF832" s="144">
        <f>IF(ISERROR(SEARCH(AF$1,$Q832)),0,1)</f>
        <v>0</v>
      </c>
      <c r="AG832" s="144">
        <f>IF(ISERROR(SEARCH(AG$1,$Q832)),0,1)</f>
        <v>0</v>
      </c>
      <c r="AH832" s="144">
        <f>IF(ISERROR(SEARCH(AH$1,$Q832)),0,1)</f>
        <v>0</v>
      </c>
      <c r="AI832" t="s">
        <v>1075</v>
      </c>
      <c r="AJ832" s="124" t="s">
        <v>1076</v>
      </c>
      <c r="AK832" t="s">
        <v>60</v>
      </c>
      <c r="AL832" s="41" t="s">
        <v>60</v>
      </c>
      <c r="AM832" s="216">
        <f>_xlfn.XLOOKUP(AL832,sortorder!$I$15:$I$20,sortorder!$J$15:$J$20)</f>
        <v>99</v>
      </c>
      <c r="AN832"/>
      <c r="AO832"/>
      <c r="AP832"/>
      <c r="AQ832" s="30">
        <v>0</v>
      </c>
      <c r="AR832" t="s">
        <v>59</v>
      </c>
      <c r="AS832" t="s">
        <v>59</v>
      </c>
      <c r="AT832"/>
      <c r="AU832"/>
      <c r="AV832"/>
      <c r="AW832" s="39" t="str">
        <f>IFERROR(_xlfn.XLOOKUP(Q832,wtd!$B:$B,wtd!$C:$C),"")</f>
        <v/>
      </c>
      <c r="AX832" s="144" t="b">
        <f>IFERROR(Q832=_xlfn.XLOOKUP(Q832,wtd!$B:$B,wtd!$B:$B),FALSE)</f>
        <v>0</v>
      </c>
      <c r="AY832" t="s">
        <v>2830</v>
      </c>
      <c r="AZ832"/>
      <c r="BA832"/>
      <c r="BB832"/>
      <c r="BC832" t="b">
        <v>0</v>
      </c>
      <c r="BD832" t="b">
        <v>0</v>
      </c>
      <c r="BE832" t="b">
        <v>0</v>
      </c>
      <c r="BF832" t="s">
        <v>2884</v>
      </c>
      <c r="BG832" t="s">
        <v>2884</v>
      </c>
      <c r="BH832" t="s">
        <v>2884</v>
      </c>
      <c r="BI832"/>
      <c r="BJ832"/>
      <c r="BK832" t="s">
        <v>2241</v>
      </c>
      <c r="BL832"/>
      <c r="BM832"/>
      <c r="BN832" s="232">
        <v>999</v>
      </c>
      <c r="BO832"/>
      <c r="BP832" t="s">
        <v>2798</v>
      </c>
      <c r="BQ832"/>
      <c r="BR832"/>
      <c r="BS832"/>
      <c r="BT832"/>
    </row>
    <row r="833" spans="1:72" s="124" customFormat="1">
      <c r="A833">
        <v>832</v>
      </c>
      <c r="B833" s="161" t="str">
        <f>IFERROR(TEXT(AM833,"00"),"99")&amp;IFERROR(TEXT(X833,"00"),"99")&amp;IFERROR(TEXT(T833,"00"),"99")&amp;IFERROR(TEXT(BN833,"000"),"999")</f>
        <v>997000999</v>
      </c>
      <c r="C833" s="161" t="str">
        <f>IFERROR(TEXT(AM833,"00"),"99")&amp;IFERROR(TEXT(W833,"00"),"99")&amp;IFERROR(TEXT(S833,"000"),"999")</f>
        <v>9970000</v>
      </c>
      <c r="D833" s="29">
        <v>0</v>
      </c>
      <c r="E833" s="29">
        <v>1</v>
      </c>
      <c r="F833" s="29">
        <v>0</v>
      </c>
      <c r="G833" s="29"/>
      <c r="H833" t="s">
        <v>71</v>
      </c>
      <c r="I833" s="379" t="str">
        <f>IF(ISBLANK(H833), IF(OR(NOT(ISBLANK(M833)),NOT(ISBLANK(J833)), NOT(ISBLANK(O833))),"no oldname but should be",""),IF(H833=J833,"api",IF(H833=O833,"csv","no match or acsbgname")))</f>
        <v>csv</v>
      </c>
      <c r="J833"/>
      <c r="K833"/>
      <c r="L833"/>
      <c r="N833" t="s">
        <v>71</v>
      </c>
      <c r="O833" t="s">
        <v>71</v>
      </c>
      <c r="P833" t="s">
        <v>71</v>
      </c>
      <c r="Q833" s="125" t="s">
        <v>70</v>
      </c>
      <c r="R833" s="124" t="s">
        <v>70</v>
      </c>
      <c r="S833" s="150">
        <f>IFERROR(_xlfn.XLOOKUP(U833,sortorder!$E$62:$E$134,sortorder!$F$62:$F$134),999)</f>
        <v>0</v>
      </c>
      <c r="T833" s="150">
        <f>IFERROR(_xlfn.XLOOKUP(U833,sortorder!$E$62:$E$134,sortorder!$D$62:$D$134),99)</f>
        <v>0</v>
      </c>
      <c r="U833" s="129"/>
      <c r="V833" s="59" t="s">
        <v>70</v>
      </c>
      <c r="W833" s="155">
        <f>IFERROR(_xlfn.XLOOKUP(Y833,sortorder!$E$4:$E$55,sortorder!$D$4:$D$55),99)</f>
        <v>70</v>
      </c>
      <c r="X833" s="155">
        <f>IFERROR(_xlfn.XLOOKUP(Y833,sortorder!$E$4:$E$55,sortorder!$D$4:$D$55),99)</f>
        <v>70</v>
      </c>
      <c r="Y833" s="22" t="s">
        <v>2888</v>
      </c>
      <c r="Z833" s="144">
        <f>IF(ISERROR(SEARCH(Z$1,$Q833)),0,1)</f>
        <v>0</v>
      </c>
      <c r="AA833" s="144">
        <f>IF(ISERROR(SEARCH(AA$1,$Q833)),0,1)</f>
        <v>0</v>
      </c>
      <c r="AB833" s="144">
        <f>IF(ISERROR(SEARCH(AB$1,$Q833)),0,1)</f>
        <v>0</v>
      </c>
      <c r="AC833" s="144">
        <f>IF(ISERROR(SEARCH(AC$1,$Q833)),0,1)</f>
        <v>0</v>
      </c>
      <c r="AD833" s="144">
        <f>IF(ISERROR(SEARCH(AD$1,$Q833)),0,1)</f>
        <v>0</v>
      </c>
      <c r="AE833" s="144">
        <f>IF(ISERROR(SEARCH(AE$1,$Q833)),0,1)</f>
        <v>0</v>
      </c>
      <c r="AF833" s="144">
        <f>IF(ISERROR(SEARCH(AF$1,$Q833)),0,1)</f>
        <v>0</v>
      </c>
      <c r="AG833" s="144">
        <f>IF(ISERROR(SEARCH(AG$1,$Q833)),0,1)</f>
        <v>0</v>
      </c>
      <c r="AH833" s="144">
        <f>IF(ISERROR(SEARCH(AH$1,$Q833)),0,1)</f>
        <v>0</v>
      </c>
      <c r="AI833"/>
      <c r="AK833" t="s">
        <v>60</v>
      </c>
      <c r="AL833" s="41" t="s">
        <v>60</v>
      </c>
      <c r="AM833" s="216">
        <f>_xlfn.XLOOKUP(AL833,sortorder!$I$15:$I$20,sortorder!$J$15:$J$20)</f>
        <v>99</v>
      </c>
      <c r="AN833"/>
      <c r="AO833"/>
      <c r="AP833"/>
      <c r="AQ833" s="30">
        <v>0</v>
      </c>
      <c r="AR833" t="s">
        <v>59</v>
      </c>
      <c r="AS833" t="s">
        <v>59</v>
      </c>
      <c r="AT833" t="s">
        <v>64</v>
      </c>
      <c r="AU833" t="s">
        <v>64</v>
      </c>
      <c r="AV833"/>
      <c r="AW833" s="39" t="str">
        <f>IFERROR(_xlfn.XLOOKUP(Q833,wtd!$B:$B,wtd!$C:$C),"")</f>
        <v/>
      </c>
      <c r="AX833" s="144" t="b">
        <f>IFERROR(Q833=_xlfn.XLOOKUP(Q833,wtd!$B:$B,wtd!$B:$B),FALSE)</f>
        <v>0</v>
      </c>
      <c r="AY833" t="s">
        <v>45</v>
      </c>
      <c r="AZ833"/>
      <c r="BA833"/>
      <c r="BB833"/>
      <c r="BC833" t="b">
        <v>0</v>
      </c>
      <c r="BD833" t="b">
        <v>0</v>
      </c>
      <c r="BE833" t="b">
        <v>0</v>
      </c>
      <c r="BF833" t="s">
        <v>72</v>
      </c>
      <c r="BG833" t="s">
        <v>72</v>
      </c>
      <c r="BH833" t="s">
        <v>72</v>
      </c>
      <c r="BI833" t="s">
        <v>73</v>
      </c>
      <c r="BJ833" t="s">
        <v>73</v>
      </c>
      <c r="BK833"/>
      <c r="BL833"/>
      <c r="BM833"/>
      <c r="BN833" s="232">
        <v>999</v>
      </c>
      <c r="BO833"/>
      <c r="BP833"/>
      <c r="BQ833" t="s">
        <v>74</v>
      </c>
      <c r="BR833" t="s">
        <v>71</v>
      </c>
      <c r="BS833"/>
      <c r="BT833"/>
    </row>
    <row r="834" spans="1:72" s="124" customFormat="1">
      <c r="A834">
        <v>833</v>
      </c>
      <c r="B834" s="161" t="str">
        <f>IFERROR(TEXT(AM834,"00"),"99")&amp;IFERROR(TEXT(X834,"00"),"99")&amp;IFERROR(TEXT(T834,"00"),"99")&amp;IFERROR(TEXT(BN834,"000"),"999")</f>
        <v>997000999</v>
      </c>
      <c r="C834" s="161" t="str">
        <f>IFERROR(TEXT(AM834,"00"),"99")&amp;IFERROR(TEXT(W834,"00"),"99")&amp;IFERROR(TEXT(S834,"000"),"999")</f>
        <v>9970000</v>
      </c>
      <c r="D834" s="29">
        <v>1</v>
      </c>
      <c r="E834" s="29">
        <v>0</v>
      </c>
      <c r="F834" s="29">
        <v>0</v>
      </c>
      <c r="G834" s="29"/>
      <c r="H834" t="s">
        <v>2238</v>
      </c>
      <c r="I834" s="379" t="str">
        <f>IF(ISBLANK(H834), IF(OR(NOT(ISBLANK(M834)),NOT(ISBLANK(J834)), NOT(ISBLANK(O834))),"no oldname but should be",""),IF(H834=J834,"api",IF(H834=O834,"csv","no match or acsbgname")))</f>
        <v>api</v>
      </c>
      <c r="J834" t="s">
        <v>2238</v>
      </c>
      <c r="K834" t="s">
        <v>2238</v>
      </c>
      <c r="L834"/>
      <c r="N834"/>
      <c r="O834"/>
      <c r="P834"/>
      <c r="Q834" s="125" t="s">
        <v>2237</v>
      </c>
      <c r="R834" s="124" t="s">
        <v>2237</v>
      </c>
      <c r="S834" s="150">
        <f>IFERROR(_xlfn.XLOOKUP(U834,sortorder!$E$62:$E$134,sortorder!$F$62:$F$134),999)</f>
        <v>0</v>
      </c>
      <c r="T834" s="150">
        <f>IFERROR(_xlfn.XLOOKUP(U834,sortorder!$E$62:$E$134,sortorder!$D$62:$D$134),99)</f>
        <v>0</v>
      </c>
      <c r="U834" s="129"/>
      <c r="V834" s="59" t="s">
        <v>2237</v>
      </c>
      <c r="W834" s="155">
        <f>IFERROR(_xlfn.XLOOKUP(Y834,sortorder!$E$4:$E$55,sortorder!$D$4:$D$55),99)</f>
        <v>70</v>
      </c>
      <c r="X834" s="155">
        <f>IFERROR(_xlfn.XLOOKUP(Y834,sortorder!$E$4:$E$55,sortorder!$D$4:$D$55),99)</f>
        <v>70</v>
      </c>
      <c r="Y834" s="22" t="s">
        <v>2888</v>
      </c>
      <c r="Z834" s="144">
        <f>IF(ISERROR(SEARCH(Z$1,$Q834)),0,1)</f>
        <v>0</v>
      </c>
      <c r="AA834" s="144">
        <f>IF(ISERROR(SEARCH(AA$1,$Q834)),0,1)</f>
        <v>0</v>
      </c>
      <c r="AB834" s="144">
        <f>IF(ISERROR(SEARCH(AB$1,$Q834)),0,1)</f>
        <v>0</v>
      </c>
      <c r="AC834" s="144">
        <f>IF(ISERROR(SEARCH(AC$1,$Q834)),0,1)</f>
        <v>0</v>
      </c>
      <c r="AD834" s="144">
        <f>IF(ISERROR(SEARCH(AD$1,$Q834)),0,1)</f>
        <v>0</v>
      </c>
      <c r="AE834" s="144">
        <f>IF(ISERROR(SEARCH(AE$1,$Q834)),0,1)</f>
        <v>0</v>
      </c>
      <c r="AF834" s="144">
        <f>IF(ISERROR(SEARCH(AF$1,$Q834)),0,1)</f>
        <v>0</v>
      </c>
      <c r="AG834" s="144">
        <f>IF(ISERROR(SEARCH(AG$1,$Q834)),0,1)</f>
        <v>0</v>
      </c>
      <c r="AH834" s="144">
        <f>IF(ISERROR(SEARCH(AH$1,$Q834)),0,1)</f>
        <v>0</v>
      </c>
      <c r="AI834" t="s">
        <v>1075</v>
      </c>
      <c r="AJ834" s="124" t="s">
        <v>1076</v>
      </c>
      <c r="AK834" t="s">
        <v>60</v>
      </c>
      <c r="AL834" s="41" t="s">
        <v>60</v>
      </c>
      <c r="AM834" s="216">
        <f>_xlfn.XLOOKUP(AL834,sortorder!$I$15:$I$20,sortorder!$J$15:$J$20)</f>
        <v>99</v>
      </c>
      <c r="AN834"/>
      <c r="AO834"/>
      <c r="AP834"/>
      <c r="AQ834" s="30">
        <v>0</v>
      </c>
      <c r="AR834" t="s">
        <v>43</v>
      </c>
      <c r="AS834" t="s">
        <v>43</v>
      </c>
      <c r="AT834" t="s">
        <v>64</v>
      </c>
      <c r="AU834" t="s">
        <v>64</v>
      </c>
      <c r="AV834"/>
      <c r="AW834" s="39" t="str">
        <f>IFERROR(_xlfn.XLOOKUP(Q834,wtd!$B:$B,wtd!$C:$C),"")</f>
        <v/>
      </c>
      <c r="AX834" s="144" t="b">
        <f>IFERROR(Q834=_xlfn.XLOOKUP(Q834,wtd!$B:$B,wtd!$B:$B),FALSE)</f>
        <v>0</v>
      </c>
      <c r="AY834" t="s">
        <v>2829</v>
      </c>
      <c r="AZ834"/>
      <c r="BA834">
        <v>0</v>
      </c>
      <c r="BB834"/>
      <c r="BC834" t="b">
        <v>0</v>
      </c>
      <c r="BD834" t="b">
        <v>0</v>
      </c>
      <c r="BE834" t="b">
        <v>0</v>
      </c>
      <c r="BF834" t="s">
        <v>2239</v>
      </c>
      <c r="BG834" t="s">
        <v>2240</v>
      </c>
      <c r="BH834" t="s">
        <v>2240</v>
      </c>
      <c r="BI834"/>
      <c r="BJ834"/>
      <c r="BK834" t="s">
        <v>2241</v>
      </c>
      <c r="BL834"/>
      <c r="BM834" t="s">
        <v>2239</v>
      </c>
      <c r="BN834" s="232">
        <v>999</v>
      </c>
      <c r="BO834"/>
      <c r="BP834" t="s">
        <v>53</v>
      </c>
      <c r="BQ834"/>
      <c r="BR834"/>
      <c r="BS834" t="s">
        <v>411</v>
      </c>
      <c r="BT834"/>
    </row>
    <row r="835" spans="1:72" s="124" customFormat="1">
      <c r="A835">
        <v>834</v>
      </c>
      <c r="B835" s="161" t="str">
        <f>IFERROR(TEXT(AM835,"00"),"99")&amp;IFERROR(TEXT(X835,"00"),"99")&amp;IFERROR(TEXT(T835,"00"),"99")&amp;IFERROR(TEXT(BN835,"000"),"999")</f>
        <v>997000999</v>
      </c>
      <c r="C835" s="161" t="str">
        <f>IFERROR(TEXT(AM835,"00"),"99")&amp;IFERROR(TEXT(W835,"00"),"99")&amp;IFERROR(TEXT(S835,"000"),"999")</f>
        <v>9970000</v>
      </c>
      <c r="D835" s="29">
        <v>1</v>
      </c>
      <c r="E835" s="29">
        <v>0</v>
      </c>
      <c r="F835" s="29">
        <v>0</v>
      </c>
      <c r="G835" s="29"/>
      <c r="H835" t="s">
        <v>2243</v>
      </c>
      <c r="I835" s="379" t="str">
        <f>IF(ISBLANK(H835), IF(OR(NOT(ISBLANK(M835)),NOT(ISBLANK(J835)), NOT(ISBLANK(O835))),"no oldname but should be",""),IF(H835=J835,"api",IF(H835=O835,"csv","no match or acsbgname")))</f>
        <v>api</v>
      </c>
      <c r="J835" t="s">
        <v>2243</v>
      </c>
      <c r="K835" t="s">
        <v>2243</v>
      </c>
      <c r="L835"/>
      <c r="N835"/>
      <c r="O835"/>
      <c r="P835"/>
      <c r="Q835" s="125" t="s">
        <v>2242</v>
      </c>
      <c r="R835" s="124" t="s">
        <v>2242</v>
      </c>
      <c r="S835" s="150">
        <f>IFERROR(_xlfn.XLOOKUP(U835,sortorder!$E$62:$E$134,sortorder!$F$62:$F$134),999)</f>
        <v>0</v>
      </c>
      <c r="T835" s="150">
        <f>IFERROR(_xlfn.XLOOKUP(U835,sortorder!$E$62:$E$134,sortorder!$D$62:$D$134),99)</f>
        <v>0</v>
      </c>
      <c r="U835" s="129"/>
      <c r="V835" s="59" t="s">
        <v>2242</v>
      </c>
      <c r="W835" s="155">
        <f>IFERROR(_xlfn.XLOOKUP(Y835,sortorder!$E$4:$E$55,sortorder!$D$4:$D$55),99)</f>
        <v>70</v>
      </c>
      <c r="X835" s="155">
        <f>IFERROR(_xlfn.XLOOKUP(Y835,sortorder!$E$4:$E$55,sortorder!$D$4:$D$55),99)</f>
        <v>70</v>
      </c>
      <c r="Y835" s="22" t="s">
        <v>2888</v>
      </c>
      <c r="Z835" s="144">
        <f>IF(ISERROR(SEARCH(Z$1,$Q835)),0,1)</f>
        <v>0</v>
      </c>
      <c r="AA835" s="144">
        <f>IF(ISERROR(SEARCH(AA$1,$Q835)),0,1)</f>
        <v>0</v>
      </c>
      <c r="AB835" s="144">
        <f>IF(ISERROR(SEARCH(AB$1,$Q835)),0,1)</f>
        <v>0</v>
      </c>
      <c r="AC835" s="144">
        <f>IF(ISERROR(SEARCH(AC$1,$Q835)),0,1)</f>
        <v>0</v>
      </c>
      <c r="AD835" s="144">
        <f>IF(ISERROR(SEARCH(AD$1,$Q835)),0,1)</f>
        <v>0</v>
      </c>
      <c r="AE835" s="144">
        <f>IF(ISERROR(SEARCH(AE$1,$Q835)),0,1)</f>
        <v>0</v>
      </c>
      <c r="AF835" s="144">
        <f>IF(ISERROR(SEARCH(AF$1,$Q835)),0,1)</f>
        <v>0</v>
      </c>
      <c r="AG835" s="144">
        <f>IF(ISERROR(SEARCH(AG$1,$Q835)),0,1)</f>
        <v>0</v>
      </c>
      <c r="AH835" s="144">
        <f>IF(ISERROR(SEARCH(AH$1,$Q835)),0,1)</f>
        <v>0</v>
      </c>
      <c r="AI835" t="s">
        <v>1075</v>
      </c>
      <c r="AJ835" s="124" t="s">
        <v>1076</v>
      </c>
      <c r="AK835" t="s">
        <v>60</v>
      </c>
      <c r="AL835" s="41" t="s">
        <v>60</v>
      </c>
      <c r="AM835" s="216">
        <f>_xlfn.XLOOKUP(AL835,sortorder!$I$15:$I$20,sortorder!$J$15:$J$20)</f>
        <v>99</v>
      </c>
      <c r="AN835"/>
      <c r="AO835"/>
      <c r="AP835"/>
      <c r="AQ835" s="30">
        <v>0</v>
      </c>
      <c r="AR835" t="s">
        <v>43</v>
      </c>
      <c r="AS835" t="s">
        <v>43</v>
      </c>
      <c r="AT835" t="s">
        <v>64</v>
      </c>
      <c r="AU835" t="s">
        <v>64</v>
      </c>
      <c r="AV835"/>
      <c r="AW835" s="39" t="str">
        <f>IFERROR(_xlfn.XLOOKUP(Q835,wtd!$B:$B,wtd!$C:$C),"")</f>
        <v/>
      </c>
      <c r="AX835" s="144" t="b">
        <f>IFERROR(Q835=_xlfn.XLOOKUP(Q835,wtd!$B:$B,wtd!$B:$B),FALSE)</f>
        <v>0</v>
      </c>
      <c r="AY835" t="s">
        <v>2829</v>
      </c>
      <c r="AZ835"/>
      <c r="BA835">
        <v>0</v>
      </c>
      <c r="BB835"/>
      <c r="BC835" t="b">
        <v>0</v>
      </c>
      <c r="BD835" t="b">
        <v>0</v>
      </c>
      <c r="BE835" t="b">
        <v>0</v>
      </c>
      <c r="BF835" t="s">
        <v>2244</v>
      </c>
      <c r="BG835" t="s">
        <v>2245</v>
      </c>
      <c r="BH835" t="s">
        <v>2245</v>
      </c>
      <c r="BI835"/>
      <c r="BJ835"/>
      <c r="BK835" t="s">
        <v>2241</v>
      </c>
      <c r="BL835"/>
      <c r="BM835"/>
      <c r="BN835" s="232">
        <v>999</v>
      </c>
      <c r="BO835"/>
      <c r="BP835" t="s">
        <v>55</v>
      </c>
      <c r="BQ835"/>
      <c r="BR835"/>
      <c r="BS835" t="s">
        <v>411</v>
      </c>
      <c r="BT835"/>
    </row>
    <row r="836" spans="1:72" s="124" customFormat="1">
      <c r="A836">
        <v>835</v>
      </c>
      <c r="B836" s="161" t="str">
        <f>IFERROR(TEXT(AM836,"00"),"99")&amp;IFERROR(TEXT(X836,"00"),"99")&amp;IFERROR(TEXT(T836,"00"),"99")&amp;IFERROR(TEXT(BN836,"000"),"999")</f>
        <v>997000999</v>
      </c>
      <c r="C836" s="161" t="str">
        <f>IFERROR(TEXT(AM836,"00"),"99")&amp;IFERROR(TEXT(W836,"00"),"99")&amp;IFERROR(TEXT(S836,"000"),"999")</f>
        <v>9970000</v>
      </c>
      <c r="D836" s="29">
        <v>1</v>
      </c>
      <c r="E836" s="29">
        <v>0</v>
      </c>
      <c r="F836" s="29">
        <v>0</v>
      </c>
      <c r="G836" s="29"/>
      <c r="H836" t="s">
        <v>2262</v>
      </c>
      <c r="I836" s="379" t="str">
        <f>IF(ISBLANK(H836), IF(OR(NOT(ISBLANK(M836)),NOT(ISBLANK(J836)), NOT(ISBLANK(O836))),"no oldname but should be",""),IF(H836=J836,"api",IF(H836=O836,"csv","no match or acsbgname")))</f>
        <v>api</v>
      </c>
      <c r="J836" t="s">
        <v>2262</v>
      </c>
      <c r="K836" t="s">
        <v>2262</v>
      </c>
      <c r="L836"/>
      <c r="N836"/>
      <c r="O836"/>
      <c r="P836"/>
      <c r="Q836" s="125" t="s">
        <v>2261</v>
      </c>
      <c r="R836" s="124" t="s">
        <v>2261</v>
      </c>
      <c r="S836" s="150">
        <f>IFERROR(_xlfn.XLOOKUP(U836,sortorder!$E$62:$E$134,sortorder!$F$62:$F$134),999)</f>
        <v>0</v>
      </c>
      <c r="T836" s="150">
        <f>IFERROR(_xlfn.XLOOKUP(U836,sortorder!$E$62:$E$134,sortorder!$D$62:$D$134),99)</f>
        <v>0</v>
      </c>
      <c r="U836" s="129"/>
      <c r="V836" s="59" t="s">
        <v>2261</v>
      </c>
      <c r="W836" s="155">
        <f>IFERROR(_xlfn.XLOOKUP(Y836,sortorder!$E$4:$E$55,sortorder!$D$4:$D$55),99)</f>
        <v>70</v>
      </c>
      <c r="X836" s="155">
        <f>IFERROR(_xlfn.XLOOKUP(Y836,sortorder!$E$4:$E$55,sortorder!$D$4:$D$55),99)</f>
        <v>70</v>
      </c>
      <c r="Y836" s="22" t="s">
        <v>2888</v>
      </c>
      <c r="Z836" s="144">
        <f>IF(ISERROR(SEARCH(Z$1,$Q836)),0,1)</f>
        <v>0</v>
      </c>
      <c r="AA836" s="144">
        <f>IF(ISERROR(SEARCH(AA$1,$Q836)),0,1)</f>
        <v>0</v>
      </c>
      <c r="AB836" s="144">
        <f>IF(ISERROR(SEARCH(AB$1,$Q836)),0,1)</f>
        <v>0</v>
      </c>
      <c r="AC836" s="144">
        <f>IF(ISERROR(SEARCH(AC$1,$Q836)),0,1)</f>
        <v>0</v>
      </c>
      <c r="AD836" s="144">
        <f>IF(ISERROR(SEARCH(AD$1,$Q836)),0,1)</f>
        <v>0</v>
      </c>
      <c r="AE836" s="144">
        <f>IF(ISERROR(SEARCH(AE$1,$Q836)),0,1)</f>
        <v>0</v>
      </c>
      <c r="AF836" s="144">
        <f>IF(ISERROR(SEARCH(AF$1,$Q836)),0,1)</f>
        <v>0</v>
      </c>
      <c r="AG836" s="144">
        <f>IF(ISERROR(SEARCH(AG$1,$Q836)),0,1)</f>
        <v>0</v>
      </c>
      <c r="AH836" s="144">
        <f>IF(ISERROR(SEARCH(AH$1,$Q836)),0,1)</f>
        <v>0</v>
      </c>
      <c r="AI836" t="s">
        <v>1075</v>
      </c>
      <c r="AJ836" s="124" t="s">
        <v>1076</v>
      </c>
      <c r="AK836" t="s">
        <v>60</v>
      </c>
      <c r="AL836" s="41" t="s">
        <v>60</v>
      </c>
      <c r="AM836" s="216">
        <f>_xlfn.XLOOKUP(AL836,sortorder!$I$15:$I$20,sortorder!$J$15:$J$20)</f>
        <v>99</v>
      </c>
      <c r="AN836"/>
      <c r="AO836"/>
      <c r="AP836"/>
      <c r="AQ836" s="30">
        <v>0</v>
      </c>
      <c r="AR836" t="s">
        <v>43</v>
      </c>
      <c r="AS836" t="s">
        <v>43</v>
      </c>
      <c r="AT836" t="s">
        <v>286</v>
      </c>
      <c r="AU836" t="s">
        <v>43</v>
      </c>
      <c r="AV836"/>
      <c r="AW836" s="39" t="str">
        <f>IFERROR(_xlfn.XLOOKUP(Q836,wtd!$B:$B,wtd!$C:$C),"")</f>
        <v/>
      </c>
      <c r="AX836" s="144" t="b">
        <f>IFERROR(Q836=_xlfn.XLOOKUP(Q836,wtd!$B:$B,wtd!$B:$B),FALSE)</f>
        <v>0</v>
      </c>
      <c r="AY836" t="s">
        <v>2829</v>
      </c>
      <c r="AZ836"/>
      <c r="BA836">
        <v>0</v>
      </c>
      <c r="BB836"/>
      <c r="BC836" t="b">
        <v>0</v>
      </c>
      <c r="BD836" t="b">
        <v>0</v>
      </c>
      <c r="BE836" t="b">
        <v>0</v>
      </c>
      <c r="BF836" t="s">
        <v>2263</v>
      </c>
      <c r="BG836" t="s">
        <v>2264</v>
      </c>
      <c r="BH836" t="s">
        <v>2264</v>
      </c>
      <c r="BI836"/>
      <c r="BJ836"/>
      <c r="BK836" t="s">
        <v>2241</v>
      </c>
      <c r="BL836"/>
      <c r="BM836" t="s">
        <v>2263</v>
      </c>
      <c r="BN836" s="232">
        <v>999</v>
      </c>
      <c r="BO836"/>
      <c r="BP836" t="s">
        <v>53</v>
      </c>
      <c r="BQ836"/>
      <c r="BR836"/>
      <c r="BS836" t="s">
        <v>411</v>
      </c>
      <c r="BT836"/>
    </row>
    <row r="837" spans="1:72" s="177" customFormat="1" ht="15" thickBot="1">
      <c r="A837">
        <v>836</v>
      </c>
      <c r="B837" s="161" t="str">
        <f>IFERROR(TEXT(AM837,"00"),"99")&amp;IFERROR(TEXT(X837,"00"),"99")&amp;IFERROR(TEXT(T837,"00"),"99")&amp;IFERROR(TEXT(BN837,"000"),"999")</f>
        <v>997000999</v>
      </c>
      <c r="C837" s="161" t="str">
        <f>IFERROR(TEXT(AM837,"00"),"99")&amp;IFERROR(TEXT(W837,"00"),"99")&amp;IFERROR(TEXT(S837,"000"),"999")</f>
        <v>9970000</v>
      </c>
      <c r="D837" s="272">
        <v>0</v>
      </c>
      <c r="E837" s="272">
        <v>1</v>
      </c>
      <c r="F837" s="272">
        <v>0</v>
      </c>
      <c r="G837" s="272"/>
      <c r="H837" s="177" t="s">
        <v>446</v>
      </c>
      <c r="I837" s="379" t="str">
        <f>IF(ISBLANK(H837), IF(OR(NOT(ISBLANK(M837)),NOT(ISBLANK(J837)), NOT(ISBLANK(O837))),"no oldname but should be",""),IF(H837=J837,"api",IF(H837=O837,"csv","no match or acsbgname")))</f>
        <v>csv</v>
      </c>
      <c r="N837" s="177" t="s">
        <v>446</v>
      </c>
      <c r="O837" s="177" t="s">
        <v>446</v>
      </c>
      <c r="P837" s="177" t="s">
        <v>446</v>
      </c>
      <c r="Q837" s="274" t="s">
        <v>445</v>
      </c>
      <c r="R837" s="177" t="s">
        <v>445</v>
      </c>
      <c r="S837" s="150">
        <f>IFERROR(_xlfn.XLOOKUP(U837,sortorder!$E$62:$E$134,sortorder!$F$62:$F$134),999)</f>
        <v>0</v>
      </c>
      <c r="T837" s="150">
        <f>IFERROR(_xlfn.XLOOKUP(U837,sortorder!$E$62:$E$134,sortorder!$D$62:$D$134),99)</f>
        <v>0</v>
      </c>
      <c r="U837" s="277"/>
      <c r="V837" s="278" t="s">
        <v>445</v>
      </c>
      <c r="W837" s="155">
        <f>IFERROR(_xlfn.XLOOKUP(Y837,sortorder!$E$4:$E$55,sortorder!$D$4:$D$55),99)</f>
        <v>70</v>
      </c>
      <c r="X837" s="155">
        <f>IFERROR(_xlfn.XLOOKUP(Y837,sortorder!$E$4:$E$55,sortorder!$D$4:$D$55),99)</f>
        <v>70</v>
      </c>
      <c r="Y837" s="281" t="s">
        <v>2888</v>
      </c>
      <c r="Z837" s="144">
        <f>IF(ISERROR(SEARCH(Z$1,$Q837)),0,1)</f>
        <v>0</v>
      </c>
      <c r="AA837" s="144">
        <f>IF(ISERROR(SEARCH(AA$1,$Q837)),0,1)</f>
        <v>0</v>
      </c>
      <c r="AB837" s="144">
        <f>IF(ISERROR(SEARCH(AB$1,$Q837)),0,1)</f>
        <v>0</v>
      </c>
      <c r="AC837" s="144">
        <f>IF(ISERROR(SEARCH(AC$1,$Q837)),0,1)</f>
        <v>0</v>
      </c>
      <c r="AD837" s="144">
        <f>IF(ISERROR(SEARCH(AD$1,$Q837)),0,1)</f>
        <v>0</v>
      </c>
      <c r="AE837" s="144">
        <f>IF(ISERROR(SEARCH(AE$1,$Q837)),0,1)</f>
        <v>0</v>
      </c>
      <c r="AF837" s="144">
        <f>IF(ISERROR(SEARCH(AF$1,$Q837)),0,1)</f>
        <v>0</v>
      </c>
      <c r="AG837" s="144">
        <f>IF(ISERROR(SEARCH(AG$1,$Q837)),0,1)</f>
        <v>0</v>
      </c>
      <c r="AH837" s="144">
        <f>IF(ISERROR(SEARCH(AH$1,$Q837)),0,1)</f>
        <v>0</v>
      </c>
      <c r="AK837" s="177" t="s">
        <v>60</v>
      </c>
      <c r="AL837" s="283" t="s">
        <v>60</v>
      </c>
      <c r="AM837" s="216">
        <f>_xlfn.XLOOKUP(AL837,sortorder!$I$15:$I$20,sortorder!$J$15:$J$20)</f>
        <v>99</v>
      </c>
      <c r="AQ837" s="374">
        <v>0</v>
      </c>
      <c r="AR837" s="177" t="s">
        <v>59</v>
      </c>
      <c r="AS837" s="177" t="s">
        <v>59</v>
      </c>
      <c r="AT837" s="177" t="s">
        <v>64</v>
      </c>
      <c r="AU837" s="177" t="s">
        <v>64</v>
      </c>
      <c r="AW837" s="271" t="str">
        <f>IFERROR(_xlfn.XLOOKUP(Q837,wtd!$B:$B,wtd!$C:$C),"")</f>
        <v/>
      </c>
      <c r="AX837" s="282" t="b">
        <f>IFERROR(Q837=_xlfn.XLOOKUP(Q837,wtd!$B:$B,wtd!$B:$B),FALSE)</f>
        <v>0</v>
      </c>
      <c r="AY837" s="177" t="s">
        <v>2830</v>
      </c>
      <c r="BC837" s="177" t="b">
        <v>0</v>
      </c>
      <c r="BD837" s="177" t="b">
        <v>0</v>
      </c>
      <c r="BE837" s="177" t="b">
        <v>0</v>
      </c>
      <c r="BF837" s="177" t="s">
        <v>447</v>
      </c>
      <c r="BG837" s="177" t="s">
        <v>447</v>
      </c>
      <c r="BH837" s="177" t="s">
        <v>447</v>
      </c>
      <c r="BI837" s="177" t="s">
        <v>448</v>
      </c>
      <c r="BJ837" s="177" t="s">
        <v>448</v>
      </c>
      <c r="BN837" s="377">
        <v>999</v>
      </c>
      <c r="BQ837" s="177" t="s">
        <v>449</v>
      </c>
      <c r="BR837" s="177" t="s">
        <v>446</v>
      </c>
    </row>
    <row r="838" spans="1:72" s="176" customFormat="1">
      <c r="A838">
        <v>837</v>
      </c>
      <c r="B838" s="161" t="str">
        <f>IFERROR(TEXT(AM838,"00"),"99")&amp;IFERROR(TEXT(X838,"00"),"99")&amp;IFERROR(TEXT(T838,"00"),"99")&amp;IFERROR(TEXT(BN838,"000"),"999")</f>
        <v>997000999</v>
      </c>
      <c r="C838" s="161" t="str">
        <f>IFERROR(TEXT(AM838,"00"),"99")&amp;IFERROR(TEXT(W838,"00"),"99")&amp;IFERROR(TEXT(S838,"000"),"999")</f>
        <v>9970000</v>
      </c>
      <c r="D838" s="350">
        <v>1</v>
      </c>
      <c r="E838" s="350">
        <v>0</v>
      </c>
      <c r="F838" s="350">
        <v>0</v>
      </c>
      <c r="G838" s="350"/>
      <c r="H838" s="176" t="s">
        <v>2797</v>
      </c>
      <c r="I838" s="379" t="str">
        <f>IF(ISBLANK(H838), IF(OR(NOT(ISBLANK(M838)),NOT(ISBLANK(J838)), NOT(ISBLANK(O838))),"no oldname but should be",""),IF(H838=J838,"api",IF(H838=O838,"csv","no match or acsbgname")))</f>
        <v>api</v>
      </c>
      <c r="J838" s="176" t="s">
        <v>2797</v>
      </c>
      <c r="K838" s="176" t="s">
        <v>2797</v>
      </c>
      <c r="Q838" s="318" t="s">
        <v>2797</v>
      </c>
      <c r="R838" s="176" t="s">
        <v>2797</v>
      </c>
      <c r="S838" s="150">
        <f>IFERROR(_xlfn.XLOOKUP(U838,sortorder!$E$62:$E$134,sortorder!$F$62:$F$134),999)</f>
        <v>0</v>
      </c>
      <c r="T838" s="150">
        <f>IFERROR(_xlfn.XLOOKUP(U838,sortorder!$E$62:$E$134,sortorder!$D$62:$D$134),99)</f>
        <v>0</v>
      </c>
      <c r="U838" s="353"/>
      <c r="V838" s="314"/>
      <c r="W838" s="155">
        <f>IFERROR(_xlfn.XLOOKUP(Y838,sortorder!$E$4:$E$55,sortorder!$D$4:$D$55),99)</f>
        <v>70</v>
      </c>
      <c r="X838" s="155">
        <f>IFERROR(_xlfn.XLOOKUP(Y838,sortorder!$E$4:$E$55,sortorder!$D$4:$D$55),99)</f>
        <v>70</v>
      </c>
      <c r="Y838" s="315" t="s">
        <v>2888</v>
      </c>
      <c r="Z838" s="144">
        <f>IF(ISERROR(SEARCH(Z$1,$Q838)),0,1)</f>
        <v>0</v>
      </c>
      <c r="AA838" s="144">
        <f>IF(ISERROR(SEARCH(AA$1,$Q838)),0,1)</f>
        <v>0</v>
      </c>
      <c r="AB838" s="144">
        <f>IF(ISERROR(SEARCH(AB$1,$Q838)),0,1)</f>
        <v>0</v>
      </c>
      <c r="AC838" s="144">
        <f>IF(ISERROR(SEARCH(AC$1,$Q838)),0,1)</f>
        <v>0</v>
      </c>
      <c r="AD838" s="144">
        <f>IF(ISERROR(SEARCH(AD$1,$Q838)),0,1)</f>
        <v>0</v>
      </c>
      <c r="AE838" s="144">
        <f>IF(ISERROR(SEARCH(AE$1,$Q838)),0,1)</f>
        <v>0</v>
      </c>
      <c r="AF838" s="144">
        <f>IF(ISERROR(SEARCH(AF$1,$Q838)),0,1)</f>
        <v>0</v>
      </c>
      <c r="AG838" s="144">
        <f>IF(ISERROR(SEARCH(AG$1,$Q838)),0,1)</f>
        <v>0</v>
      </c>
      <c r="AH838" s="144">
        <f>IF(ISERROR(SEARCH(AH$1,$Q838)),0,1)</f>
        <v>0</v>
      </c>
      <c r="AI838" s="176" t="s">
        <v>1075</v>
      </c>
      <c r="AJ838" s="176" t="s">
        <v>1076</v>
      </c>
      <c r="AK838" s="176" t="s">
        <v>60</v>
      </c>
      <c r="AL838" s="310" t="s">
        <v>60</v>
      </c>
      <c r="AM838" s="216">
        <f>_xlfn.XLOOKUP(AL838,sortorder!$I$15:$I$20,sortorder!$J$15:$J$20)</f>
        <v>99</v>
      </c>
      <c r="AQ838" s="372">
        <v>0</v>
      </c>
      <c r="AR838" s="176" t="s">
        <v>59</v>
      </c>
      <c r="AS838" s="176" t="s">
        <v>59</v>
      </c>
      <c r="AT838" s="176" t="s">
        <v>64</v>
      </c>
      <c r="AU838" s="176" t="s">
        <v>64</v>
      </c>
      <c r="AW838" s="349" t="str">
        <f>IFERROR(_xlfn.XLOOKUP(Q838,wtd!$B:$B,wtd!$C:$C),"")</f>
        <v/>
      </c>
      <c r="AX838" s="356" t="b">
        <f>IFERROR(Q838=_xlfn.XLOOKUP(Q838,wtd!$B:$B,wtd!$B:$B),FALSE)</f>
        <v>0</v>
      </c>
      <c r="AY838" s="176" t="s">
        <v>2830</v>
      </c>
      <c r="BC838" s="176" t="b">
        <v>0</v>
      </c>
      <c r="BD838" s="176" t="b">
        <v>0</v>
      </c>
      <c r="BE838" s="176" t="b">
        <v>0</v>
      </c>
      <c r="BF838" s="176" t="s">
        <v>2883</v>
      </c>
      <c r="BG838" s="176" t="s">
        <v>2883</v>
      </c>
      <c r="BH838" s="176" t="s">
        <v>2883</v>
      </c>
      <c r="BK838" s="176" t="s">
        <v>2241</v>
      </c>
      <c r="BN838" s="375">
        <v>999</v>
      </c>
      <c r="BP838" s="176" t="s">
        <v>2798</v>
      </c>
    </row>
    <row r="839" spans="1:72" s="124" customFormat="1">
      <c r="A839">
        <v>838</v>
      </c>
      <c r="B839" s="161" t="str">
        <f>IFERROR(TEXT(AM839,"00"),"99")&amp;IFERROR(TEXT(X839,"00"),"99")&amp;IFERROR(TEXT(T839,"00"),"99")&amp;IFERROR(TEXT(BN839,"000"),"999")</f>
        <v>997000999</v>
      </c>
      <c r="C839" s="161" t="str">
        <f>IFERROR(TEXT(AM839,"00"),"99")&amp;IFERROR(TEXT(W839,"00"),"99")&amp;IFERROR(TEXT(S839,"000"),"999")</f>
        <v>9970000</v>
      </c>
      <c r="D839" s="260">
        <v>1</v>
      </c>
      <c r="E839" s="260">
        <v>0</v>
      </c>
      <c r="F839" s="260">
        <v>0</v>
      </c>
      <c r="G839" s="260"/>
      <c r="H839" s="199" t="s">
        <v>3063</v>
      </c>
      <c r="I839" s="379" t="str">
        <f>IF(ISBLANK(H839), IF(OR(NOT(ISBLANK(M839)),NOT(ISBLANK(J839)), NOT(ISBLANK(O839))),"no oldname but should be",""),IF(H839=J839,"api",IF(H839=O839,"csv","no match or acsbgname")))</f>
        <v>api</v>
      </c>
      <c r="J839" s="199" t="s">
        <v>3063</v>
      </c>
      <c r="K839" s="124" t="s">
        <v>2782</v>
      </c>
      <c r="L839" s="124" t="s">
        <v>2782</v>
      </c>
      <c r="Q839" s="125" t="s">
        <v>2782</v>
      </c>
      <c r="R839" s="125" t="s">
        <v>2782</v>
      </c>
      <c r="S839" s="150">
        <f>IFERROR(_xlfn.XLOOKUP(U839,sortorder!$E$62:$E$134,sortorder!$F$62:$F$134),999)</f>
        <v>0</v>
      </c>
      <c r="T839" s="150">
        <f>IFERROR(_xlfn.XLOOKUP(U839,sortorder!$E$62:$E$134,sortorder!$D$62:$D$134),99)</f>
        <v>0</v>
      </c>
      <c r="U839" s="201"/>
      <c r="V839" s="202"/>
      <c r="W839" s="155">
        <f>IFERROR(_xlfn.XLOOKUP(Y839,sortorder!$E$4:$E$55,sortorder!$D$4:$D$55),99)</f>
        <v>70</v>
      </c>
      <c r="X839" s="155">
        <f>IFERROR(_xlfn.XLOOKUP(Y839,sortorder!$E$4:$E$55,sortorder!$D$4:$D$55),99)</f>
        <v>70</v>
      </c>
      <c r="Y839" s="203" t="s">
        <v>2888</v>
      </c>
      <c r="Z839" s="144">
        <f>IF(ISERROR(SEARCH(Z$1,$Q839)),0,1)</f>
        <v>0</v>
      </c>
      <c r="AA839" s="144">
        <f>IF(ISERROR(SEARCH(AA$1,$Q839)),0,1)</f>
        <v>0</v>
      </c>
      <c r="AB839" s="144">
        <f>IF(ISERROR(SEARCH(AB$1,$Q839)),0,1)</f>
        <v>0</v>
      </c>
      <c r="AC839" s="144">
        <f>IF(ISERROR(SEARCH(AC$1,$Q839)),0,1)</f>
        <v>0</v>
      </c>
      <c r="AD839" s="144">
        <f>IF(ISERROR(SEARCH(AD$1,$Q839)),0,1)</f>
        <v>0</v>
      </c>
      <c r="AE839" s="144">
        <f>IF(ISERROR(SEARCH(AE$1,$Q839)),0,1)</f>
        <v>0</v>
      </c>
      <c r="AF839" s="144">
        <f>IF(ISERROR(SEARCH(AF$1,$Q839)),0,1)</f>
        <v>0</v>
      </c>
      <c r="AG839" s="144">
        <f>IF(ISERROR(SEARCH(AG$1,$Q839)),0,1)</f>
        <v>0</v>
      </c>
      <c r="AH839" s="144">
        <f>IF(ISERROR(SEARCH(AH$1,$Q839)),0,1)</f>
        <v>0</v>
      </c>
      <c r="AI839" s="124" t="s">
        <v>2783</v>
      </c>
      <c r="AJ839" s="124" t="s">
        <v>2783</v>
      </c>
      <c r="AK839" s="124" t="s">
        <v>60</v>
      </c>
      <c r="AL839" s="218" t="s">
        <v>60</v>
      </c>
      <c r="AM839" s="216">
        <f>_xlfn.XLOOKUP(AL839,sortorder!$I$15:$I$20,sortorder!$J$15:$J$20)</f>
        <v>99</v>
      </c>
      <c r="AQ839" s="206">
        <v>0</v>
      </c>
      <c r="AR839" s="124" t="s">
        <v>59</v>
      </c>
      <c r="AS839" s="124" t="s">
        <v>59</v>
      </c>
      <c r="AT839" s="124" t="s">
        <v>64</v>
      </c>
      <c r="AU839" s="124" t="s">
        <v>64</v>
      </c>
      <c r="AW839" s="259" t="str">
        <f>IFERROR(_xlfn.XLOOKUP(Q839,wtd!$B:$B,wtd!$C:$C),"")</f>
        <v/>
      </c>
      <c r="AX839" s="266" t="b">
        <f>IFERROR(Q839=_xlfn.XLOOKUP(Q839,wtd!$B:$B,wtd!$B:$B),FALSE)</f>
        <v>0</v>
      </c>
      <c r="AY839" s="124" t="s">
        <v>2830</v>
      </c>
      <c r="BC839" s="124" t="b">
        <v>0</v>
      </c>
      <c r="BD839" s="124" t="b">
        <v>0</v>
      </c>
      <c r="BE839" s="124" t="b">
        <v>0</v>
      </c>
      <c r="BF839" s="124" t="s">
        <v>2885</v>
      </c>
      <c r="BG839" s="124" t="s">
        <v>2885</v>
      </c>
      <c r="BH839" s="124" t="s">
        <v>2885</v>
      </c>
      <c r="BI839" s="124" t="s">
        <v>2885</v>
      </c>
      <c r="BK839" s="124" t="s">
        <v>2861</v>
      </c>
      <c r="BN839" s="383">
        <v>999</v>
      </c>
      <c r="BO839" s="124" t="s">
        <v>2784</v>
      </c>
      <c r="BP839" s="124" t="s">
        <v>2785</v>
      </c>
    </row>
    <row r="840" spans="1:72" s="124" customFormat="1">
      <c r="A840">
        <v>839</v>
      </c>
      <c r="B840" s="161" t="str">
        <f>IFERROR(TEXT(AM840,"00"),"99")&amp;IFERROR(TEXT(X840,"00"),"99")&amp;IFERROR(TEXT(T840,"00"),"99")&amp;IFERROR(TEXT(BN840,"000"),"999")</f>
        <v>997000999</v>
      </c>
      <c r="C840" s="161" t="str">
        <f>IFERROR(TEXT(AM840,"00"),"99")&amp;IFERROR(TEXT(W840,"00"),"99")&amp;IFERROR(TEXT(S840,"000"),"999")</f>
        <v>9970000</v>
      </c>
      <c r="D840" s="29">
        <v>0</v>
      </c>
      <c r="E840" s="29">
        <v>1</v>
      </c>
      <c r="F840" s="29">
        <v>0</v>
      </c>
      <c r="G840" s="29"/>
      <c r="H840" t="s">
        <v>563</v>
      </c>
      <c r="I840" s="379" t="str">
        <f>IF(ISBLANK(H840), IF(OR(NOT(ISBLANK(M840)),NOT(ISBLANK(J840)), NOT(ISBLANK(O840))),"no oldname but should be",""),IF(H840=J840,"api",IF(H840=O840,"csv","no match or acsbgname")))</f>
        <v>csv</v>
      </c>
      <c r="J840"/>
      <c r="K840"/>
      <c r="L840"/>
      <c r="N840" t="s">
        <v>563</v>
      </c>
      <c r="O840" t="s">
        <v>563</v>
      </c>
      <c r="P840" t="s">
        <v>563</v>
      </c>
      <c r="Q840" s="125" t="s">
        <v>562</v>
      </c>
      <c r="R840" s="124" t="s">
        <v>562</v>
      </c>
      <c r="S840" s="150">
        <f>IFERROR(_xlfn.XLOOKUP(U840,sortorder!$E$62:$E$134,sortorder!$F$62:$F$134),999)</f>
        <v>0</v>
      </c>
      <c r="T840" s="150">
        <f>IFERROR(_xlfn.XLOOKUP(U840,sortorder!$E$62:$E$134,sortorder!$D$62:$D$134),99)</f>
        <v>0</v>
      </c>
      <c r="U840" s="129"/>
      <c r="V840" s="59" t="s">
        <v>562</v>
      </c>
      <c r="W840" s="155">
        <f>IFERROR(_xlfn.XLOOKUP(Y840,sortorder!$E$4:$E$55,sortorder!$D$4:$D$55),99)</f>
        <v>70</v>
      </c>
      <c r="X840" s="155">
        <f>IFERROR(_xlfn.XLOOKUP(Y840,sortorder!$E$4:$E$55,sortorder!$D$4:$D$55),99)</f>
        <v>70</v>
      </c>
      <c r="Y840" s="22" t="s">
        <v>2888</v>
      </c>
      <c r="Z840" s="144">
        <f>IF(ISERROR(SEARCH(Z$1,$Q840)),0,1)</f>
        <v>0</v>
      </c>
      <c r="AA840" s="144">
        <f>IF(ISERROR(SEARCH(AA$1,$Q840)),0,1)</f>
        <v>0</v>
      </c>
      <c r="AB840" s="144">
        <f>IF(ISERROR(SEARCH(AB$1,$Q840)),0,1)</f>
        <v>0</v>
      </c>
      <c r="AC840" s="144">
        <f>IF(ISERROR(SEARCH(AC$1,$Q840)),0,1)</f>
        <v>0</v>
      </c>
      <c r="AD840" s="144">
        <f>IF(ISERROR(SEARCH(AD$1,$Q840)),0,1)</f>
        <v>0</v>
      </c>
      <c r="AE840" s="144">
        <f>IF(ISERROR(SEARCH(AE$1,$Q840)),0,1)</f>
        <v>0</v>
      </c>
      <c r="AF840" s="144">
        <f>IF(ISERROR(SEARCH(AF$1,$Q840)),0,1)</f>
        <v>0</v>
      </c>
      <c r="AG840" s="144">
        <f>IF(ISERROR(SEARCH(AG$1,$Q840)),0,1)</f>
        <v>0</v>
      </c>
      <c r="AH840" s="144">
        <f>IF(ISERROR(SEARCH(AH$1,$Q840)),0,1)</f>
        <v>0</v>
      </c>
      <c r="AI840"/>
      <c r="AK840" t="s">
        <v>60</v>
      </c>
      <c r="AL840" s="41" t="s">
        <v>60</v>
      </c>
      <c r="AM840" s="216">
        <f>_xlfn.XLOOKUP(AL840,sortorder!$I$15:$I$20,sortorder!$J$15:$J$20)</f>
        <v>99</v>
      </c>
      <c r="AN840"/>
      <c r="AO840"/>
      <c r="AP840"/>
      <c r="AQ840" s="30">
        <v>0</v>
      </c>
      <c r="AR840" t="s">
        <v>59</v>
      </c>
      <c r="AS840" t="s">
        <v>59</v>
      </c>
      <c r="AT840" t="s">
        <v>64</v>
      </c>
      <c r="AU840" t="s">
        <v>64</v>
      </c>
      <c r="AV840"/>
      <c r="AW840" s="39" t="str">
        <f>IFERROR(_xlfn.XLOOKUP(Q840,wtd!$B:$B,wtd!$C:$C),"")</f>
        <v/>
      </c>
      <c r="AX840" s="144" t="b">
        <f>IFERROR(Q840=_xlfn.XLOOKUP(Q840,wtd!$B:$B,wtd!$B:$B),FALSE)</f>
        <v>0</v>
      </c>
      <c r="AY840" t="s">
        <v>2830</v>
      </c>
      <c r="AZ840"/>
      <c r="BA840"/>
      <c r="BB840"/>
      <c r="BC840" t="b">
        <v>0</v>
      </c>
      <c r="BD840" t="b">
        <v>0</v>
      </c>
      <c r="BE840" t="b">
        <v>0</v>
      </c>
      <c r="BF840" t="s">
        <v>564</v>
      </c>
      <c r="BG840" t="s">
        <v>564</v>
      </c>
      <c r="BH840" t="s">
        <v>564</v>
      </c>
      <c r="BI840" t="s">
        <v>565</v>
      </c>
      <c r="BJ840" t="s">
        <v>565</v>
      </c>
      <c r="BK840"/>
      <c r="BL840"/>
      <c r="BM840"/>
      <c r="BN840" s="232">
        <v>999</v>
      </c>
      <c r="BO840"/>
      <c r="BP840"/>
      <c r="BQ840" t="s">
        <v>566</v>
      </c>
      <c r="BR840" t="s">
        <v>563</v>
      </c>
      <c r="BS840" t="s">
        <v>56</v>
      </c>
      <c r="BT840" t="s">
        <v>563</v>
      </c>
    </row>
    <row r="841" spans="1:72" s="124" customFormat="1">
      <c r="A841">
        <v>840</v>
      </c>
      <c r="B841" s="161" t="str">
        <f>IFERROR(TEXT(AM841,"00"),"99")&amp;IFERROR(TEXT(X841,"00"),"99")&amp;IFERROR(TEXT(T841,"00"),"99")&amp;IFERROR(TEXT(BN841,"000"),"999")</f>
        <v>997000999</v>
      </c>
      <c r="C841" s="161" t="str">
        <f>IFERROR(TEXT(AM841,"00"),"99")&amp;IFERROR(TEXT(W841,"00"),"99")&amp;IFERROR(TEXT(S841,"000"),"999")</f>
        <v>9970000</v>
      </c>
      <c r="D841" s="29">
        <v>1</v>
      </c>
      <c r="E841" s="29">
        <v>0</v>
      </c>
      <c r="F841" s="29">
        <v>0</v>
      </c>
      <c r="G841" s="29"/>
      <c r="H841" t="s">
        <v>2572</v>
      </c>
      <c r="I841" s="379" t="str">
        <f>IF(ISBLANK(H841), IF(OR(NOT(ISBLANK(M841)),NOT(ISBLANK(J841)), NOT(ISBLANK(O841))),"no oldname but should be",""),IF(H841=J841,"api",IF(H841=O841,"csv","no match or acsbgname")))</f>
        <v>api</v>
      </c>
      <c r="J841" t="s">
        <v>2572</v>
      </c>
      <c r="K841" t="s">
        <v>2572</v>
      </c>
      <c r="L841" t="s">
        <v>2573</v>
      </c>
      <c r="N841"/>
      <c r="O841"/>
      <c r="P841"/>
      <c r="Q841" s="125" t="s">
        <v>2571</v>
      </c>
      <c r="R841" s="124" t="s">
        <v>2571</v>
      </c>
      <c r="S841" s="150">
        <f>IFERROR(_xlfn.XLOOKUP(U841,sortorder!$E$62:$E$134,sortorder!$F$62:$F$134),999)</f>
        <v>0</v>
      </c>
      <c r="T841" s="150">
        <f>IFERROR(_xlfn.XLOOKUP(U841,sortorder!$E$62:$E$134,sortorder!$D$62:$D$134),99)</f>
        <v>0</v>
      </c>
      <c r="U841" s="129"/>
      <c r="V841" s="59"/>
      <c r="W841" s="155">
        <f>IFERROR(_xlfn.XLOOKUP(Y841,sortorder!$E$4:$E$55,sortorder!$D$4:$D$55),99)</f>
        <v>70</v>
      </c>
      <c r="X841" s="155">
        <f>IFERROR(_xlfn.XLOOKUP(Y841,sortorder!$E$4:$E$55,sortorder!$D$4:$D$55),99)</f>
        <v>70</v>
      </c>
      <c r="Y841" s="22" t="s">
        <v>2888</v>
      </c>
      <c r="Z841" s="144">
        <f>IF(ISERROR(SEARCH(Z$1,$Q841)),0,1)</f>
        <v>0</v>
      </c>
      <c r="AA841" s="144">
        <f>IF(ISERROR(SEARCH(AA$1,$Q841)),0,1)</f>
        <v>0</v>
      </c>
      <c r="AB841" s="144">
        <f>IF(ISERROR(SEARCH(AB$1,$Q841)),0,1)</f>
        <v>0</v>
      </c>
      <c r="AC841" s="144">
        <f>IF(ISERROR(SEARCH(AC$1,$Q841)),0,1)</f>
        <v>0</v>
      </c>
      <c r="AD841" s="144">
        <f>IF(ISERROR(SEARCH(AD$1,$Q841)),0,1)</f>
        <v>0</v>
      </c>
      <c r="AE841" s="144">
        <f>IF(ISERROR(SEARCH(AE$1,$Q841)),0,1)</f>
        <v>0</v>
      </c>
      <c r="AF841" s="144">
        <f>IF(ISERROR(SEARCH(AF$1,$Q841)),0,1)</f>
        <v>0</v>
      </c>
      <c r="AG841" s="144">
        <f>IF(ISERROR(SEARCH(AG$1,$Q841)),0,1)</f>
        <v>0</v>
      </c>
      <c r="AH841" s="144">
        <f>IF(ISERROR(SEARCH(AH$1,$Q841)),0,1)</f>
        <v>0</v>
      </c>
      <c r="AI841" t="s">
        <v>64</v>
      </c>
      <c r="AJ841" s="124" t="s">
        <v>64</v>
      </c>
      <c r="AK841" t="s">
        <v>60</v>
      </c>
      <c r="AL841" s="41" t="s">
        <v>60</v>
      </c>
      <c r="AM841" s="216">
        <f>_xlfn.XLOOKUP(AL841,sortorder!$I$15:$I$20,sortorder!$J$15:$J$20)</f>
        <v>99</v>
      </c>
      <c r="AN841"/>
      <c r="AO841"/>
      <c r="AP841"/>
      <c r="AQ841" s="30">
        <v>0</v>
      </c>
      <c r="AR841" t="s">
        <v>59</v>
      </c>
      <c r="AS841" t="s">
        <v>59</v>
      </c>
      <c r="AT841" t="s">
        <v>64</v>
      </c>
      <c r="AU841" t="s">
        <v>64</v>
      </c>
      <c r="AV841"/>
      <c r="AW841" s="39" t="str">
        <f>IFERROR(_xlfn.XLOOKUP(Q841,wtd!$B:$B,wtd!$C:$C),"")</f>
        <v/>
      </c>
      <c r="AX841" s="144" t="b">
        <f>IFERROR(Q841=_xlfn.XLOOKUP(Q841,wtd!$B:$B,wtd!$B:$B),FALSE)</f>
        <v>0</v>
      </c>
      <c r="AY841" t="s">
        <v>2830</v>
      </c>
      <c r="AZ841"/>
      <c r="BA841"/>
      <c r="BB841"/>
      <c r="BC841" t="b">
        <v>0</v>
      </c>
      <c r="BD841" t="b">
        <v>0</v>
      </c>
      <c r="BE841" t="b">
        <v>0</v>
      </c>
      <c r="BF841" t="s">
        <v>2881</v>
      </c>
      <c r="BG841" t="s">
        <v>2881</v>
      </c>
      <c r="BH841" t="s">
        <v>2881</v>
      </c>
      <c r="BI841"/>
      <c r="BJ841"/>
      <c r="BK841" t="s">
        <v>2860</v>
      </c>
      <c r="BL841"/>
      <c r="BM841"/>
      <c r="BN841" s="232">
        <v>999</v>
      </c>
      <c r="BO841"/>
      <c r="BP841"/>
      <c r="BQ841"/>
      <c r="BR841"/>
      <c r="BS841"/>
      <c r="BT841"/>
    </row>
    <row r="842" spans="1:72" s="124" customFormat="1">
      <c r="A842">
        <v>841</v>
      </c>
      <c r="B842" s="161" t="str">
        <f>IFERROR(TEXT(AM842,"00"),"99")&amp;IFERROR(TEXT(X842,"00"),"99")&amp;IFERROR(TEXT(T842,"00"),"99")&amp;IFERROR(TEXT(BN842,"000"),"999")</f>
        <v>997000999</v>
      </c>
      <c r="C842" s="161" t="str">
        <f>IFERROR(TEXT(AM842,"00"),"99")&amp;IFERROR(TEXT(W842,"00"),"99")&amp;IFERROR(TEXT(S842,"000"),"999")</f>
        <v>9970000</v>
      </c>
      <c r="D842" s="29">
        <v>1</v>
      </c>
      <c r="E842" s="29">
        <v>0</v>
      </c>
      <c r="F842" s="29">
        <v>0</v>
      </c>
      <c r="G842" s="29"/>
      <c r="H842" t="s">
        <v>2569</v>
      </c>
      <c r="I842" s="379" t="str">
        <f>IF(ISBLANK(H842), IF(OR(NOT(ISBLANK(M842)),NOT(ISBLANK(J842)), NOT(ISBLANK(O842))),"no oldname but should be",""),IF(H842=J842,"api",IF(H842=O842,"csv","no match or acsbgname")))</f>
        <v>api</v>
      </c>
      <c r="J842" t="s">
        <v>2569</v>
      </c>
      <c r="K842" t="s">
        <v>2569</v>
      </c>
      <c r="L842" t="s">
        <v>2570</v>
      </c>
      <c r="N842"/>
      <c r="O842"/>
      <c r="P842"/>
      <c r="Q842" s="125" t="s">
        <v>2568</v>
      </c>
      <c r="R842" s="124" t="s">
        <v>2568</v>
      </c>
      <c r="S842" s="150">
        <f>IFERROR(_xlfn.XLOOKUP(U842,sortorder!$E$62:$E$134,sortorder!$F$62:$F$134),999)</f>
        <v>0</v>
      </c>
      <c r="T842" s="150">
        <f>IFERROR(_xlfn.XLOOKUP(U842,sortorder!$E$62:$E$134,sortorder!$D$62:$D$134),99)</f>
        <v>0</v>
      </c>
      <c r="U842" s="129"/>
      <c r="V842" s="59"/>
      <c r="W842" s="155">
        <f>IFERROR(_xlfn.XLOOKUP(Y842,sortorder!$E$4:$E$55,sortorder!$D$4:$D$55),99)</f>
        <v>70</v>
      </c>
      <c r="X842" s="155">
        <f>IFERROR(_xlfn.XLOOKUP(Y842,sortorder!$E$4:$E$55,sortorder!$D$4:$D$55),99)</f>
        <v>70</v>
      </c>
      <c r="Y842" s="22" t="s">
        <v>2888</v>
      </c>
      <c r="Z842" s="144">
        <f>IF(ISERROR(SEARCH(Z$1,$Q842)),0,1)</f>
        <v>0</v>
      </c>
      <c r="AA842" s="144">
        <f>IF(ISERROR(SEARCH(AA$1,$Q842)),0,1)</f>
        <v>0</v>
      </c>
      <c r="AB842" s="144">
        <f>IF(ISERROR(SEARCH(AB$1,$Q842)),0,1)</f>
        <v>0</v>
      </c>
      <c r="AC842" s="144">
        <f>IF(ISERROR(SEARCH(AC$1,$Q842)),0,1)</f>
        <v>0</v>
      </c>
      <c r="AD842" s="144">
        <f>IF(ISERROR(SEARCH(AD$1,$Q842)),0,1)</f>
        <v>0</v>
      </c>
      <c r="AE842" s="144">
        <f>IF(ISERROR(SEARCH(AE$1,$Q842)),0,1)</f>
        <v>0</v>
      </c>
      <c r="AF842" s="144">
        <f>IF(ISERROR(SEARCH(AF$1,$Q842)),0,1)</f>
        <v>0</v>
      </c>
      <c r="AG842" s="144">
        <f>IF(ISERROR(SEARCH(AG$1,$Q842)),0,1)</f>
        <v>0</v>
      </c>
      <c r="AH842" s="144">
        <f>IF(ISERROR(SEARCH(AH$1,$Q842)),0,1)</f>
        <v>0</v>
      </c>
      <c r="AI842" t="s">
        <v>64</v>
      </c>
      <c r="AJ842" s="124" t="s">
        <v>64</v>
      </c>
      <c r="AK842" t="s">
        <v>60</v>
      </c>
      <c r="AL842" s="41" t="s">
        <v>60</v>
      </c>
      <c r="AM842" s="216">
        <f>_xlfn.XLOOKUP(AL842,sortorder!$I$15:$I$20,sortorder!$J$15:$J$20)</f>
        <v>99</v>
      </c>
      <c r="AN842"/>
      <c r="AO842"/>
      <c r="AP842"/>
      <c r="AQ842" s="30">
        <v>0</v>
      </c>
      <c r="AR842" t="s">
        <v>59</v>
      </c>
      <c r="AS842" t="s">
        <v>59</v>
      </c>
      <c r="AT842" t="s">
        <v>64</v>
      </c>
      <c r="AU842" t="s">
        <v>64</v>
      </c>
      <c r="AV842"/>
      <c r="AW842" s="39" t="str">
        <f>IFERROR(_xlfn.XLOOKUP(Q842,wtd!$B:$B,wtd!$C:$C),"")</f>
        <v/>
      </c>
      <c r="AX842" s="144" t="b">
        <f>IFERROR(Q842=_xlfn.XLOOKUP(Q842,wtd!$B:$B,wtd!$B:$B),FALSE)</f>
        <v>0</v>
      </c>
      <c r="AY842" t="s">
        <v>2830</v>
      </c>
      <c r="AZ842"/>
      <c r="BA842"/>
      <c r="BB842"/>
      <c r="BC842" t="b">
        <v>0</v>
      </c>
      <c r="BD842" t="b">
        <v>0</v>
      </c>
      <c r="BE842" t="b">
        <v>0</v>
      </c>
      <c r="BF842" t="s">
        <v>2882</v>
      </c>
      <c r="BG842" s="124" t="s">
        <v>2882</v>
      </c>
      <c r="BH842" t="s">
        <v>2882</v>
      </c>
      <c r="BI842"/>
      <c r="BJ842"/>
      <c r="BK842" t="s">
        <v>2843</v>
      </c>
      <c r="BL842"/>
      <c r="BM842"/>
      <c r="BN842" s="232">
        <v>999</v>
      </c>
      <c r="BO842"/>
      <c r="BP842"/>
      <c r="BQ842"/>
      <c r="BR842"/>
      <c r="BS842"/>
      <c r="BT842"/>
    </row>
    <row r="843" spans="1:72" s="124" customFormat="1">
      <c r="A843">
        <v>842</v>
      </c>
      <c r="B843" s="161" t="str">
        <f>IFERROR(TEXT(AM843,"00"),"99")&amp;IFERROR(TEXT(X843,"00"),"99")&amp;IFERROR(TEXT(T843,"00"),"99")&amp;IFERROR(TEXT(BN843,"000"),"999")</f>
        <v>997000999</v>
      </c>
      <c r="C843" s="161" t="str">
        <f>IFERROR(TEXT(AM843,"00"),"99")&amp;IFERROR(TEXT(W843,"00"),"99")&amp;IFERROR(TEXT(S843,"000"),"999")</f>
        <v>9970000</v>
      </c>
      <c r="D843" s="29">
        <v>0</v>
      </c>
      <c r="E843" s="29">
        <v>1</v>
      </c>
      <c r="F843" s="29">
        <v>0</v>
      </c>
      <c r="G843" s="29"/>
      <c r="H843" t="s">
        <v>599</v>
      </c>
      <c r="I843" s="379" t="str">
        <f>IF(ISBLANK(H843), IF(OR(NOT(ISBLANK(M843)),NOT(ISBLANK(J843)), NOT(ISBLANK(O843))),"no oldname but should be",""),IF(H843=J843,"api",IF(H843=O843,"csv","no match or acsbgname")))</f>
        <v>csv</v>
      </c>
      <c r="J843"/>
      <c r="K843"/>
      <c r="L843"/>
      <c r="N843" t="s">
        <v>599</v>
      </c>
      <c r="O843" t="s">
        <v>599</v>
      </c>
      <c r="P843" t="s">
        <v>599</v>
      </c>
      <c r="Q843" s="125" t="s">
        <v>598</v>
      </c>
      <c r="R843" s="124" t="s">
        <v>598</v>
      </c>
      <c r="S843" s="150">
        <f>IFERROR(_xlfn.XLOOKUP(U843,sortorder!$E$62:$E$134,sortorder!$F$62:$F$134),999)</f>
        <v>0</v>
      </c>
      <c r="T843" s="150">
        <f>IFERROR(_xlfn.XLOOKUP(U843,sortorder!$E$62:$E$134,sortorder!$D$62:$D$134),99)</f>
        <v>0</v>
      </c>
      <c r="U843" s="129"/>
      <c r="V843" s="59" t="s">
        <v>598</v>
      </c>
      <c r="W843" s="155">
        <f>IFERROR(_xlfn.XLOOKUP(Y843,sortorder!$E$4:$E$55,sortorder!$D$4:$D$55),99)</f>
        <v>70</v>
      </c>
      <c r="X843" s="155">
        <f>IFERROR(_xlfn.XLOOKUP(Y843,sortorder!$E$4:$E$55,sortorder!$D$4:$D$55),99)</f>
        <v>70</v>
      </c>
      <c r="Y843" s="22" t="s">
        <v>2888</v>
      </c>
      <c r="Z843" s="144">
        <f>IF(ISERROR(SEARCH(Z$1,$Q843)),0,1)</f>
        <v>0</v>
      </c>
      <c r="AA843" s="144">
        <f>IF(ISERROR(SEARCH(AA$1,$Q843)),0,1)</f>
        <v>0</v>
      </c>
      <c r="AB843" s="144">
        <f>IF(ISERROR(SEARCH(AB$1,$Q843)),0,1)</f>
        <v>0</v>
      </c>
      <c r="AC843" s="144">
        <f>IF(ISERROR(SEARCH(AC$1,$Q843)),0,1)</f>
        <v>0</v>
      </c>
      <c r="AD843" s="144">
        <f>IF(ISERROR(SEARCH(AD$1,$Q843)),0,1)</f>
        <v>0</v>
      </c>
      <c r="AE843" s="144">
        <f>IF(ISERROR(SEARCH(AE$1,$Q843)),0,1)</f>
        <v>0</v>
      </c>
      <c r="AF843" s="144">
        <f>IF(ISERROR(SEARCH(AF$1,$Q843)),0,1)</f>
        <v>0</v>
      </c>
      <c r="AG843" s="144">
        <f>IF(ISERROR(SEARCH(AG$1,$Q843)),0,1)</f>
        <v>0</v>
      </c>
      <c r="AH843" s="144">
        <f>IF(ISERROR(SEARCH(AH$1,$Q843)),0,1)</f>
        <v>0</v>
      </c>
      <c r="AI843"/>
      <c r="AK843" t="s">
        <v>60</v>
      </c>
      <c r="AL843" s="41" t="s">
        <v>60</v>
      </c>
      <c r="AM843" s="216">
        <f>_xlfn.XLOOKUP(AL843,sortorder!$I$15:$I$20,sortorder!$J$15:$J$20)</f>
        <v>99</v>
      </c>
      <c r="AN843"/>
      <c r="AO843"/>
      <c r="AP843"/>
      <c r="AQ843" s="30">
        <v>0</v>
      </c>
      <c r="AR843" t="s">
        <v>59</v>
      </c>
      <c r="AS843" t="s">
        <v>59</v>
      </c>
      <c r="AT843" t="s">
        <v>64</v>
      </c>
      <c r="AU843" t="s">
        <v>64</v>
      </c>
      <c r="AV843"/>
      <c r="AW843" s="39" t="str">
        <f>IFERROR(_xlfn.XLOOKUP(Q843,wtd!$B:$B,wtd!$C:$C),"")</f>
        <v/>
      </c>
      <c r="AX843" s="144" t="b">
        <f>IFERROR(Q843=_xlfn.XLOOKUP(Q843,wtd!$B:$B,wtd!$B:$B),FALSE)</f>
        <v>0</v>
      </c>
      <c r="AY843" t="s">
        <v>2830</v>
      </c>
      <c r="AZ843"/>
      <c r="BA843"/>
      <c r="BB843"/>
      <c r="BC843" t="b">
        <v>0</v>
      </c>
      <c r="BD843" t="b">
        <v>0</v>
      </c>
      <c r="BE843" t="b">
        <v>0</v>
      </c>
      <c r="BF843" t="s">
        <v>598</v>
      </c>
      <c r="BG843" t="s">
        <v>598</v>
      </c>
      <c r="BH843" t="s">
        <v>598</v>
      </c>
      <c r="BI843" t="s">
        <v>600</v>
      </c>
      <c r="BJ843" t="s">
        <v>600</v>
      </c>
      <c r="BK843"/>
      <c r="BL843"/>
      <c r="BM843"/>
      <c r="BN843" s="232">
        <v>999</v>
      </c>
      <c r="BO843"/>
      <c r="BP843"/>
      <c r="BQ843" t="s">
        <v>53</v>
      </c>
      <c r="BR843" t="s">
        <v>598</v>
      </c>
      <c r="BS843" t="s">
        <v>56</v>
      </c>
      <c r="BT843" t="s">
        <v>598</v>
      </c>
    </row>
    <row r="844" spans="1:72" s="124" customFormat="1">
      <c r="A844">
        <v>843</v>
      </c>
      <c r="B844" s="161" t="str">
        <f>IFERROR(TEXT(AM844,"00"),"99")&amp;IFERROR(TEXT(X844,"00"),"99")&amp;IFERROR(TEXT(T844,"00"),"99")&amp;IFERROR(TEXT(BN844,"000"),"999")</f>
        <v>997000999</v>
      </c>
      <c r="C844" s="161" t="str">
        <f>IFERROR(TEXT(AM844,"00"),"99")&amp;IFERROR(TEXT(W844,"00"),"99")&amp;IFERROR(TEXT(S844,"000"),"999")</f>
        <v>9970000</v>
      </c>
      <c r="D844" s="29">
        <v>1</v>
      </c>
      <c r="E844" s="29">
        <v>1</v>
      </c>
      <c r="F844" s="29">
        <v>0</v>
      </c>
      <c r="G844" s="29"/>
      <c r="H844" t="s">
        <v>1073</v>
      </c>
      <c r="I844" s="379" t="str">
        <f>IF(ISBLANK(H844), IF(OR(NOT(ISBLANK(M844)),NOT(ISBLANK(J844)), NOT(ISBLANK(O844))),"no oldname but should be",""),IF(H844=J844,"api",IF(H844=O844,"csv","no match or acsbgname")))</f>
        <v>api</v>
      </c>
      <c r="J844" t="s">
        <v>1073</v>
      </c>
      <c r="K844" t="s">
        <v>1073</v>
      </c>
      <c r="L844"/>
      <c r="N844" t="s">
        <v>1072</v>
      </c>
      <c r="O844" t="s">
        <v>1072</v>
      </c>
      <c r="P844" t="s">
        <v>1072</v>
      </c>
      <c r="Q844" s="125" t="s">
        <v>1072</v>
      </c>
      <c r="R844" s="124" t="s">
        <v>1072</v>
      </c>
      <c r="S844" s="150">
        <f>IFERROR(_xlfn.XLOOKUP(U844,sortorder!$E$62:$E$134,sortorder!$F$62:$F$134),999)</f>
        <v>0</v>
      </c>
      <c r="T844" s="150">
        <f>IFERROR(_xlfn.XLOOKUP(U844,sortorder!$E$62:$E$134,sortorder!$D$62:$D$134),99)</f>
        <v>0</v>
      </c>
      <c r="U844" s="129"/>
      <c r="V844" s="59" t="s">
        <v>1072</v>
      </c>
      <c r="W844" s="155">
        <f>IFERROR(_xlfn.XLOOKUP(Y844,sortorder!$E$4:$E$55,sortorder!$D$4:$D$55),99)</f>
        <v>70</v>
      </c>
      <c r="X844" s="155">
        <f>IFERROR(_xlfn.XLOOKUP(Y844,sortorder!$E$4:$E$55,sortorder!$D$4:$D$55),99)</f>
        <v>70</v>
      </c>
      <c r="Y844" s="22" t="s">
        <v>2888</v>
      </c>
      <c r="Z844" s="144">
        <f>IF(ISERROR(SEARCH(Z$1,$Q844)),0,1)</f>
        <v>0</v>
      </c>
      <c r="AA844" s="144">
        <f>IF(ISERROR(SEARCH(AA$1,$Q844)),0,1)</f>
        <v>0</v>
      </c>
      <c r="AB844" s="144">
        <f>IF(ISERROR(SEARCH(AB$1,$Q844)),0,1)</f>
        <v>0</v>
      </c>
      <c r="AC844" s="144">
        <f>IF(ISERROR(SEARCH(AC$1,$Q844)),0,1)</f>
        <v>0</v>
      </c>
      <c r="AD844" s="144">
        <f>IF(ISERROR(SEARCH(AD$1,$Q844)),0,1)</f>
        <v>0</v>
      </c>
      <c r="AE844" s="144">
        <f>IF(ISERROR(SEARCH(AE$1,$Q844)),0,1)</f>
        <v>0</v>
      </c>
      <c r="AF844" s="144">
        <f>IF(ISERROR(SEARCH(AF$1,$Q844)),0,1)</f>
        <v>0</v>
      </c>
      <c r="AG844" s="144">
        <f>IF(ISERROR(SEARCH(AG$1,$Q844)),0,1)</f>
        <v>0</v>
      </c>
      <c r="AH844" s="144">
        <f>IF(ISERROR(SEARCH(AH$1,$Q844)),0,1)</f>
        <v>0</v>
      </c>
      <c r="AI844" t="s">
        <v>1075</v>
      </c>
      <c r="AJ844" s="124" t="s">
        <v>1076</v>
      </c>
      <c r="AK844" t="s">
        <v>60</v>
      </c>
      <c r="AL844" s="41" t="s">
        <v>60</v>
      </c>
      <c r="AM844" s="216">
        <f>_xlfn.XLOOKUP(AL844,sortorder!$I$15:$I$20,sortorder!$J$15:$J$20)</f>
        <v>99</v>
      </c>
      <c r="AN844"/>
      <c r="AO844"/>
      <c r="AP844"/>
      <c r="AQ844" s="30">
        <v>4</v>
      </c>
      <c r="AR844" t="s">
        <v>59</v>
      </c>
      <c r="AS844" t="s">
        <v>59</v>
      </c>
      <c r="AT844" t="s">
        <v>64</v>
      </c>
      <c r="AU844" t="s">
        <v>64</v>
      </c>
      <c r="AV844"/>
      <c r="AW844" s="39" t="str">
        <f>IFERROR(_xlfn.XLOOKUP(Q844,wtd!$B:$B,wtd!$C:$C),"")</f>
        <v/>
      </c>
      <c r="AX844" s="144" t="b">
        <f>IFERROR(Q844=_xlfn.XLOOKUP(Q844,wtd!$B:$B,wtd!$B:$B),FALSE)</f>
        <v>0</v>
      </c>
      <c r="AY844" t="s">
        <v>1074</v>
      </c>
      <c r="AZ844"/>
      <c r="BA844"/>
      <c r="BB844"/>
      <c r="BC844" t="b">
        <v>0</v>
      </c>
      <c r="BD844" t="b">
        <v>0</v>
      </c>
      <c r="BE844" t="b">
        <v>0</v>
      </c>
      <c r="BF844" t="s">
        <v>1077</v>
      </c>
      <c r="BG844" s="124" t="s">
        <v>1078</v>
      </c>
      <c r="BH844" t="s">
        <v>1078</v>
      </c>
      <c r="BI844" t="s">
        <v>1079</v>
      </c>
      <c r="BJ844" t="s">
        <v>1079</v>
      </c>
      <c r="BK844" t="s">
        <v>1077</v>
      </c>
      <c r="BL844"/>
      <c r="BM844" t="s">
        <v>1077</v>
      </c>
      <c r="BN844" s="232">
        <v>999</v>
      </c>
      <c r="BO844"/>
      <c r="BP844" t="s">
        <v>54</v>
      </c>
      <c r="BQ844" t="s">
        <v>109</v>
      </c>
      <c r="BR844" t="s">
        <v>1072</v>
      </c>
      <c r="BS844" t="s">
        <v>411</v>
      </c>
      <c r="BT844"/>
    </row>
    <row r="845" spans="1:72" s="124" customFormat="1">
      <c r="A845">
        <v>844</v>
      </c>
      <c r="B845" s="161" t="str">
        <f>IFERROR(TEXT(AM845,"00"),"99")&amp;IFERROR(TEXT(X845,"00"),"99")&amp;IFERROR(TEXT(T845,"00"),"99")&amp;IFERROR(TEXT(BN845,"000"),"999")</f>
        <v>997000999</v>
      </c>
      <c r="C845" s="161" t="str">
        <f>IFERROR(TEXT(AM845,"00"),"99")&amp;IFERROR(TEXT(W845,"00"),"99")&amp;IFERROR(TEXT(S845,"000"),"999")</f>
        <v>9970000</v>
      </c>
      <c r="D845" s="29">
        <v>0</v>
      </c>
      <c r="E845" s="29">
        <v>1</v>
      </c>
      <c r="F845" s="29">
        <v>0</v>
      </c>
      <c r="G845" s="29"/>
      <c r="H845" t="s">
        <v>121</v>
      </c>
      <c r="I845" s="379" t="str">
        <f>IF(ISBLANK(H845), IF(OR(NOT(ISBLANK(M845)),NOT(ISBLANK(J845)), NOT(ISBLANK(O845))),"no oldname but should be",""),IF(H845=J845,"api",IF(H845=O845,"csv","no match or acsbgname")))</f>
        <v>csv</v>
      </c>
      <c r="J845"/>
      <c r="K845"/>
      <c r="L845"/>
      <c r="N845" t="s">
        <v>121</v>
      </c>
      <c r="O845" t="s">
        <v>121</v>
      </c>
      <c r="P845" t="s">
        <v>121</v>
      </c>
      <c r="Q845" s="125" t="s">
        <v>121</v>
      </c>
      <c r="R845" s="124" t="s">
        <v>121</v>
      </c>
      <c r="S845" s="150">
        <f>IFERROR(_xlfn.XLOOKUP(U845,sortorder!$E$62:$E$134,sortorder!$F$62:$F$134),999)</f>
        <v>0</v>
      </c>
      <c r="T845" s="150">
        <f>IFERROR(_xlfn.XLOOKUP(U845,sortorder!$E$62:$E$134,sortorder!$D$62:$D$134),99)</f>
        <v>0</v>
      </c>
      <c r="U845" s="201"/>
      <c r="V845" s="59" t="s">
        <v>121</v>
      </c>
      <c r="W845" s="155">
        <f>IFERROR(_xlfn.XLOOKUP(Y845,sortorder!$E$4:$E$55,sortorder!$D$4:$D$55),99)</f>
        <v>70</v>
      </c>
      <c r="X845" s="155">
        <f>IFERROR(_xlfn.XLOOKUP(Y845,sortorder!$E$4:$E$55,sortorder!$D$4:$D$55),99)</f>
        <v>70</v>
      </c>
      <c r="Y845" s="22" t="s">
        <v>2888</v>
      </c>
      <c r="Z845" s="144">
        <f>IF(ISERROR(SEARCH(Z$1,$Q845)),0,1)</f>
        <v>0</v>
      </c>
      <c r="AA845" s="144">
        <f>IF(ISERROR(SEARCH(AA$1,$Q845)),0,1)</f>
        <v>0</v>
      </c>
      <c r="AB845" s="144">
        <f>IF(ISERROR(SEARCH(AB$1,$Q845)),0,1)</f>
        <v>0</v>
      </c>
      <c r="AC845" s="144">
        <f>IF(ISERROR(SEARCH(AC$1,$Q845)),0,1)</f>
        <v>0</v>
      </c>
      <c r="AD845" s="144">
        <f>IF(ISERROR(SEARCH(AD$1,$Q845)),0,1)</f>
        <v>0</v>
      </c>
      <c r="AE845" s="144">
        <f>IF(ISERROR(SEARCH(AE$1,$Q845)),0,1)</f>
        <v>0</v>
      </c>
      <c r="AF845" s="144">
        <f>IF(ISERROR(SEARCH(AF$1,$Q845)),0,1)</f>
        <v>0</v>
      </c>
      <c r="AG845" s="144">
        <f>IF(ISERROR(SEARCH(AG$1,$Q845)),0,1)</f>
        <v>0</v>
      </c>
      <c r="AH845" s="144">
        <f>IF(ISERROR(SEARCH(AH$1,$Q845)),0,1)</f>
        <v>0</v>
      </c>
      <c r="AI845"/>
      <c r="AK845" t="s">
        <v>60</v>
      </c>
      <c r="AL845" s="41" t="s">
        <v>60</v>
      </c>
      <c r="AM845" s="216">
        <f>_xlfn.XLOOKUP(AL845,sortorder!$I$15:$I$20,sortorder!$J$15:$J$20)</f>
        <v>99</v>
      </c>
      <c r="AN845"/>
      <c r="AO845"/>
      <c r="AP845"/>
      <c r="AQ845" s="30">
        <v>0</v>
      </c>
      <c r="AR845" t="s">
        <v>59</v>
      </c>
      <c r="AS845" t="s">
        <v>59</v>
      </c>
      <c r="AT845" t="s">
        <v>64</v>
      </c>
      <c r="AU845" t="s">
        <v>64</v>
      </c>
      <c r="AV845"/>
      <c r="AW845" s="39" t="str">
        <f>IFERROR(_xlfn.XLOOKUP(Q845,wtd!$B:$B,wtd!$C:$C),"")</f>
        <v/>
      </c>
      <c r="AX845" s="144" t="b">
        <f>IFERROR(Q845=_xlfn.XLOOKUP(Q845,wtd!$B:$B,wtd!$B:$B),FALSE)</f>
        <v>0</v>
      </c>
      <c r="AY845" t="s">
        <v>2830</v>
      </c>
      <c r="AZ845"/>
      <c r="BA845"/>
      <c r="BB845"/>
      <c r="BC845" t="b">
        <v>0</v>
      </c>
      <c r="BD845" t="b">
        <v>0</v>
      </c>
      <c r="BE845" t="b">
        <v>0</v>
      </c>
      <c r="BF845" t="s">
        <v>122</v>
      </c>
      <c r="BG845" t="s">
        <v>122</v>
      </c>
      <c r="BH845" t="s">
        <v>122</v>
      </c>
      <c r="BI845" t="s">
        <v>123</v>
      </c>
      <c r="BJ845" t="s">
        <v>123</v>
      </c>
      <c r="BK845"/>
      <c r="BL845"/>
      <c r="BM845"/>
      <c r="BN845" s="232">
        <v>999</v>
      </c>
      <c r="BO845"/>
      <c r="BP845"/>
      <c r="BQ845" t="s">
        <v>124</v>
      </c>
      <c r="BR845" t="s">
        <v>121</v>
      </c>
      <c r="BS845"/>
      <c r="BT845"/>
    </row>
    <row r="846" spans="1:72" s="124" customFormat="1">
      <c r="A846">
        <v>845</v>
      </c>
      <c r="B846" s="161" t="str">
        <f>IFERROR(TEXT(AM846,"00"),"99")&amp;IFERROR(TEXT(X846,"00"),"99")&amp;IFERROR(TEXT(T846,"00"),"99")&amp;IFERROR(TEXT(BN846,"000"),"999")</f>
        <v>997000999</v>
      </c>
      <c r="C846" s="161" t="str">
        <f>IFERROR(TEXT(AM846,"00"),"99")&amp;IFERROR(TEXT(W846,"00"),"99")&amp;IFERROR(TEXT(S846,"000"),"999")</f>
        <v>9970000</v>
      </c>
      <c r="D846" s="29">
        <v>1</v>
      </c>
      <c r="E846" s="29">
        <v>1</v>
      </c>
      <c r="F846" s="29">
        <v>0</v>
      </c>
      <c r="G846" s="29"/>
      <c r="H846" t="s">
        <v>2224</v>
      </c>
      <c r="I846" s="379" t="str">
        <f>IF(ISBLANK(H846), IF(OR(NOT(ISBLANK(M846)),NOT(ISBLANK(J846)), NOT(ISBLANK(O846))),"no oldname but should be",""),IF(H846=J846,"api",IF(H846=O846,"csv","no match or acsbgname")))</f>
        <v>api</v>
      </c>
      <c r="J846" t="s">
        <v>2224</v>
      </c>
      <c r="K846" t="s">
        <v>2224</v>
      </c>
      <c r="L846"/>
      <c r="N846" t="s">
        <v>2225</v>
      </c>
      <c r="O846" t="s">
        <v>2225</v>
      </c>
      <c r="P846" t="s">
        <v>2225</v>
      </c>
      <c r="Q846" s="125" t="s">
        <v>2223</v>
      </c>
      <c r="R846" s="124" t="s">
        <v>2223</v>
      </c>
      <c r="S846" s="150">
        <f>IFERROR(_xlfn.XLOOKUP(U846,sortorder!$E$62:$E$134,sortorder!$F$62:$F$134),999)</f>
        <v>0</v>
      </c>
      <c r="T846" s="150">
        <f>IFERROR(_xlfn.XLOOKUP(U846,sortorder!$E$62:$E$134,sortorder!$D$62:$D$134),99)</f>
        <v>0</v>
      </c>
      <c r="U846" s="129"/>
      <c r="V846" s="59" t="s">
        <v>2223</v>
      </c>
      <c r="W846" s="155">
        <f>IFERROR(_xlfn.XLOOKUP(Y846,sortorder!$E$4:$E$55,sortorder!$D$4:$D$55),99)</f>
        <v>70</v>
      </c>
      <c r="X846" s="155">
        <f>IFERROR(_xlfn.XLOOKUP(Y846,sortorder!$E$4:$E$55,sortorder!$D$4:$D$55),99)</f>
        <v>70</v>
      </c>
      <c r="Y846" s="22" t="s">
        <v>2888</v>
      </c>
      <c r="Z846" s="144">
        <f>IF(ISERROR(SEARCH(Z$1,$Q846)),0,1)</f>
        <v>0</v>
      </c>
      <c r="AA846" s="144">
        <f>IF(ISERROR(SEARCH(AA$1,$Q846)),0,1)</f>
        <v>0</v>
      </c>
      <c r="AB846" s="144">
        <f>IF(ISERROR(SEARCH(AB$1,$Q846)),0,1)</f>
        <v>0</v>
      </c>
      <c r="AC846" s="144">
        <f>IF(ISERROR(SEARCH(AC$1,$Q846)),0,1)</f>
        <v>0</v>
      </c>
      <c r="AD846" s="144">
        <f>IF(ISERROR(SEARCH(AD$1,$Q846)),0,1)</f>
        <v>0</v>
      </c>
      <c r="AE846" s="144">
        <f>IF(ISERROR(SEARCH(AE$1,$Q846)),0,1)</f>
        <v>0</v>
      </c>
      <c r="AF846" s="144">
        <f>IF(ISERROR(SEARCH(AF$1,$Q846)),0,1)</f>
        <v>0</v>
      </c>
      <c r="AG846" s="144">
        <f>IF(ISERROR(SEARCH(AG$1,$Q846)),0,1)</f>
        <v>0</v>
      </c>
      <c r="AH846" s="144">
        <f>IF(ISERROR(SEARCH(AH$1,$Q846)),0,1)</f>
        <v>0</v>
      </c>
      <c r="AI846" t="s">
        <v>1075</v>
      </c>
      <c r="AJ846" s="124" t="s">
        <v>1076</v>
      </c>
      <c r="AK846" t="s">
        <v>60</v>
      </c>
      <c r="AL846" s="41" t="s">
        <v>60</v>
      </c>
      <c r="AM846" s="216">
        <f>_xlfn.XLOOKUP(AL846,sortorder!$I$15:$I$20,sortorder!$J$15:$J$20)</f>
        <v>99</v>
      </c>
      <c r="AN846"/>
      <c r="AO846"/>
      <c r="AP846"/>
      <c r="AQ846" s="32">
        <v>3</v>
      </c>
      <c r="AR846" t="s">
        <v>59</v>
      </c>
      <c r="AS846" t="s">
        <v>59</v>
      </c>
      <c r="AT846" t="s">
        <v>64</v>
      </c>
      <c r="AU846" t="s">
        <v>64</v>
      </c>
      <c r="AV846"/>
      <c r="AW846" s="39" t="str">
        <f>IFERROR(_xlfn.XLOOKUP(Q846,wtd!$B:$B,wtd!$C:$C),"")</f>
        <v/>
      </c>
      <c r="AX846" s="144" t="b">
        <f>IFERROR(Q846=_xlfn.XLOOKUP(Q846,wtd!$B:$B,wtd!$B:$B),FALSE)</f>
        <v>0</v>
      </c>
      <c r="AY846" t="s">
        <v>1074</v>
      </c>
      <c r="AZ846"/>
      <c r="BA846"/>
      <c r="BB846"/>
      <c r="BC846" t="b">
        <v>0</v>
      </c>
      <c r="BD846" t="b">
        <v>0</v>
      </c>
      <c r="BE846" t="b">
        <v>0</v>
      </c>
      <c r="BF846" t="s">
        <v>2223</v>
      </c>
      <c r="BG846" t="s">
        <v>2226</v>
      </c>
      <c r="BH846" t="s">
        <v>2226</v>
      </c>
      <c r="BI846" t="s">
        <v>2227</v>
      </c>
      <c r="BJ846" t="s">
        <v>2227</v>
      </c>
      <c r="BK846" t="s">
        <v>2226</v>
      </c>
      <c r="BL846"/>
      <c r="BM846"/>
      <c r="BN846" s="232">
        <v>999</v>
      </c>
      <c r="BO846"/>
      <c r="BP846" t="s">
        <v>2228</v>
      </c>
      <c r="BQ846" t="s">
        <v>2229</v>
      </c>
      <c r="BR846" t="s">
        <v>2225</v>
      </c>
      <c r="BS846" t="s">
        <v>411</v>
      </c>
      <c r="BT846"/>
    </row>
    <row r="847" spans="1:72" s="124" customFormat="1">
      <c r="A847">
        <v>846</v>
      </c>
      <c r="B847" s="161" t="str">
        <f>IFERROR(TEXT(AM847,"00"),"99")&amp;IFERROR(TEXT(X847,"00"),"99")&amp;IFERROR(TEXT(T847,"00"),"99")&amp;IFERROR(TEXT(BN847,"000"),"999")</f>
        <v>997000999</v>
      </c>
      <c r="C847" s="161" t="str">
        <f>IFERROR(TEXT(AM847,"00"),"99")&amp;IFERROR(TEXT(W847,"00"),"99")&amp;IFERROR(TEXT(S847,"000"),"999")</f>
        <v>9970000</v>
      </c>
      <c r="D847" s="29">
        <v>1</v>
      </c>
      <c r="E847" s="29">
        <v>1</v>
      </c>
      <c r="F847" s="29">
        <v>0</v>
      </c>
      <c r="G847" s="29"/>
      <c r="H847" t="s">
        <v>2231</v>
      </c>
      <c r="I847" s="379" t="str">
        <f>IF(ISBLANK(H847), IF(OR(NOT(ISBLANK(M847)),NOT(ISBLANK(J847)), NOT(ISBLANK(O847))),"no oldname but should be",""),IF(H847=J847,"api",IF(H847=O847,"csv","no match or acsbgname")))</f>
        <v>api</v>
      </c>
      <c r="J847" t="s">
        <v>2231</v>
      </c>
      <c r="K847" t="s">
        <v>2231</v>
      </c>
      <c r="L847"/>
      <c r="N847" t="s">
        <v>2232</v>
      </c>
      <c r="O847" t="s">
        <v>2232</v>
      </c>
      <c r="P847" t="s">
        <v>2232</v>
      </c>
      <c r="Q847" s="125" t="s">
        <v>2230</v>
      </c>
      <c r="R847" s="124" t="s">
        <v>2230</v>
      </c>
      <c r="S847" s="150">
        <f>IFERROR(_xlfn.XLOOKUP(U847,sortorder!$E$62:$E$134,sortorder!$F$62:$F$134),999)</f>
        <v>0</v>
      </c>
      <c r="T847" s="150">
        <f>IFERROR(_xlfn.XLOOKUP(U847,sortorder!$E$62:$E$134,sortorder!$D$62:$D$134),99)</f>
        <v>0</v>
      </c>
      <c r="U847" s="201"/>
      <c r="V847" s="59" t="s">
        <v>2230</v>
      </c>
      <c r="W847" s="155">
        <f>IFERROR(_xlfn.XLOOKUP(Y847,sortorder!$E$4:$E$55,sortorder!$D$4:$D$55),99)</f>
        <v>70</v>
      </c>
      <c r="X847" s="155">
        <f>IFERROR(_xlfn.XLOOKUP(Y847,sortorder!$E$4:$E$55,sortorder!$D$4:$D$55),99)</f>
        <v>70</v>
      </c>
      <c r="Y847" s="22" t="s">
        <v>2888</v>
      </c>
      <c r="Z847" s="144">
        <f>IF(ISERROR(SEARCH(Z$1,$Q847)),0,1)</f>
        <v>0</v>
      </c>
      <c r="AA847" s="144">
        <f>IF(ISERROR(SEARCH(AA$1,$Q847)),0,1)</f>
        <v>0</v>
      </c>
      <c r="AB847" s="144">
        <f>IF(ISERROR(SEARCH(AB$1,$Q847)),0,1)</f>
        <v>0</v>
      </c>
      <c r="AC847" s="144">
        <f>IF(ISERROR(SEARCH(AC$1,$Q847)),0,1)</f>
        <v>0</v>
      </c>
      <c r="AD847" s="144">
        <f>IF(ISERROR(SEARCH(AD$1,$Q847)),0,1)</f>
        <v>0</v>
      </c>
      <c r="AE847" s="144">
        <f>IF(ISERROR(SEARCH(AE$1,$Q847)),0,1)</f>
        <v>0</v>
      </c>
      <c r="AF847" s="144">
        <f>IF(ISERROR(SEARCH(AF$1,$Q847)),0,1)</f>
        <v>0</v>
      </c>
      <c r="AG847" s="144">
        <f>IF(ISERROR(SEARCH(AG$1,$Q847)),0,1)</f>
        <v>0</v>
      </c>
      <c r="AH847" s="144">
        <f>IF(ISERROR(SEARCH(AH$1,$Q847)),0,1)</f>
        <v>0</v>
      </c>
      <c r="AI847" t="s">
        <v>1075</v>
      </c>
      <c r="AJ847" s="124" t="s">
        <v>1076</v>
      </c>
      <c r="AK847" t="s">
        <v>60</v>
      </c>
      <c r="AL847" s="41" t="s">
        <v>60</v>
      </c>
      <c r="AM847" s="216">
        <f>_xlfn.XLOOKUP(AL847,sortorder!$I$15:$I$20,sortorder!$J$15:$J$20)</f>
        <v>99</v>
      </c>
      <c r="AN847"/>
      <c r="AO847"/>
      <c r="AP847"/>
      <c r="AQ847" s="32">
        <v>3</v>
      </c>
      <c r="AR847" t="s">
        <v>59</v>
      </c>
      <c r="AS847" t="s">
        <v>59</v>
      </c>
      <c r="AT847" t="s">
        <v>64</v>
      </c>
      <c r="AU847" t="s">
        <v>64</v>
      </c>
      <c r="AV847"/>
      <c r="AW847" s="39" t="str">
        <f>IFERROR(_xlfn.XLOOKUP(Q847,wtd!$B:$B,wtd!$C:$C),"")</f>
        <v/>
      </c>
      <c r="AX847" s="144" t="b">
        <f>IFERROR(Q847=_xlfn.XLOOKUP(Q847,wtd!$B:$B,wtd!$B:$B),FALSE)</f>
        <v>0</v>
      </c>
      <c r="AY847" t="s">
        <v>1074</v>
      </c>
      <c r="AZ847"/>
      <c r="BA847"/>
      <c r="BB847"/>
      <c r="BC847" t="b">
        <v>0</v>
      </c>
      <c r="BD847" t="b">
        <v>0</v>
      </c>
      <c r="BE847" t="b">
        <v>0</v>
      </c>
      <c r="BF847" t="s">
        <v>1804</v>
      </c>
      <c r="BG847" t="s">
        <v>2233</v>
      </c>
      <c r="BH847" t="s">
        <v>2233</v>
      </c>
      <c r="BI847" t="s">
        <v>2234</v>
      </c>
      <c r="BJ847" t="s">
        <v>2234</v>
      </c>
      <c r="BK847" t="s">
        <v>2233</v>
      </c>
      <c r="BL847"/>
      <c r="BM847"/>
      <c r="BN847" s="232">
        <v>999</v>
      </c>
      <c r="BO847"/>
      <c r="BP847" t="s">
        <v>2235</v>
      </c>
      <c r="BQ847" t="s">
        <v>2236</v>
      </c>
      <c r="BR847" t="s">
        <v>2232</v>
      </c>
      <c r="BS847" t="s">
        <v>411</v>
      </c>
      <c r="BT847"/>
    </row>
    <row r="848" spans="1:72" s="124" customFormat="1">
      <c r="A848">
        <v>847</v>
      </c>
      <c r="B848" s="161" t="str">
        <f>IFERROR(TEXT(AM848,"00"),"99")&amp;IFERROR(TEXT(X848,"00"),"99")&amp;IFERROR(TEXT(T848,"00"),"99")&amp;IFERROR(TEXT(BN848,"000"),"999")</f>
        <v>997000999</v>
      </c>
      <c r="C848" s="161" t="str">
        <f>IFERROR(TEXT(AM848,"00"),"99")&amp;IFERROR(TEXT(W848,"00"),"99")&amp;IFERROR(TEXT(S848,"000"),"999")</f>
        <v>9970000</v>
      </c>
      <c r="D848" s="29">
        <v>1</v>
      </c>
      <c r="E848" s="29">
        <v>0</v>
      </c>
      <c r="F848" s="29">
        <v>0</v>
      </c>
      <c r="G848" s="29"/>
      <c r="H848" t="s">
        <v>2246</v>
      </c>
      <c r="I848" s="379" t="str">
        <f>IF(ISBLANK(H848), IF(OR(NOT(ISBLANK(M848)),NOT(ISBLANK(J848)), NOT(ISBLANK(O848))),"no oldname but should be",""),IF(H848=J848,"api",IF(H848=O848,"csv","no match or acsbgname")))</f>
        <v>api</v>
      </c>
      <c r="J848" t="s">
        <v>2246</v>
      </c>
      <c r="K848" t="s">
        <v>2246</v>
      </c>
      <c r="L848"/>
      <c r="N848"/>
      <c r="O848"/>
      <c r="P848"/>
      <c r="Q848" s="125" t="s">
        <v>2246</v>
      </c>
      <c r="R848" s="124" t="s">
        <v>2246</v>
      </c>
      <c r="S848" s="150">
        <f>IFERROR(_xlfn.XLOOKUP(U848,sortorder!$E$62:$E$134,sortorder!$F$62:$F$134),999)</f>
        <v>0</v>
      </c>
      <c r="T848" s="150">
        <f>IFERROR(_xlfn.XLOOKUP(U848,sortorder!$E$62:$E$134,sortorder!$D$62:$D$134),99)</f>
        <v>0</v>
      </c>
      <c r="U848" s="129"/>
      <c r="V848" s="59" t="s">
        <v>2246</v>
      </c>
      <c r="W848" s="155">
        <f>IFERROR(_xlfn.XLOOKUP(Y848,sortorder!$E$4:$E$55,sortorder!$D$4:$D$55),99)</f>
        <v>70</v>
      </c>
      <c r="X848" s="155">
        <f>IFERROR(_xlfn.XLOOKUP(Y848,sortorder!$E$4:$E$55,sortorder!$D$4:$D$55),99)</f>
        <v>70</v>
      </c>
      <c r="Y848" s="22" t="s">
        <v>2888</v>
      </c>
      <c r="Z848" s="144">
        <f>IF(ISERROR(SEARCH(Z$1,$Q848)),0,1)</f>
        <v>0</v>
      </c>
      <c r="AA848" s="144">
        <f>IF(ISERROR(SEARCH(AA$1,$Q848)),0,1)</f>
        <v>0</v>
      </c>
      <c r="AB848" s="144">
        <f>IF(ISERROR(SEARCH(AB$1,$Q848)),0,1)</f>
        <v>0</v>
      </c>
      <c r="AC848" s="144">
        <f>IF(ISERROR(SEARCH(AC$1,$Q848)),0,1)</f>
        <v>0</v>
      </c>
      <c r="AD848" s="144">
        <f>IF(ISERROR(SEARCH(AD$1,$Q848)),0,1)</f>
        <v>0</v>
      </c>
      <c r="AE848" s="144">
        <f>IF(ISERROR(SEARCH(AE$1,$Q848)),0,1)</f>
        <v>0</v>
      </c>
      <c r="AF848" s="144">
        <f>IF(ISERROR(SEARCH(AF$1,$Q848)),0,1)</f>
        <v>0</v>
      </c>
      <c r="AG848" s="144">
        <f>IF(ISERROR(SEARCH(AG$1,$Q848)),0,1)</f>
        <v>0</v>
      </c>
      <c r="AH848" s="144">
        <f>IF(ISERROR(SEARCH(AH$1,$Q848)),0,1)</f>
        <v>0</v>
      </c>
      <c r="AI848" t="s">
        <v>1075</v>
      </c>
      <c r="AJ848" s="124" t="s">
        <v>1076</v>
      </c>
      <c r="AK848" t="s">
        <v>60</v>
      </c>
      <c r="AL848" s="41" t="s">
        <v>60</v>
      </c>
      <c r="AM848" s="216">
        <f>_xlfn.XLOOKUP(AL848,sortorder!$I$15:$I$20,sortorder!$J$15:$J$20)</f>
        <v>99</v>
      </c>
      <c r="AN848"/>
      <c r="AO848"/>
      <c r="AP848"/>
      <c r="AQ848" s="30">
        <v>0</v>
      </c>
      <c r="AR848" t="s">
        <v>43</v>
      </c>
      <c r="AS848" t="s">
        <v>43</v>
      </c>
      <c r="AT848" t="s">
        <v>64</v>
      </c>
      <c r="AU848" t="s">
        <v>64</v>
      </c>
      <c r="AV848"/>
      <c r="AW848" s="39" t="str">
        <f>IFERROR(_xlfn.XLOOKUP(Q848,wtd!$B:$B,wtd!$C:$C),"")</f>
        <v/>
      </c>
      <c r="AX848" s="144" t="b">
        <f>IFERROR(Q848=_xlfn.XLOOKUP(Q848,wtd!$B:$B,wtd!$B:$B),FALSE)</f>
        <v>0</v>
      </c>
      <c r="AY848" t="s">
        <v>2830</v>
      </c>
      <c r="AZ848"/>
      <c r="BA848">
        <v>0</v>
      </c>
      <c r="BB848"/>
      <c r="BC848" t="b">
        <v>0</v>
      </c>
      <c r="BD848" t="b">
        <v>0</v>
      </c>
      <c r="BE848" t="b">
        <v>0</v>
      </c>
      <c r="BF848" t="s">
        <v>2247</v>
      </c>
      <c r="BG848" t="s">
        <v>2247</v>
      </c>
      <c r="BH848" t="s">
        <v>2247</v>
      </c>
      <c r="BI848"/>
      <c r="BJ848"/>
      <c r="BK848" t="s">
        <v>2241</v>
      </c>
      <c r="BL848"/>
      <c r="BM848"/>
      <c r="BN848" s="232">
        <v>999</v>
      </c>
      <c r="BO848"/>
      <c r="BP848" t="s">
        <v>98</v>
      </c>
      <c r="BQ848"/>
      <c r="BR848"/>
      <c r="BS848" t="s">
        <v>411</v>
      </c>
      <c r="BT848"/>
    </row>
    <row r="849" spans="1:72" s="124" customFormat="1">
      <c r="A849">
        <v>848</v>
      </c>
      <c r="B849" s="161" t="str">
        <f>IFERROR(TEXT(AM849,"00"),"99")&amp;IFERROR(TEXT(X849,"00"),"99")&amp;IFERROR(TEXT(T849,"00"),"99")&amp;IFERROR(TEXT(BN849,"000"),"999")</f>
        <v>997000999</v>
      </c>
      <c r="C849" s="161" t="str">
        <f>IFERROR(TEXT(AM849,"00"),"99")&amp;IFERROR(TEXT(W849,"00"),"99")&amp;IFERROR(TEXT(S849,"000"),"999")</f>
        <v>9970000</v>
      </c>
      <c r="D849" s="29">
        <v>1</v>
      </c>
      <c r="E849" s="29">
        <v>0</v>
      </c>
      <c r="F849" s="29">
        <v>0</v>
      </c>
      <c r="G849" s="29"/>
      <c r="H849" t="s">
        <v>2248</v>
      </c>
      <c r="I849" s="379" t="str">
        <f>IF(ISBLANK(H849), IF(OR(NOT(ISBLANK(M849)),NOT(ISBLANK(J849)), NOT(ISBLANK(O849))),"no oldname but should be",""),IF(H849=J849,"api",IF(H849=O849,"csv","no match or acsbgname")))</f>
        <v>api</v>
      </c>
      <c r="J849" t="s">
        <v>2248</v>
      </c>
      <c r="K849" t="s">
        <v>2248</v>
      </c>
      <c r="L849"/>
      <c r="N849"/>
      <c r="O849"/>
      <c r="P849"/>
      <c r="Q849" s="125" t="s">
        <v>2248</v>
      </c>
      <c r="R849" s="124" t="s">
        <v>2248</v>
      </c>
      <c r="S849" s="150">
        <f>IFERROR(_xlfn.XLOOKUP(U849,sortorder!$E$62:$E$134,sortorder!$F$62:$F$134),999)</f>
        <v>0</v>
      </c>
      <c r="T849" s="150">
        <f>IFERROR(_xlfn.XLOOKUP(U849,sortorder!$E$62:$E$134,sortorder!$D$62:$D$134),99)</f>
        <v>0</v>
      </c>
      <c r="U849" s="129"/>
      <c r="V849" s="59" t="s">
        <v>2248</v>
      </c>
      <c r="W849" s="155">
        <f>IFERROR(_xlfn.XLOOKUP(Y849,sortorder!$E$4:$E$55,sortorder!$D$4:$D$55),99)</f>
        <v>70</v>
      </c>
      <c r="X849" s="155">
        <f>IFERROR(_xlfn.XLOOKUP(Y849,sortorder!$E$4:$E$55,sortorder!$D$4:$D$55),99)</f>
        <v>70</v>
      </c>
      <c r="Y849" s="22" t="s">
        <v>2888</v>
      </c>
      <c r="Z849" s="144">
        <f>IF(ISERROR(SEARCH(Z$1,$Q849)),0,1)</f>
        <v>0</v>
      </c>
      <c r="AA849" s="144">
        <f>IF(ISERROR(SEARCH(AA$1,$Q849)),0,1)</f>
        <v>0</v>
      </c>
      <c r="AB849" s="144">
        <f>IF(ISERROR(SEARCH(AB$1,$Q849)),0,1)</f>
        <v>0</v>
      </c>
      <c r="AC849" s="144">
        <f>IF(ISERROR(SEARCH(AC$1,$Q849)),0,1)</f>
        <v>0</v>
      </c>
      <c r="AD849" s="144">
        <f>IF(ISERROR(SEARCH(AD$1,$Q849)),0,1)</f>
        <v>0</v>
      </c>
      <c r="AE849" s="144">
        <f>IF(ISERROR(SEARCH(AE$1,$Q849)),0,1)</f>
        <v>0</v>
      </c>
      <c r="AF849" s="144">
        <f>IF(ISERROR(SEARCH(AF$1,$Q849)),0,1)</f>
        <v>0</v>
      </c>
      <c r="AG849" s="144">
        <f>IF(ISERROR(SEARCH(AG$1,$Q849)),0,1)</f>
        <v>0</v>
      </c>
      <c r="AH849" s="144">
        <f>IF(ISERROR(SEARCH(AH$1,$Q849)),0,1)</f>
        <v>0</v>
      </c>
      <c r="AI849" t="s">
        <v>1075</v>
      </c>
      <c r="AJ849" s="124" t="s">
        <v>1076</v>
      </c>
      <c r="AK849" t="s">
        <v>60</v>
      </c>
      <c r="AL849" s="41" t="s">
        <v>60</v>
      </c>
      <c r="AM849" s="216">
        <f>_xlfn.XLOOKUP(AL849,sortorder!$I$15:$I$20,sortorder!$J$15:$J$20)</f>
        <v>99</v>
      </c>
      <c r="AN849"/>
      <c r="AO849"/>
      <c r="AP849"/>
      <c r="AQ849" s="30">
        <v>0</v>
      </c>
      <c r="AR849" t="s">
        <v>43</v>
      </c>
      <c r="AS849" t="s">
        <v>43</v>
      </c>
      <c r="AT849" t="s">
        <v>64</v>
      </c>
      <c r="AU849" t="s">
        <v>64</v>
      </c>
      <c r="AV849"/>
      <c r="AW849" s="39" t="str">
        <f>IFERROR(_xlfn.XLOOKUP(Q849,wtd!$B:$B,wtd!$C:$C),"")</f>
        <v/>
      </c>
      <c r="AX849" s="144" t="b">
        <f>IFERROR(Q849=_xlfn.XLOOKUP(Q849,wtd!$B:$B,wtd!$B:$B),FALSE)</f>
        <v>0</v>
      </c>
      <c r="AY849" t="s">
        <v>2830</v>
      </c>
      <c r="AZ849"/>
      <c r="BA849">
        <v>1</v>
      </c>
      <c r="BB849"/>
      <c r="BC849" t="b">
        <v>0</v>
      </c>
      <c r="BD849" t="b">
        <v>0</v>
      </c>
      <c r="BE849" t="b">
        <v>0</v>
      </c>
      <c r="BF849" t="s">
        <v>2249</v>
      </c>
      <c r="BG849" t="s">
        <v>2249</v>
      </c>
      <c r="BH849" t="s">
        <v>2249</v>
      </c>
      <c r="BI849"/>
      <c r="BJ849"/>
      <c r="BK849" t="s">
        <v>2241</v>
      </c>
      <c r="BL849"/>
      <c r="BM849"/>
      <c r="BN849" s="232">
        <v>999</v>
      </c>
      <c r="BO849"/>
      <c r="BP849" t="s">
        <v>2250</v>
      </c>
      <c r="BQ849"/>
      <c r="BR849"/>
      <c r="BS849" t="s">
        <v>411</v>
      </c>
      <c r="BT849"/>
    </row>
    <row r="850" spans="1:72" s="124" customFormat="1">
      <c r="A850">
        <v>849</v>
      </c>
      <c r="B850" s="161" t="str">
        <f>IFERROR(TEXT(AM850,"00"),"99")&amp;IFERROR(TEXT(X850,"00"),"99")&amp;IFERROR(TEXT(T850,"00"),"99")&amp;IFERROR(TEXT(BN850,"000"),"999")</f>
        <v>997000999</v>
      </c>
      <c r="C850" s="161" t="str">
        <f>IFERROR(TEXT(AM850,"00"),"99")&amp;IFERROR(TEXT(W850,"00"),"99")&amp;IFERROR(TEXT(S850,"000"),"999")</f>
        <v>9970000</v>
      </c>
      <c r="D850" s="29">
        <v>1</v>
      </c>
      <c r="E850" s="29">
        <v>0</v>
      </c>
      <c r="F850" s="29">
        <v>0</v>
      </c>
      <c r="G850" s="29"/>
      <c r="H850" t="s">
        <v>2257</v>
      </c>
      <c r="I850" s="379" t="str">
        <f>IF(ISBLANK(H850), IF(OR(NOT(ISBLANK(M850)),NOT(ISBLANK(J850)), NOT(ISBLANK(O850))),"no oldname but should be",""),IF(H850=J850,"api",IF(H850=O850,"csv","no match or acsbgname")))</f>
        <v>api</v>
      </c>
      <c r="J850" t="s">
        <v>2257</v>
      </c>
      <c r="K850" t="s">
        <v>2257</v>
      </c>
      <c r="L850"/>
      <c r="N850"/>
      <c r="O850"/>
      <c r="P850"/>
      <c r="Q850" s="125" t="s">
        <v>2257</v>
      </c>
      <c r="R850" s="124" t="s">
        <v>2257</v>
      </c>
      <c r="S850" s="150">
        <f>IFERROR(_xlfn.XLOOKUP(U850,sortorder!$E$62:$E$134,sortorder!$F$62:$F$134),999)</f>
        <v>0</v>
      </c>
      <c r="T850" s="150">
        <f>IFERROR(_xlfn.XLOOKUP(U850,sortorder!$E$62:$E$134,sortorder!$D$62:$D$134),99)</f>
        <v>0</v>
      </c>
      <c r="U850" s="129"/>
      <c r="V850" s="59" t="s">
        <v>2257</v>
      </c>
      <c r="W850" s="155">
        <f>IFERROR(_xlfn.XLOOKUP(Y850,sortorder!$E$4:$E$55,sortorder!$D$4:$D$55),99)</f>
        <v>70</v>
      </c>
      <c r="X850" s="155">
        <f>IFERROR(_xlfn.XLOOKUP(Y850,sortorder!$E$4:$E$55,sortorder!$D$4:$D$55),99)</f>
        <v>70</v>
      </c>
      <c r="Y850" s="22" t="s">
        <v>2888</v>
      </c>
      <c r="Z850" s="144">
        <f>IF(ISERROR(SEARCH(Z$1,$Q850)),0,1)</f>
        <v>0</v>
      </c>
      <c r="AA850" s="144">
        <f>IF(ISERROR(SEARCH(AA$1,$Q850)),0,1)</f>
        <v>0</v>
      </c>
      <c r="AB850" s="144">
        <f>IF(ISERROR(SEARCH(AB$1,$Q850)),0,1)</f>
        <v>0</v>
      </c>
      <c r="AC850" s="144">
        <f>IF(ISERROR(SEARCH(AC$1,$Q850)),0,1)</f>
        <v>0</v>
      </c>
      <c r="AD850" s="144">
        <f>IF(ISERROR(SEARCH(AD$1,$Q850)),0,1)</f>
        <v>0</v>
      </c>
      <c r="AE850" s="144">
        <f>IF(ISERROR(SEARCH(AE$1,$Q850)),0,1)</f>
        <v>0</v>
      </c>
      <c r="AF850" s="144">
        <f>IF(ISERROR(SEARCH(AF$1,$Q850)),0,1)</f>
        <v>0</v>
      </c>
      <c r="AG850" s="144">
        <f>IF(ISERROR(SEARCH(AG$1,$Q850)),0,1)</f>
        <v>0</v>
      </c>
      <c r="AH850" s="144">
        <f>IF(ISERROR(SEARCH(AH$1,$Q850)),0,1)</f>
        <v>0</v>
      </c>
      <c r="AI850" t="s">
        <v>1075</v>
      </c>
      <c r="AJ850" s="124" t="s">
        <v>1076</v>
      </c>
      <c r="AK850" t="s">
        <v>60</v>
      </c>
      <c r="AL850" s="41" t="s">
        <v>60</v>
      </c>
      <c r="AM850" s="216">
        <f>_xlfn.XLOOKUP(AL850,sortorder!$I$15:$I$20,sortorder!$J$15:$J$20)</f>
        <v>99</v>
      </c>
      <c r="AN850"/>
      <c r="AO850"/>
      <c r="AP850"/>
      <c r="AQ850" s="30">
        <v>0</v>
      </c>
      <c r="AR850" t="s">
        <v>43</v>
      </c>
      <c r="AS850" t="s">
        <v>43</v>
      </c>
      <c r="AT850" t="s">
        <v>64</v>
      </c>
      <c r="AU850" t="s">
        <v>64</v>
      </c>
      <c r="AV850"/>
      <c r="AW850" s="39" t="str">
        <f>IFERROR(_xlfn.XLOOKUP(Q850,wtd!$B:$B,wtd!$C:$C),"")</f>
        <v/>
      </c>
      <c r="AX850" s="144" t="b">
        <f>IFERROR(Q850=_xlfn.XLOOKUP(Q850,wtd!$B:$B,wtd!$B:$B),FALSE)</f>
        <v>0</v>
      </c>
      <c r="AY850" t="s">
        <v>2830</v>
      </c>
      <c r="AZ850"/>
      <c r="BA850">
        <v>0</v>
      </c>
      <c r="BB850"/>
      <c r="BC850" t="b">
        <v>0</v>
      </c>
      <c r="BD850" t="b">
        <v>0</v>
      </c>
      <c r="BE850" t="b">
        <v>0</v>
      </c>
      <c r="BF850" t="s">
        <v>2258</v>
      </c>
      <c r="BG850" t="s">
        <v>2259</v>
      </c>
      <c r="BH850" t="s">
        <v>2259</v>
      </c>
      <c r="BI850"/>
      <c r="BJ850"/>
      <c r="BK850" t="s">
        <v>2241</v>
      </c>
      <c r="BL850"/>
      <c r="BM850"/>
      <c r="BN850" s="232">
        <v>999</v>
      </c>
      <c r="BO850"/>
      <c r="BP850" t="s">
        <v>2260</v>
      </c>
      <c r="BQ850"/>
      <c r="BR850"/>
      <c r="BS850" t="s">
        <v>411</v>
      </c>
      <c r="BT850"/>
    </row>
    <row r="851" spans="1:72" s="124" customFormat="1">
      <c r="A851">
        <v>850</v>
      </c>
      <c r="B851" s="161" t="str">
        <f>IFERROR(TEXT(AM851,"00"),"99")&amp;IFERROR(TEXT(X851,"00"),"99")&amp;IFERROR(TEXT(T851,"00"),"99")&amp;IFERROR(TEXT(BN851,"000"),"999")</f>
        <v>997000999</v>
      </c>
      <c r="C851" s="161" t="str">
        <f>IFERROR(TEXT(AM851,"00"),"99")&amp;IFERROR(TEXT(W851,"00"),"99")&amp;IFERROR(TEXT(S851,"000"),"999")</f>
        <v>9970000</v>
      </c>
      <c r="D851" s="29">
        <v>1</v>
      </c>
      <c r="E851" s="29">
        <v>0</v>
      </c>
      <c r="F851" s="29">
        <v>0</v>
      </c>
      <c r="G851" s="29"/>
      <c r="H851" t="s">
        <v>2801</v>
      </c>
      <c r="I851" s="379" t="str">
        <f>IF(ISBLANK(H851), IF(OR(NOT(ISBLANK(M851)),NOT(ISBLANK(J851)), NOT(ISBLANK(O851))),"no oldname but should be",""),IF(H851=J851,"api",IF(H851=O851,"csv","no match or acsbgname")))</f>
        <v>api</v>
      </c>
      <c r="J851" t="s">
        <v>2801</v>
      </c>
      <c r="K851" t="s">
        <v>2801</v>
      </c>
      <c r="L851"/>
      <c r="N851"/>
      <c r="O851"/>
      <c r="P851"/>
      <c r="Q851" s="125" t="s">
        <v>2801</v>
      </c>
      <c r="R851" s="124" t="s">
        <v>2801</v>
      </c>
      <c r="S851" s="150">
        <f>IFERROR(_xlfn.XLOOKUP(U851,sortorder!$E$62:$E$134,sortorder!$F$62:$F$134),999)</f>
        <v>0</v>
      </c>
      <c r="T851" s="150">
        <f>IFERROR(_xlfn.XLOOKUP(U851,sortorder!$E$62:$E$134,sortorder!$D$62:$D$134),99)</f>
        <v>0</v>
      </c>
      <c r="U851" s="129"/>
      <c r="V851" s="59"/>
      <c r="W851" s="155">
        <f>IFERROR(_xlfn.XLOOKUP(Y851,sortorder!$E$4:$E$55,sortorder!$D$4:$D$55),99)</f>
        <v>70</v>
      </c>
      <c r="X851" s="155">
        <f>IFERROR(_xlfn.XLOOKUP(Y851,sortorder!$E$4:$E$55,sortorder!$D$4:$D$55),99)</f>
        <v>70</v>
      </c>
      <c r="Y851" s="22" t="s">
        <v>2888</v>
      </c>
      <c r="Z851" s="144">
        <f>IF(ISERROR(SEARCH(Z$1,$Q851)),0,1)</f>
        <v>0</v>
      </c>
      <c r="AA851" s="144">
        <f>IF(ISERROR(SEARCH(AA$1,$Q851)),0,1)</f>
        <v>0</v>
      </c>
      <c r="AB851" s="144">
        <f>IF(ISERROR(SEARCH(AB$1,$Q851)),0,1)</f>
        <v>0</v>
      </c>
      <c r="AC851" s="144">
        <f>IF(ISERROR(SEARCH(AC$1,$Q851)),0,1)</f>
        <v>0</v>
      </c>
      <c r="AD851" s="144">
        <f>IF(ISERROR(SEARCH(AD$1,$Q851)),0,1)</f>
        <v>0</v>
      </c>
      <c r="AE851" s="144">
        <f>IF(ISERROR(SEARCH(AE$1,$Q851)),0,1)</f>
        <v>0</v>
      </c>
      <c r="AF851" s="144">
        <f>IF(ISERROR(SEARCH(AF$1,$Q851)),0,1)</f>
        <v>0</v>
      </c>
      <c r="AG851" s="144">
        <f>IF(ISERROR(SEARCH(AG$1,$Q851)),0,1)</f>
        <v>0</v>
      </c>
      <c r="AH851" s="144">
        <f>IF(ISERROR(SEARCH(AH$1,$Q851)),0,1)</f>
        <v>0</v>
      </c>
      <c r="AI851" t="s">
        <v>1075</v>
      </c>
      <c r="AJ851" s="124" t="s">
        <v>1076</v>
      </c>
      <c r="AK851" t="s">
        <v>60</v>
      </c>
      <c r="AL851" s="41" t="s">
        <v>60</v>
      </c>
      <c r="AM851" s="216">
        <f>_xlfn.XLOOKUP(AL851,sortorder!$I$15:$I$20,sortorder!$J$15:$J$20)</f>
        <v>99</v>
      </c>
      <c r="AN851"/>
      <c r="AO851"/>
      <c r="AP851"/>
      <c r="AQ851" s="30">
        <v>0</v>
      </c>
      <c r="AR851" t="s">
        <v>59</v>
      </c>
      <c r="AS851" t="s">
        <v>59</v>
      </c>
      <c r="AT851" t="s">
        <v>64</v>
      </c>
      <c r="AU851"/>
      <c r="AV851"/>
      <c r="AW851" s="39" t="str">
        <f>IFERROR(_xlfn.XLOOKUP(Q851,wtd!$B:$B,wtd!$C:$C),"")</f>
        <v/>
      </c>
      <c r="AX851" s="144" t="b">
        <f>IFERROR(Q851=_xlfn.XLOOKUP(Q851,wtd!$B:$B,wtd!$B:$B),FALSE)</f>
        <v>0</v>
      </c>
      <c r="AY851" t="s">
        <v>2830</v>
      </c>
      <c r="AZ851"/>
      <c r="BA851"/>
      <c r="BB851"/>
      <c r="BC851" t="b">
        <v>0</v>
      </c>
      <c r="BD851" t="b">
        <v>0</v>
      </c>
      <c r="BE851" t="b">
        <v>0</v>
      </c>
      <c r="BF851" t="s">
        <v>2802</v>
      </c>
      <c r="BG851" t="s">
        <v>2802</v>
      </c>
      <c r="BH851" t="s">
        <v>2802</v>
      </c>
      <c r="BI851"/>
      <c r="BJ851"/>
      <c r="BK851" t="s">
        <v>2802</v>
      </c>
      <c r="BL851"/>
      <c r="BM851"/>
      <c r="BN851" s="232">
        <v>999</v>
      </c>
      <c r="BO851"/>
      <c r="BP851" t="s">
        <v>2803</v>
      </c>
      <c r="BQ851"/>
      <c r="BR851"/>
      <c r="BS851"/>
      <c r="BT851"/>
    </row>
    <row r="852" spans="1:72" s="177" customFormat="1" ht="15" thickBot="1">
      <c r="A852">
        <v>851</v>
      </c>
      <c r="B852" s="161" t="str">
        <f>IFERROR(TEXT(AM852,"00"),"99")&amp;IFERROR(TEXT(X852,"00"),"99")&amp;IFERROR(TEXT(T852,"00"),"99")&amp;IFERROR(TEXT(BN852,"000"),"999")</f>
        <v>999999999</v>
      </c>
      <c r="C852" s="161" t="str">
        <f>IFERROR(TEXT(AM852,"00"),"99")&amp;IFERROR(TEXT(W852,"00"),"99")&amp;IFERROR(TEXT(S852,"000"),"999")</f>
        <v>9999999</v>
      </c>
      <c r="D852" s="370">
        <v>0</v>
      </c>
      <c r="E852" s="272">
        <v>0</v>
      </c>
      <c r="F852" s="272">
        <v>0</v>
      </c>
      <c r="G852" s="273"/>
      <c r="H852" s="281"/>
      <c r="I852" s="379" t="str">
        <f>IF(ISBLANK(H852), IF(OR(NOT(ISBLANK(M852)),NOT(ISBLANK(J852)), NOT(ISBLANK(O852))),"no oldname but should be",""),IF(H852=J852,"api",IF(H852=O852,"csv","no match or acsbgname")))</f>
        <v/>
      </c>
      <c r="J852" s="281"/>
      <c r="K852" s="281"/>
      <c r="L852" s="281"/>
      <c r="M852" s="281"/>
      <c r="N852" s="281"/>
      <c r="O852" s="281"/>
      <c r="P852" s="281"/>
      <c r="Q852" s="281" t="s">
        <v>5586</v>
      </c>
      <c r="R852" s="281" t="s">
        <v>5586</v>
      </c>
      <c r="S852" s="150">
        <f>IFERROR(_xlfn.XLOOKUP(U852,sortorder!$E$62:$E$134,sortorder!$F$62:$F$134),999)</f>
        <v>999</v>
      </c>
      <c r="T852" s="150">
        <f>IFERROR(_xlfn.XLOOKUP(U852,sortorder!$E$62:$E$134,sortorder!$D$62:$D$134),99)</f>
        <v>99</v>
      </c>
      <c r="U852" s="277" t="s">
        <v>5587</v>
      </c>
      <c r="V852" s="281"/>
      <c r="W852" s="155">
        <f>IFERROR(_xlfn.XLOOKUP(Y852,sortorder!$E$4:$E$55,sortorder!$D$4:$D$55),99)</f>
        <v>99</v>
      </c>
      <c r="X852" s="155">
        <f>IFERROR(_xlfn.XLOOKUP(Y852,sortorder!$E$4:$E$55,sortorder!$D$4:$D$55),99)</f>
        <v>99</v>
      </c>
      <c r="Y852" s="281" t="s">
        <v>5588</v>
      </c>
      <c r="Z852" s="144">
        <f>IF(ISERROR(SEARCH(Z$1,$Q852)),0,1)</f>
        <v>0</v>
      </c>
      <c r="AA852" s="144">
        <f>IF(ISERROR(SEARCH(AA$1,$Q852)),0,1)</f>
        <v>0</v>
      </c>
      <c r="AB852" s="144">
        <f>IF(ISERROR(SEARCH(AB$1,$Q852)),0,1)</f>
        <v>0</v>
      </c>
      <c r="AC852" s="144">
        <f>IF(ISERROR(SEARCH(AC$1,$Q852)),0,1)</f>
        <v>0</v>
      </c>
      <c r="AD852" s="144">
        <f>IF(ISERROR(SEARCH(AD$1,$Q852)),0,1)</f>
        <v>0</v>
      </c>
      <c r="AE852" s="144">
        <f>IF(ISERROR(SEARCH(AE$1,$Q852)),0,1)</f>
        <v>0</v>
      </c>
      <c r="AF852" s="144">
        <f>IF(ISERROR(SEARCH(AF$1,$Q852)),0,1)</f>
        <v>0</v>
      </c>
      <c r="AG852" s="144">
        <f>IF(ISERROR(SEARCH(AG$1,$Q852)),0,1)</f>
        <v>0</v>
      </c>
      <c r="AH852" s="144">
        <f>IF(ISERROR(SEARCH(AH$1,$Q852)),0,1)</f>
        <v>0</v>
      </c>
      <c r="AI852" s="281" t="s">
        <v>5589</v>
      </c>
      <c r="AJ852" s="281" t="s">
        <v>5589</v>
      </c>
      <c r="AK852" s="281" t="s">
        <v>60</v>
      </c>
      <c r="AL852" s="371" t="s">
        <v>60</v>
      </c>
      <c r="AM852" s="216">
        <f>_xlfn.XLOOKUP(AL852,sortorder!$I$15:$I$20,sortorder!$J$15:$J$20)</f>
        <v>99</v>
      </c>
      <c r="AN852" s="177" t="s">
        <v>423</v>
      </c>
      <c r="AO852" s="177" t="s">
        <v>423</v>
      </c>
      <c r="AP852" s="177" t="s">
        <v>424</v>
      </c>
      <c r="AQ852" s="373">
        <v>1</v>
      </c>
      <c r="AR852" s="281" t="s">
        <v>43</v>
      </c>
      <c r="AS852" s="281" t="s">
        <v>43</v>
      </c>
      <c r="AT852" s="281" t="s">
        <v>52</v>
      </c>
      <c r="AU852" s="281" t="s">
        <v>422</v>
      </c>
      <c r="AV852" s="281">
        <v>0</v>
      </c>
      <c r="AW852" s="271" t="str">
        <f>IFERROR(_xlfn.XLOOKUP(Q852,wtd!$B:$B,wtd!$C:$C),"")</f>
        <v/>
      </c>
      <c r="AX852" s="282" t="b">
        <f>IFERROR(Q852=_xlfn.XLOOKUP(Q852,wtd!$B:$B,wtd!$B:$B),FALSE)</f>
        <v>0</v>
      </c>
      <c r="AY852" s="281" t="s">
        <v>45</v>
      </c>
      <c r="AZ852" s="281">
        <v>2</v>
      </c>
      <c r="BA852" s="281">
        <v>0</v>
      </c>
      <c r="BB852" s="281"/>
      <c r="BC852" s="177" t="b">
        <v>0</v>
      </c>
      <c r="BD852" s="281" t="b">
        <v>1</v>
      </c>
      <c r="BE852" s="281" t="b">
        <v>1</v>
      </c>
      <c r="BF852" s="281" t="s">
        <v>5591</v>
      </c>
      <c r="BG852" s="281" t="s">
        <v>5592</v>
      </c>
      <c r="BH852" s="281" t="s">
        <v>5592</v>
      </c>
      <c r="BI852" s="281"/>
      <c r="BJ852" s="281"/>
      <c r="BK852" s="281"/>
      <c r="BL852" s="281"/>
      <c r="BM852" s="281"/>
      <c r="BN852" s="376">
        <v>999</v>
      </c>
      <c r="BO852" s="281"/>
      <c r="BP852" s="281"/>
      <c r="BQ852" s="281"/>
      <c r="BR852" s="281"/>
      <c r="BS852" s="281"/>
      <c r="BT852" s="281"/>
    </row>
    <row r="853" spans="1:72">
      <c r="A853">
        <v>852</v>
      </c>
      <c r="B853" s="161" t="str">
        <f>IFERROR(TEXT(AM853,"00"),"99")&amp;IFERROR(TEXT(X853,"00"),"99")&amp;IFERROR(TEXT(T853,"00"),"99")&amp;IFERROR(TEXT(BN853,"000"),"999")</f>
        <v>999999999</v>
      </c>
      <c r="C853" s="161" t="str">
        <f>IFERROR(TEXT(AM853,"00"),"99")&amp;IFERROR(TEXT(W853,"00"),"99")&amp;IFERROR(TEXT(S853,"000"),"999")</f>
        <v>9999999</v>
      </c>
      <c r="D853" s="381">
        <v>0</v>
      </c>
      <c r="E853" s="260">
        <v>0</v>
      </c>
      <c r="F853" s="260">
        <v>0</v>
      </c>
      <c r="G853" s="261"/>
      <c r="H853" s="203"/>
      <c r="I853" s="379" t="str">
        <f>IF(ISBLANK(H853), IF(OR(NOT(ISBLANK(M853)),NOT(ISBLANK(J853)), NOT(ISBLANK(O853))),"no oldname but should be",""),IF(H853=J853,"api",IF(H853=O853,"csv","no match or acsbgname")))</f>
        <v/>
      </c>
      <c r="J853" s="203"/>
      <c r="K853" s="203"/>
      <c r="L853" s="203"/>
      <c r="M853" s="203"/>
      <c r="N853" s="203"/>
      <c r="O853" s="203"/>
      <c r="P853" s="203"/>
      <c r="Q853" s="203" t="s">
        <v>5587</v>
      </c>
      <c r="R853" s="203" t="s">
        <v>5587</v>
      </c>
      <c r="S853" s="150">
        <f>IFERROR(_xlfn.XLOOKUP(U853,sortorder!$E$62:$E$134,sortorder!$F$62:$F$134),999)</f>
        <v>999</v>
      </c>
      <c r="T853" s="150">
        <f>IFERROR(_xlfn.XLOOKUP(U853,sortorder!$E$62:$E$134,sortorder!$D$62:$D$134),99)</f>
        <v>99</v>
      </c>
      <c r="U853" s="201" t="s">
        <v>5587</v>
      </c>
      <c r="V853" s="203"/>
      <c r="W853" s="155">
        <f>IFERROR(_xlfn.XLOOKUP(Y853,sortorder!$E$4:$E$55,sortorder!$D$4:$D$55),99)</f>
        <v>99</v>
      </c>
      <c r="X853" s="155">
        <f>IFERROR(_xlfn.XLOOKUP(Y853,sortorder!$E$4:$E$55,sortorder!$D$4:$D$55),99)</f>
        <v>99</v>
      </c>
      <c r="Y853" s="203" t="s">
        <v>5588</v>
      </c>
      <c r="Z853" s="144">
        <f>IF(ISERROR(SEARCH(Z$1,$Q853)),0,1)</f>
        <v>0</v>
      </c>
      <c r="AA853" s="144">
        <f>IF(ISERROR(SEARCH(AA$1,$Q853)),0,1)</f>
        <v>0</v>
      </c>
      <c r="AB853" s="144">
        <f>IF(ISERROR(SEARCH(AB$1,$Q853)),0,1)</f>
        <v>0</v>
      </c>
      <c r="AC853" s="144">
        <f>IF(ISERROR(SEARCH(AC$1,$Q853)),0,1)</f>
        <v>0</v>
      </c>
      <c r="AD853" s="144">
        <f>IF(ISERROR(SEARCH(AD$1,$Q853)),0,1)</f>
        <v>0</v>
      </c>
      <c r="AE853" s="144">
        <f>IF(ISERROR(SEARCH(AE$1,$Q853)),0,1)</f>
        <v>0</v>
      </c>
      <c r="AF853" s="144">
        <f>IF(ISERROR(SEARCH(AF$1,$Q853)),0,1)</f>
        <v>0</v>
      </c>
      <c r="AG853" s="144">
        <f>IF(ISERROR(SEARCH(AG$1,$Q853)),0,1)</f>
        <v>0</v>
      </c>
      <c r="AH853" s="144">
        <f>IF(ISERROR(SEARCH(AH$1,$Q853)),0,1)</f>
        <v>0</v>
      </c>
      <c r="AI853" s="203" t="s">
        <v>5589</v>
      </c>
      <c r="AJ853" s="203" t="s">
        <v>5589</v>
      </c>
      <c r="AK853" s="203" t="s">
        <v>60</v>
      </c>
      <c r="AL853" s="127" t="s">
        <v>60</v>
      </c>
      <c r="AM853" s="216">
        <f>_xlfn.XLOOKUP(AL853,sortorder!$I$15:$I$20,sortorder!$J$15:$J$20)</f>
        <v>99</v>
      </c>
      <c r="AN853" s="124" t="s">
        <v>423</v>
      </c>
      <c r="AO853" s="124" t="s">
        <v>423</v>
      </c>
      <c r="AP853" s="124" t="s">
        <v>424</v>
      </c>
      <c r="AQ853" s="204">
        <v>1</v>
      </c>
      <c r="AR853" s="203" t="s">
        <v>43</v>
      </c>
      <c r="AS853" s="203" t="s">
        <v>43</v>
      </c>
      <c r="AT853" s="203" t="s">
        <v>286</v>
      </c>
      <c r="AU853" s="203" t="s">
        <v>43</v>
      </c>
      <c r="AV853" s="203">
        <v>1</v>
      </c>
      <c r="AW853" s="259" t="str">
        <f>IFERROR(_xlfn.XLOOKUP(Q853,wtd!$B:$B,wtd!$C:$C),"")</f>
        <v/>
      </c>
      <c r="AX853" s="266" t="b">
        <f>IFERROR(Q853=_xlfn.XLOOKUP(Q853,wtd!$B:$B,wtd!$B:$B),FALSE)</f>
        <v>0</v>
      </c>
      <c r="AY853" s="203" t="s">
        <v>1639</v>
      </c>
      <c r="AZ853" s="203">
        <v>2</v>
      </c>
      <c r="BA853" s="203">
        <v>0</v>
      </c>
      <c r="BB853" s="203"/>
      <c r="BC853" s="124" t="b">
        <v>0</v>
      </c>
      <c r="BD853" s="203" t="b">
        <v>1</v>
      </c>
      <c r="BE853" s="203" t="b">
        <v>1</v>
      </c>
      <c r="BF853" s="203" t="s">
        <v>5590</v>
      </c>
      <c r="BG853" s="203" t="s">
        <v>5593</v>
      </c>
      <c r="BH853" s="203" t="s">
        <v>5594</v>
      </c>
      <c r="BI853" s="203"/>
      <c r="BJ853" s="203"/>
      <c r="BK853" s="203"/>
      <c r="BL853" s="203"/>
      <c r="BM853" s="203"/>
      <c r="BN853" s="382">
        <v>999</v>
      </c>
      <c r="BO853" s="203"/>
      <c r="BP853" s="203"/>
      <c r="BQ853" s="203"/>
      <c r="BR853" s="203"/>
      <c r="BS853" s="203"/>
      <c r="BT853" s="203"/>
    </row>
    <row r="854" spans="1:72">
      <c r="O854" s="37"/>
    </row>
  </sheetData>
  <autoFilter ref="A1:BT853" xr:uid="{00000000-0001-0000-0000-000000000000}">
    <sortState xmlns:xlrd2="http://schemas.microsoft.com/office/spreadsheetml/2017/richdata2" ref="A2:BT853">
      <sortCondition ref="B1:B853"/>
    </sortState>
  </autoFilter>
  <sortState xmlns:xlrd2="http://schemas.microsoft.com/office/spreadsheetml/2017/richdata2" ref="A2:BT822">
    <sortCondition ref="B1:B822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028-8783-426F-B212-DA174E055807}">
  <sheetPr>
    <tabColor rgb="FFFF0000"/>
  </sheetPr>
  <dimension ref="A3:L128"/>
  <sheetViews>
    <sheetView workbookViewId="0">
      <selection activeCell="E126" sqref="E126"/>
    </sheetView>
  </sheetViews>
  <sheetFormatPr defaultRowHeight="14.5"/>
  <cols>
    <col min="1" max="1" width="35.26953125" bestFit="1" customWidth="1"/>
    <col min="2" max="2" width="9.54296875" bestFit="1" customWidth="1"/>
    <col min="3" max="3" width="13.81640625" customWidth="1"/>
    <col min="4" max="4" width="18.1796875" style="29" bestFit="1" customWidth="1"/>
    <col min="5" max="5" width="35.26953125" bestFit="1" customWidth="1"/>
    <col min="6" max="6" width="29.6328125" bestFit="1" customWidth="1"/>
    <col min="8" max="8" width="25.54296875" customWidth="1"/>
    <col min="9" max="9" width="43.81640625" customWidth="1"/>
    <col min="10" max="10" width="2.81640625" bestFit="1" customWidth="1"/>
  </cols>
  <sheetData>
    <row r="3" spans="1:12" s="166" customFormat="1" ht="62" customHeight="1">
      <c r="A3" s="165" t="s">
        <v>2849</v>
      </c>
      <c r="B3" s="166" t="s">
        <v>2852</v>
      </c>
      <c r="D3" s="167" t="s">
        <v>2890</v>
      </c>
      <c r="E3" s="167" t="s">
        <v>2891</v>
      </c>
      <c r="F3" s="166" t="s">
        <v>4995</v>
      </c>
    </row>
    <row r="4" spans="1:12">
      <c r="A4" s="20" t="s">
        <v>1638</v>
      </c>
      <c r="B4" s="21">
        <v>10</v>
      </c>
      <c r="D4" s="29">
        <v>1</v>
      </c>
      <c r="E4" s="14" t="s">
        <v>1638</v>
      </c>
    </row>
    <row r="5" spans="1:12">
      <c r="A5" s="20" t="s">
        <v>1124</v>
      </c>
      <c r="B5" s="21">
        <v>10</v>
      </c>
      <c r="D5" s="29">
        <v>2</v>
      </c>
      <c r="E5" s="34" t="s">
        <v>2452</v>
      </c>
      <c r="I5" s="14" t="s">
        <v>1100</v>
      </c>
    </row>
    <row r="6" spans="1:12">
      <c r="A6" s="17" t="s">
        <v>572</v>
      </c>
      <c r="B6" s="18">
        <v>7</v>
      </c>
      <c r="D6" s="29">
        <v>3</v>
      </c>
      <c r="E6" s="34" t="s">
        <v>2510</v>
      </c>
      <c r="I6" s="14" t="s">
        <v>1798</v>
      </c>
    </row>
    <row r="7" spans="1:12">
      <c r="A7" s="15" t="s">
        <v>2854</v>
      </c>
      <c r="B7" s="16">
        <v>8</v>
      </c>
      <c r="D7" s="29">
        <v>4</v>
      </c>
      <c r="E7" s="14" t="s">
        <v>1100</v>
      </c>
      <c r="I7" s="34" t="s">
        <v>2452</v>
      </c>
    </row>
    <row r="8" spans="1:12">
      <c r="A8" s="20" t="s">
        <v>1100</v>
      </c>
      <c r="B8" s="21">
        <v>10</v>
      </c>
      <c r="D8" s="29">
        <v>5</v>
      </c>
      <c r="E8" s="14" t="s">
        <v>1798</v>
      </c>
      <c r="I8" s="34" t="s">
        <v>2510</v>
      </c>
    </row>
    <row r="9" spans="1:12">
      <c r="A9" s="20" t="s">
        <v>2452</v>
      </c>
      <c r="B9" s="21">
        <v>10</v>
      </c>
      <c r="D9" s="29">
        <v>6</v>
      </c>
      <c r="E9" s="14" t="s">
        <v>1124</v>
      </c>
    </row>
    <row r="10" spans="1:12">
      <c r="A10" s="20" t="s">
        <v>2510</v>
      </c>
      <c r="B10" s="21">
        <v>10</v>
      </c>
      <c r="D10" s="29">
        <v>7</v>
      </c>
      <c r="E10" s="14" t="s">
        <v>1814</v>
      </c>
      <c r="L10" s="24"/>
    </row>
    <row r="11" spans="1:12">
      <c r="A11" s="20" t="s">
        <v>1814</v>
      </c>
      <c r="B11" s="21">
        <v>10</v>
      </c>
      <c r="D11" s="29">
        <v>8</v>
      </c>
      <c r="E11" s="14" t="s">
        <v>572</v>
      </c>
      <c r="L11" s="24"/>
    </row>
    <row r="12" spans="1:12">
      <c r="A12" s="20" t="s">
        <v>1798</v>
      </c>
      <c r="B12" s="21">
        <v>10</v>
      </c>
      <c r="D12" s="29">
        <v>9</v>
      </c>
      <c r="E12" s="33" t="s">
        <v>2302</v>
      </c>
      <c r="L12" s="24"/>
    </row>
    <row r="13" spans="1:12">
      <c r="A13" s="15" t="s">
        <v>2302</v>
      </c>
      <c r="B13" s="16">
        <v>8</v>
      </c>
      <c r="D13" s="29">
        <v>10</v>
      </c>
      <c r="E13" s="35" t="s">
        <v>2474</v>
      </c>
      <c r="I13" s="29" t="s">
        <v>5642</v>
      </c>
      <c r="J13" s="29"/>
      <c r="L13" s="24"/>
    </row>
    <row r="14" spans="1:12">
      <c r="A14" s="15" t="s">
        <v>2384</v>
      </c>
      <c r="B14" s="16">
        <v>8</v>
      </c>
      <c r="D14" s="29">
        <v>11</v>
      </c>
      <c r="E14" s="35" t="s">
        <v>2532</v>
      </c>
      <c r="I14" s="112"/>
      <c r="J14" s="112"/>
      <c r="L14" s="24"/>
    </row>
    <row r="15" spans="1:12">
      <c r="A15" s="15" t="s">
        <v>2367</v>
      </c>
      <c r="B15" s="16">
        <v>8</v>
      </c>
      <c r="D15" s="29">
        <v>12</v>
      </c>
      <c r="E15" s="33" t="s">
        <v>2418</v>
      </c>
      <c r="I15" s="112" t="s">
        <v>44</v>
      </c>
      <c r="J15" s="213">
        <v>1</v>
      </c>
      <c r="L15" s="24"/>
    </row>
    <row r="16" spans="1:12">
      <c r="A16" s="15" t="s">
        <v>2418</v>
      </c>
      <c r="B16" s="16">
        <v>8</v>
      </c>
      <c r="D16" s="29">
        <v>13</v>
      </c>
      <c r="E16" s="33" t="s">
        <v>2435</v>
      </c>
      <c r="I16" s="112" t="s">
        <v>5641</v>
      </c>
      <c r="J16" s="213">
        <v>2</v>
      </c>
      <c r="L16" s="24"/>
    </row>
    <row r="17" spans="1:12">
      <c r="A17" s="15" t="s">
        <v>2474</v>
      </c>
      <c r="B17" s="16">
        <v>8</v>
      </c>
      <c r="D17" s="29">
        <v>14</v>
      </c>
      <c r="E17" s="33" t="s">
        <v>2384</v>
      </c>
      <c r="I17" s="112" t="s">
        <v>140</v>
      </c>
      <c r="J17" s="213">
        <v>3</v>
      </c>
      <c r="L17" s="24"/>
    </row>
    <row r="18" spans="1:12">
      <c r="A18" s="15" t="s">
        <v>2532</v>
      </c>
      <c r="B18" s="16">
        <v>8</v>
      </c>
      <c r="D18" s="29">
        <v>15</v>
      </c>
      <c r="E18" s="33" t="s">
        <v>2401</v>
      </c>
      <c r="I18" s="112" t="s">
        <v>2889</v>
      </c>
      <c r="J18" s="213">
        <v>4</v>
      </c>
      <c r="L18" s="24"/>
    </row>
    <row r="19" spans="1:12">
      <c r="A19" s="15" t="s">
        <v>2401</v>
      </c>
      <c r="B19" s="16">
        <v>8</v>
      </c>
      <c r="D19" s="29">
        <v>16</v>
      </c>
      <c r="E19" s="33" t="s">
        <v>2367</v>
      </c>
      <c r="I19" s="112" t="s">
        <v>84</v>
      </c>
      <c r="J19" s="213">
        <v>5</v>
      </c>
      <c r="L19" s="24"/>
    </row>
    <row r="20" spans="1:12">
      <c r="A20" s="15" t="s">
        <v>2435</v>
      </c>
      <c r="B20" s="16">
        <v>8</v>
      </c>
      <c r="D20" s="29">
        <v>17</v>
      </c>
      <c r="E20" s="44" t="s">
        <v>2994</v>
      </c>
      <c r="I20" s="112" t="s">
        <v>60</v>
      </c>
      <c r="J20" s="213">
        <v>99</v>
      </c>
      <c r="L20" s="24"/>
    </row>
    <row r="21" spans="1:12">
      <c r="A21" s="13" t="s">
        <v>1707</v>
      </c>
      <c r="B21" s="12">
        <v>13</v>
      </c>
      <c r="D21" s="29">
        <v>18</v>
      </c>
      <c r="E21" s="44" t="s">
        <v>2995</v>
      </c>
      <c r="I21" s="112"/>
      <c r="J21" s="112"/>
      <c r="L21" s="24"/>
    </row>
    <row r="22" spans="1:12">
      <c r="A22" s="13" t="s">
        <v>1235</v>
      </c>
      <c r="B22" s="12">
        <v>13</v>
      </c>
      <c r="D22" s="29">
        <v>19</v>
      </c>
      <c r="E22" s="44" t="s">
        <v>2996</v>
      </c>
      <c r="L22" s="24"/>
    </row>
    <row r="23" spans="1:12">
      <c r="A23" s="13" t="s">
        <v>1244</v>
      </c>
      <c r="B23" s="12">
        <v>13</v>
      </c>
      <c r="D23" s="29">
        <v>20</v>
      </c>
      <c r="E23" s="44" t="s">
        <v>2997</v>
      </c>
    </row>
    <row r="24" spans="1:12">
      <c r="A24" s="13" t="s">
        <v>2484</v>
      </c>
      <c r="B24" s="12">
        <v>13</v>
      </c>
      <c r="D24" s="29">
        <v>21</v>
      </c>
      <c r="E24" s="44" t="s">
        <v>2998</v>
      </c>
    </row>
    <row r="25" spans="1:12">
      <c r="A25" s="13" t="s">
        <v>2543</v>
      </c>
      <c r="B25" s="12">
        <v>13</v>
      </c>
      <c r="D25" s="29">
        <v>22</v>
      </c>
      <c r="E25" s="44" t="s">
        <v>2999</v>
      </c>
    </row>
    <row r="26" spans="1:12">
      <c r="A26" s="13" t="s">
        <v>1894</v>
      </c>
      <c r="B26" s="12">
        <v>13</v>
      </c>
      <c r="D26" s="29">
        <v>23</v>
      </c>
      <c r="E26" s="44" t="s">
        <v>3000</v>
      </c>
    </row>
    <row r="27" spans="1:12">
      <c r="A27" s="13" t="s">
        <v>1900</v>
      </c>
      <c r="B27" s="12">
        <v>13</v>
      </c>
      <c r="D27" s="29">
        <v>24</v>
      </c>
      <c r="E27" s="44" t="s">
        <v>3001</v>
      </c>
    </row>
    <row r="28" spans="1:12">
      <c r="A28" s="25" t="s">
        <v>2825</v>
      </c>
      <c r="B28" s="26">
        <v>13</v>
      </c>
      <c r="D28" s="29">
        <v>25</v>
      </c>
      <c r="E28" s="43" t="s">
        <v>2945</v>
      </c>
      <c r="F28" s="24"/>
    </row>
    <row r="29" spans="1:12">
      <c r="A29" s="25" t="s">
        <v>1406</v>
      </c>
      <c r="B29" s="26">
        <v>13</v>
      </c>
      <c r="D29" s="29">
        <v>26</v>
      </c>
      <c r="E29" s="43" t="s">
        <v>2946</v>
      </c>
      <c r="F29" s="24"/>
      <c r="I29" s="112"/>
      <c r="J29" s="213"/>
    </row>
    <row r="30" spans="1:12">
      <c r="A30" s="25" t="s">
        <v>2826</v>
      </c>
      <c r="B30" s="26">
        <v>13</v>
      </c>
      <c r="D30" s="29">
        <v>27</v>
      </c>
      <c r="E30" s="43" t="s">
        <v>2947</v>
      </c>
      <c r="F30" s="24"/>
      <c r="I30" s="112"/>
      <c r="J30" s="213"/>
    </row>
    <row r="31" spans="1:12">
      <c r="A31" s="25" t="s">
        <v>2047</v>
      </c>
      <c r="B31" s="26">
        <v>13</v>
      </c>
      <c r="D31" s="29">
        <v>28</v>
      </c>
      <c r="E31" s="43" t="s">
        <v>2948</v>
      </c>
      <c r="F31" s="24"/>
      <c r="I31" s="112"/>
      <c r="J31" s="213"/>
    </row>
    <row r="32" spans="1:12">
      <c r="A32" s="27" t="s">
        <v>280</v>
      </c>
      <c r="B32" s="28">
        <v>13</v>
      </c>
      <c r="D32" s="29">
        <v>29</v>
      </c>
      <c r="E32" s="43" t="s">
        <v>2949</v>
      </c>
      <c r="I32" s="112"/>
      <c r="J32" s="213"/>
    </row>
    <row r="33" spans="1:10">
      <c r="A33" s="27" t="s">
        <v>1532</v>
      </c>
      <c r="B33" s="28">
        <v>13</v>
      </c>
      <c r="D33" s="29">
        <v>30</v>
      </c>
      <c r="E33" s="43" t="s">
        <v>2950</v>
      </c>
      <c r="I33" s="112"/>
      <c r="J33" s="213"/>
    </row>
    <row r="34" spans="1:10">
      <c r="A34" s="27" t="s">
        <v>2827</v>
      </c>
      <c r="B34" s="28">
        <v>13</v>
      </c>
      <c r="D34" s="29">
        <v>31</v>
      </c>
      <c r="E34" s="43" t="s">
        <v>2951</v>
      </c>
      <c r="I34" s="112"/>
      <c r="J34" s="213"/>
    </row>
    <row r="35" spans="1:10">
      <c r="A35" s="27" t="s">
        <v>2142</v>
      </c>
      <c r="B35" s="28">
        <v>13</v>
      </c>
      <c r="D35" s="29">
        <v>32</v>
      </c>
      <c r="E35" s="43" t="s">
        <v>2842</v>
      </c>
    </row>
    <row r="36" spans="1:10">
      <c r="A36" s="10" t="s">
        <v>2850</v>
      </c>
      <c r="B36" s="11">
        <v>322</v>
      </c>
      <c r="C36" s="19"/>
      <c r="D36" s="29">
        <v>33</v>
      </c>
      <c r="E36" s="10" t="s">
        <v>2854</v>
      </c>
    </row>
    <row r="37" spans="1:10">
      <c r="A37" s="10" t="s">
        <v>2851</v>
      </c>
      <c r="B37" s="11">
        <v>666</v>
      </c>
      <c r="D37" s="29">
        <v>34</v>
      </c>
      <c r="E37" s="15" t="s">
        <v>1707</v>
      </c>
    </row>
    <row r="38" spans="1:10">
      <c r="D38" s="29">
        <v>35</v>
      </c>
      <c r="E38" s="15" t="s">
        <v>2484</v>
      </c>
    </row>
    <row r="39" spans="1:10">
      <c r="D39" s="29">
        <v>36</v>
      </c>
      <c r="E39" s="15" t="s">
        <v>2543</v>
      </c>
    </row>
    <row r="40" spans="1:10">
      <c r="D40" s="29">
        <v>37</v>
      </c>
      <c r="E40" s="15" t="s">
        <v>1244</v>
      </c>
    </row>
    <row r="41" spans="1:10">
      <c r="A41" s="17" t="s">
        <v>572</v>
      </c>
      <c r="B41" t="s">
        <v>2853</v>
      </c>
      <c r="C41" t="s">
        <v>189</v>
      </c>
      <c r="D41" s="29">
        <v>38</v>
      </c>
      <c r="E41" s="15" t="s">
        <v>1900</v>
      </c>
    </row>
    <row r="42" spans="1:10">
      <c r="A42" s="17" t="s">
        <v>572</v>
      </c>
      <c r="B42" t="s">
        <v>2853</v>
      </c>
      <c r="C42" t="s">
        <v>1121</v>
      </c>
      <c r="D42" s="29">
        <v>39</v>
      </c>
      <c r="E42" s="15" t="s">
        <v>1235</v>
      </c>
    </row>
    <row r="43" spans="1:10">
      <c r="A43" s="17" t="s">
        <v>572</v>
      </c>
      <c r="B43" t="s">
        <v>2853</v>
      </c>
      <c r="C43" t="s">
        <v>1169</v>
      </c>
      <c r="D43" s="29">
        <v>40</v>
      </c>
      <c r="E43" s="15" t="s">
        <v>1894</v>
      </c>
    </row>
    <row r="44" spans="1:10">
      <c r="D44" s="29">
        <v>41</v>
      </c>
      <c r="E44" s="25" t="s">
        <v>2825</v>
      </c>
    </row>
    <row r="45" spans="1:10">
      <c r="D45" s="29">
        <v>42</v>
      </c>
      <c r="E45" s="25" t="s">
        <v>2826</v>
      </c>
    </row>
    <row r="46" spans="1:10">
      <c r="D46" s="29">
        <v>43</v>
      </c>
      <c r="E46" s="25" t="s">
        <v>280</v>
      </c>
    </row>
    <row r="47" spans="1:10">
      <c r="D47" s="29">
        <v>44</v>
      </c>
      <c r="E47" s="25" t="s">
        <v>2827</v>
      </c>
    </row>
    <row r="48" spans="1:10">
      <c r="D48" s="29">
        <v>45</v>
      </c>
      <c r="E48" s="25" t="s">
        <v>1406</v>
      </c>
      <c r="F48" s="22"/>
    </row>
    <row r="49" spans="3:9">
      <c r="D49" s="29">
        <v>46</v>
      </c>
      <c r="E49" s="25" t="s">
        <v>2047</v>
      </c>
      <c r="F49" s="22"/>
    </row>
    <row r="50" spans="3:9">
      <c r="D50" s="29">
        <v>47</v>
      </c>
      <c r="E50" s="25" t="s">
        <v>1532</v>
      </c>
    </row>
    <row r="51" spans="3:9">
      <c r="D51" s="29">
        <v>48</v>
      </c>
      <c r="E51" s="25" t="s">
        <v>2142</v>
      </c>
    </row>
    <row r="52" spans="3:9">
      <c r="D52" s="112">
        <v>70</v>
      </c>
      <c r="E52" s="223" t="s">
        <v>2888</v>
      </c>
    </row>
    <row r="53" spans="3:9">
      <c r="D53" s="112">
        <v>80</v>
      </c>
      <c r="E53" s="1" t="s">
        <v>2887</v>
      </c>
    </row>
    <row r="54" spans="3:9">
      <c r="D54" s="112">
        <v>80</v>
      </c>
      <c r="E54" s="1" t="s">
        <v>2886</v>
      </c>
    </row>
    <row r="55" spans="3:9">
      <c r="D55" s="112">
        <v>99</v>
      </c>
      <c r="E55" s="223" t="s">
        <v>5588</v>
      </c>
    </row>
    <row r="56" spans="3:9">
      <c r="E56" s="168"/>
    </row>
    <row r="57" spans="3:9">
      <c r="E57" s="168"/>
    </row>
    <row r="58" spans="3:9">
      <c r="C58" s="126" t="s">
        <v>4997</v>
      </c>
    </row>
    <row r="59" spans="3:9">
      <c r="C59" t="s">
        <v>4996</v>
      </c>
      <c r="I59" s="36" t="s">
        <v>2892</v>
      </c>
    </row>
    <row r="60" spans="3:9">
      <c r="I60" s="36"/>
    </row>
    <row r="61" spans="3:9" ht="33.5" customHeight="1">
      <c r="D61" s="169" t="s">
        <v>2890</v>
      </c>
      <c r="E61" s="170" t="s">
        <v>2924</v>
      </c>
      <c r="F61" s="171" t="s">
        <v>4995</v>
      </c>
      <c r="G61" s="19" t="s">
        <v>2843</v>
      </c>
      <c r="H61" s="19" t="s">
        <v>2860</v>
      </c>
      <c r="I61" s="172" t="s">
        <v>5619</v>
      </c>
    </row>
    <row r="62" spans="3:9">
      <c r="D62" s="29">
        <v>1</v>
      </c>
      <c r="E62" s="22" t="s">
        <v>181</v>
      </c>
      <c r="F62" s="22">
        <f>_xlfn.XLOOKUP(E62,map_headernames!Q:Q,map_headernames!BN:BN)</f>
        <v>96</v>
      </c>
      <c r="G62" s="142">
        <v>1</v>
      </c>
      <c r="H62" s="22" t="s">
        <v>181</v>
      </c>
      <c r="I62" s="37"/>
    </row>
    <row r="63" spans="3:9">
      <c r="D63" s="29">
        <v>2</v>
      </c>
      <c r="E63" s="22" t="s">
        <v>144</v>
      </c>
      <c r="F63" s="22">
        <f>_xlfn.XLOOKUP(E63,map_headernames!Q:Q,map_headernames!BN:BN)</f>
        <v>97</v>
      </c>
      <c r="G63" s="142">
        <v>2</v>
      </c>
      <c r="H63" s="22" t="s">
        <v>144</v>
      </c>
      <c r="I63" s="37"/>
    </row>
    <row r="64" spans="3:9">
      <c r="D64" s="29">
        <v>3</v>
      </c>
      <c r="E64" s="366" t="s">
        <v>5693</v>
      </c>
      <c r="F64" s="367">
        <v>97.5</v>
      </c>
      <c r="G64" s="368">
        <v>3</v>
      </c>
      <c r="H64" s="366" t="s">
        <v>5693</v>
      </c>
      <c r="I64" s="37"/>
    </row>
    <row r="65" spans="4:9">
      <c r="D65" s="29">
        <v>4</v>
      </c>
      <c r="E65" s="22" t="s">
        <v>196</v>
      </c>
      <c r="F65" s="22">
        <f>_xlfn.XLOOKUP(E65,map_headernames!Q:Q,map_headernames!BN:BN)</f>
        <v>98</v>
      </c>
      <c r="G65" s="142">
        <v>4</v>
      </c>
      <c r="H65" s="22" t="s">
        <v>196</v>
      </c>
      <c r="I65" s="37"/>
    </row>
    <row r="66" spans="4:9">
      <c r="D66" s="29">
        <v>5</v>
      </c>
      <c r="E66" s="22" t="s">
        <v>1769</v>
      </c>
      <c r="F66" s="22">
        <f>_xlfn.XLOOKUP(E66,map_headernames!Q:Q,map_headernames!BN:BN)</f>
        <v>101</v>
      </c>
      <c r="G66" s="142">
        <v>5</v>
      </c>
      <c r="H66" s="22" t="s">
        <v>1769</v>
      </c>
      <c r="I66" s="37"/>
    </row>
    <row r="67" spans="4:9">
      <c r="D67" s="29">
        <v>6</v>
      </c>
      <c r="E67" s="22" t="s">
        <v>307</v>
      </c>
      <c r="F67" s="22">
        <f>_xlfn.XLOOKUP(E67,map_headernames!Q:Q,map_headernames!BN:BN)</f>
        <v>102</v>
      </c>
      <c r="G67" s="142">
        <v>6</v>
      </c>
      <c r="H67" s="22" t="s">
        <v>307</v>
      </c>
      <c r="I67" s="37"/>
    </row>
    <row r="68" spans="4:9">
      <c r="D68" s="29">
        <v>7</v>
      </c>
      <c r="E68" s="22" t="s">
        <v>80</v>
      </c>
      <c r="F68" s="22">
        <f>_xlfn.XLOOKUP(E68,map_headernames!Q:Q,map_headernames!BN:BN)</f>
        <v>103</v>
      </c>
      <c r="G68" s="142">
        <v>7</v>
      </c>
      <c r="H68" s="22" t="s">
        <v>80</v>
      </c>
      <c r="I68" s="37"/>
    </row>
    <row r="69" spans="4:9">
      <c r="D69" s="29">
        <v>8</v>
      </c>
      <c r="E69" s="22" t="s">
        <v>255</v>
      </c>
      <c r="F69" s="22">
        <f>_xlfn.XLOOKUP(E69,map_headernames!Q:Q,map_headernames!BN:BN)</f>
        <v>104</v>
      </c>
      <c r="G69" s="142">
        <v>8</v>
      </c>
      <c r="H69" s="22" t="s">
        <v>255</v>
      </c>
      <c r="I69" s="37"/>
    </row>
    <row r="70" spans="4:9">
      <c r="D70" s="29">
        <v>9</v>
      </c>
      <c r="E70" s="22" t="s">
        <v>265</v>
      </c>
      <c r="F70" s="22">
        <f>_xlfn.XLOOKUP(E70,map_headernames!Q:Q,map_headernames!BN:BN)</f>
        <v>105</v>
      </c>
      <c r="G70" s="142">
        <v>9</v>
      </c>
      <c r="H70" s="22" t="s">
        <v>265</v>
      </c>
      <c r="I70" s="37"/>
    </row>
    <row r="71" spans="4:9">
      <c r="D71" s="29">
        <v>10</v>
      </c>
      <c r="E71" s="22" t="s">
        <v>95</v>
      </c>
      <c r="F71" s="22">
        <f>_xlfn.XLOOKUP(E71,map_headernames!Q:Q,map_headernames!BN:BN)</f>
        <v>106</v>
      </c>
      <c r="G71" s="142">
        <v>10</v>
      </c>
      <c r="H71" s="22" t="s">
        <v>95</v>
      </c>
      <c r="I71" s="37"/>
    </row>
    <row r="72" spans="4:9">
      <c r="D72" s="29">
        <v>11</v>
      </c>
      <c r="E72" s="22" t="s">
        <v>134</v>
      </c>
      <c r="F72" s="22">
        <f>_xlfn.XLOOKUP(E72,map_headernames!Q:Q,map_headernames!BN:BN)</f>
        <v>107</v>
      </c>
      <c r="G72" s="142">
        <v>11</v>
      </c>
      <c r="H72" s="22" t="s">
        <v>134</v>
      </c>
      <c r="I72" s="37"/>
    </row>
    <row r="73" spans="4:9">
      <c r="D73" s="29">
        <v>12</v>
      </c>
      <c r="E73" s="22" t="s">
        <v>244</v>
      </c>
      <c r="F73" s="22">
        <f>_xlfn.XLOOKUP(E73,map_headernames!Q:Q,map_headernames!BN:BN)</f>
        <v>108</v>
      </c>
      <c r="G73" s="142">
        <v>12</v>
      </c>
      <c r="H73" s="22" t="s">
        <v>244</v>
      </c>
      <c r="I73" s="37"/>
    </row>
    <row r="74" spans="4:9">
      <c r="D74" s="29">
        <v>13</v>
      </c>
      <c r="E74" s="366" t="s">
        <v>5689</v>
      </c>
      <c r="F74" s="22">
        <v>109</v>
      </c>
      <c r="G74" s="142">
        <v>13</v>
      </c>
      <c r="H74" s="366" t="s">
        <v>5689</v>
      </c>
      <c r="I74" s="37"/>
    </row>
    <row r="75" spans="4:9">
      <c r="D75" s="29">
        <v>16</v>
      </c>
      <c r="E75" s="183" t="s">
        <v>189</v>
      </c>
      <c r="F75" s="183">
        <f>_xlfn.XLOOKUP(E75,map_headernames!Q:Q,map_headernames!BN:BN)</f>
        <v>161</v>
      </c>
      <c r="G75" s="186">
        <v>16</v>
      </c>
      <c r="H75" s="369" t="s">
        <v>2896</v>
      </c>
      <c r="I75" s="365" t="s">
        <v>2895</v>
      </c>
    </row>
    <row r="76" spans="4:9">
      <c r="D76" s="29">
        <v>17</v>
      </c>
      <c r="E76" s="183" t="s">
        <v>1121</v>
      </c>
      <c r="F76" s="183">
        <f>_xlfn.XLOOKUP(E76,map_headernames!Q:Q,map_headernames!BN:BN)</f>
        <v>162</v>
      </c>
      <c r="G76" s="186">
        <v>17</v>
      </c>
      <c r="H76" s="369" t="s">
        <v>2897</v>
      </c>
    </row>
    <row r="77" spans="4:9">
      <c r="D77" s="29">
        <v>18</v>
      </c>
      <c r="E77" s="183" t="s">
        <v>155</v>
      </c>
      <c r="F77" s="183">
        <f>_xlfn.XLOOKUP(E77,map_headernames!Q:Q,map_headernames!BN:BN)</f>
        <v>164</v>
      </c>
      <c r="G77" s="186">
        <v>18</v>
      </c>
      <c r="H77" s="369" t="s">
        <v>2898</v>
      </c>
    </row>
    <row r="78" spans="4:9">
      <c r="D78" s="29">
        <v>19</v>
      </c>
      <c r="E78" s="183" t="s">
        <v>150</v>
      </c>
      <c r="F78" s="183">
        <f>_xlfn.XLOOKUP(E78,map_headernames!Q:Q,map_headernames!BN:BN)</f>
        <v>166</v>
      </c>
      <c r="G78" s="186">
        <v>19</v>
      </c>
      <c r="H78" s="369" t="s">
        <v>2899</v>
      </c>
    </row>
    <row r="79" spans="4:9">
      <c r="D79" s="29">
        <v>20</v>
      </c>
      <c r="E79" s="183" t="s">
        <v>396</v>
      </c>
      <c r="F79" s="183">
        <f>_xlfn.XLOOKUP(E79,map_headernames!Q:Q,map_headernames!BN:BN)</f>
        <v>165</v>
      </c>
      <c r="G79" s="186">
        <v>20</v>
      </c>
      <c r="H79" s="369" t="s">
        <v>2900</v>
      </c>
    </row>
    <row r="80" spans="4:9">
      <c r="D80" s="29">
        <v>21</v>
      </c>
      <c r="E80" s="183" t="s">
        <v>4913</v>
      </c>
      <c r="F80" s="183">
        <v>165</v>
      </c>
      <c r="G80" s="186">
        <v>21</v>
      </c>
      <c r="H80" s="369"/>
    </row>
    <row r="81" spans="1:11">
      <c r="D81" s="29">
        <v>22</v>
      </c>
      <c r="E81" s="183" t="s">
        <v>51</v>
      </c>
      <c r="F81" s="183">
        <f>_xlfn.XLOOKUP(E81,map_headernames!Q:Q,map_headernames!BN:BN)</f>
        <v>167</v>
      </c>
      <c r="G81" s="186">
        <v>22</v>
      </c>
      <c r="H81" s="369" t="s">
        <v>2901</v>
      </c>
    </row>
    <row r="82" spans="1:11">
      <c r="D82" s="29">
        <v>23</v>
      </c>
      <c r="E82" s="183" t="s">
        <v>1169</v>
      </c>
      <c r="F82" s="183">
        <f>_xlfn.XLOOKUP(E82,map_headernames!Q:Q,map_headernames!BN:BN)</f>
        <v>170</v>
      </c>
      <c r="G82" s="186">
        <v>23</v>
      </c>
      <c r="H82" s="369" t="s">
        <v>2902</v>
      </c>
    </row>
    <row r="83" spans="1:11">
      <c r="D83" s="29">
        <v>24</v>
      </c>
      <c r="E83" s="183" t="s">
        <v>176</v>
      </c>
      <c r="F83" s="183">
        <f>_xlfn.XLOOKUP(E83,map_headernames!Q:Q,map_headernames!BN:BN)</f>
        <v>168</v>
      </c>
      <c r="G83" s="186">
        <v>24</v>
      </c>
      <c r="H83" s="369" t="s">
        <v>2903</v>
      </c>
    </row>
    <row r="84" spans="1:11">
      <c r="D84" s="29">
        <v>25</v>
      </c>
      <c r="E84" s="183" t="s">
        <v>168</v>
      </c>
      <c r="F84" s="183">
        <f>_xlfn.XLOOKUP(E84,map_headernames!Q:Q,map_headernames!BN:BN)</f>
        <v>169</v>
      </c>
      <c r="G84" s="186">
        <v>25</v>
      </c>
      <c r="H84" s="369" t="s">
        <v>2904</v>
      </c>
    </row>
    <row r="85" spans="1:11">
      <c r="D85" s="29">
        <v>26</v>
      </c>
      <c r="E85" s="183" t="s">
        <v>164</v>
      </c>
      <c r="F85" s="183">
        <f>_xlfn.XLOOKUP(E85,map_headernames!Q:Q,map_headernames!BN:BN)</f>
        <v>163</v>
      </c>
      <c r="G85" s="186">
        <v>26</v>
      </c>
      <c r="H85" s="369" t="s">
        <v>2905</v>
      </c>
    </row>
    <row r="86" spans="1:11">
      <c r="A86" t="s">
        <v>4994</v>
      </c>
      <c r="D86" s="29">
        <v>27</v>
      </c>
      <c r="E86" t="s">
        <v>2921</v>
      </c>
      <c r="F86" t="s">
        <v>2921</v>
      </c>
      <c r="G86" s="29">
        <v>27</v>
      </c>
      <c r="I86" s="24"/>
      <c r="J86" s="24"/>
      <c r="K86" s="24"/>
    </row>
    <row r="87" spans="1:11">
      <c r="A87" t="s">
        <v>2254</v>
      </c>
      <c r="B87" t="s">
        <v>2251</v>
      </c>
      <c r="C87" t="s">
        <v>3116</v>
      </c>
      <c r="D87" s="29">
        <v>28</v>
      </c>
      <c r="E87" s="42" t="s">
        <v>3116</v>
      </c>
      <c r="F87" s="42">
        <f>_xlfn.XLOOKUP(E87,map_headernames!U:U,map_headernames!BN:BN)</f>
        <v>4</v>
      </c>
      <c r="G87" s="29">
        <v>28</v>
      </c>
      <c r="H87" s="363"/>
      <c r="I87" s="24"/>
      <c r="J87" s="24"/>
      <c r="K87" s="24"/>
    </row>
    <row r="88" spans="1:11">
      <c r="B88" t="s">
        <v>3111</v>
      </c>
      <c r="C88" t="s">
        <v>3117</v>
      </c>
      <c r="D88" s="29">
        <v>29</v>
      </c>
      <c r="E88" s="42" t="s">
        <v>3117</v>
      </c>
      <c r="F88" s="42">
        <f>_xlfn.XLOOKUP(E88,map_headernames!U:U,map_headernames!BN:BN)</f>
        <v>999</v>
      </c>
      <c r="G88" s="29">
        <v>29</v>
      </c>
      <c r="H88" s="363"/>
      <c r="I88" s="24"/>
      <c r="J88" s="24"/>
      <c r="K88" s="24"/>
    </row>
    <row r="89" spans="1:11">
      <c r="B89" t="s">
        <v>3112</v>
      </c>
      <c r="C89" t="s">
        <v>3118</v>
      </c>
      <c r="D89" s="29">
        <v>30</v>
      </c>
      <c r="E89" s="42" t="s">
        <v>3118</v>
      </c>
      <c r="F89" s="42" t="e">
        <f>_xlfn.XLOOKUP(E89,map_headernames!U:U,map_headernames!BN:BN)</f>
        <v>#N/A</v>
      </c>
      <c r="G89" s="29">
        <v>30</v>
      </c>
      <c r="H89" s="363"/>
      <c r="I89" s="24"/>
      <c r="J89" s="24"/>
      <c r="K89" s="24"/>
    </row>
    <row r="90" spans="1:11">
      <c r="B90" t="s">
        <v>3124</v>
      </c>
      <c r="C90" t="s">
        <v>3119</v>
      </c>
      <c r="D90" s="29">
        <v>31</v>
      </c>
      <c r="E90" s="42" t="s">
        <v>3119</v>
      </c>
      <c r="F90" s="42">
        <f>_xlfn.XLOOKUP(E90,map_headernames!U:U,map_headernames!BN:BN)</f>
        <v>999</v>
      </c>
      <c r="G90" s="29">
        <v>31</v>
      </c>
      <c r="H90" s="363"/>
      <c r="I90" s="24"/>
      <c r="J90" s="24"/>
      <c r="K90" s="24"/>
    </row>
    <row r="91" spans="1:11">
      <c r="A91" t="s">
        <v>1089</v>
      </c>
      <c r="B91" t="s">
        <v>3113</v>
      </c>
      <c r="C91" t="s">
        <v>3120</v>
      </c>
      <c r="D91" s="29">
        <v>32</v>
      </c>
      <c r="E91" s="42" t="s">
        <v>3120</v>
      </c>
      <c r="F91" s="42">
        <f>_xlfn.XLOOKUP(E91,map_headernames!U:U,map_headernames!BN:BN)</f>
        <v>16</v>
      </c>
      <c r="G91" s="29">
        <v>32</v>
      </c>
      <c r="H91" s="363"/>
      <c r="I91" s="24"/>
      <c r="J91" s="24"/>
      <c r="K91" s="24"/>
    </row>
    <row r="92" spans="1:11">
      <c r="B92" t="s">
        <v>3114</v>
      </c>
      <c r="C92" t="s">
        <v>3121</v>
      </c>
      <c r="D92" s="29">
        <v>33</v>
      </c>
      <c r="E92" s="42" t="s">
        <v>3121</v>
      </c>
      <c r="F92" s="42">
        <f>_xlfn.XLOOKUP(E92,map_headernames!U:U,map_headernames!BN:BN)</f>
        <v>999</v>
      </c>
      <c r="G92" s="29">
        <v>33</v>
      </c>
      <c r="H92" s="363"/>
      <c r="I92" s="24"/>
      <c r="J92" s="24"/>
      <c r="K92" s="24"/>
    </row>
    <row r="93" spans="1:11">
      <c r="B93" t="s">
        <v>3115</v>
      </c>
      <c r="C93" t="s">
        <v>3122</v>
      </c>
      <c r="D93" s="29">
        <v>34</v>
      </c>
      <c r="E93" s="42" t="s">
        <v>3122</v>
      </c>
      <c r="F93" s="42">
        <f>_xlfn.XLOOKUP(E93,map_headernames!U:U,map_headernames!BN:BN)</f>
        <v>999</v>
      </c>
      <c r="G93" s="29">
        <v>34</v>
      </c>
      <c r="H93" s="363"/>
      <c r="I93" s="24"/>
      <c r="J93" s="24"/>
      <c r="K93" s="24"/>
    </row>
    <row r="94" spans="1:11">
      <c r="B94" t="s">
        <v>20</v>
      </c>
      <c r="C94" t="s">
        <v>3123</v>
      </c>
      <c r="D94" s="29">
        <v>35</v>
      </c>
      <c r="E94" s="42" t="s">
        <v>3123</v>
      </c>
      <c r="F94" s="42">
        <f>_xlfn.XLOOKUP(E94,map_headernames!U:U,map_headernames!BN:BN)</f>
        <v>999</v>
      </c>
      <c r="G94" s="29">
        <v>35</v>
      </c>
      <c r="H94" s="363"/>
      <c r="I94" s="24"/>
      <c r="J94" s="24"/>
      <c r="K94" s="24"/>
    </row>
    <row r="95" spans="1:11">
      <c r="D95" s="29">
        <v>36</v>
      </c>
      <c r="E95" s="40" t="s">
        <v>2317</v>
      </c>
      <c r="F95">
        <f>_xlfn.XLOOKUP(E95,map_headernames!Q:Q,map_headernames!BN:BN)</f>
        <v>21</v>
      </c>
      <c r="G95" s="29">
        <v>36</v>
      </c>
      <c r="H95" s="364" t="s">
        <v>2907</v>
      </c>
      <c r="I95" s="363" t="s">
        <v>2906</v>
      </c>
      <c r="J95" s="24"/>
      <c r="K95" s="24"/>
    </row>
    <row r="96" spans="1:11">
      <c r="D96" s="29">
        <v>37</v>
      </c>
      <c r="E96" s="40" t="s">
        <v>2307</v>
      </c>
      <c r="F96">
        <f>_xlfn.XLOOKUP(E96,map_headernames!Q:Q,map_headernames!BN:BN)</f>
        <v>19</v>
      </c>
      <c r="G96" s="29">
        <v>37</v>
      </c>
      <c r="H96" s="364" t="s">
        <v>2908</v>
      </c>
      <c r="I96" s="24"/>
      <c r="J96" s="24"/>
      <c r="K96" s="24"/>
    </row>
    <row r="97" spans="4:8">
      <c r="D97" s="29">
        <v>38</v>
      </c>
      <c r="E97" s="40" t="s">
        <v>2312</v>
      </c>
      <c r="F97">
        <f>_xlfn.XLOOKUP(E97,map_headernames!Q:Q,map_headernames!BN:BN)</f>
        <v>20</v>
      </c>
      <c r="G97" s="29">
        <v>38</v>
      </c>
      <c r="H97" s="364" t="s">
        <v>2909</v>
      </c>
    </row>
    <row r="98" spans="4:8">
      <c r="D98" s="29">
        <v>39</v>
      </c>
      <c r="E98" s="40" t="s">
        <v>2322</v>
      </c>
      <c r="F98">
        <f>_xlfn.XLOOKUP(E98,map_headernames!Q:Q,map_headernames!BN:BN)</f>
        <v>22</v>
      </c>
      <c r="G98" s="29">
        <v>39</v>
      </c>
      <c r="H98" s="364" t="s">
        <v>2910</v>
      </c>
    </row>
    <row r="99" spans="4:8">
      <c r="D99" s="29">
        <v>40</v>
      </c>
      <c r="E99" s="40" t="s">
        <v>2327</v>
      </c>
      <c r="F99">
        <f>_xlfn.XLOOKUP(E99,map_headernames!Q:Q,map_headernames!BN:BN)</f>
        <v>23</v>
      </c>
      <c r="G99" s="29">
        <v>40</v>
      </c>
      <c r="H99" s="364" t="s">
        <v>2911</v>
      </c>
    </row>
    <row r="100" spans="4:8">
      <c r="D100" s="29">
        <v>41</v>
      </c>
      <c r="E100" s="40" t="s">
        <v>2332</v>
      </c>
      <c r="F100">
        <f>_xlfn.XLOOKUP(E100,map_headernames!Q:Q,map_headernames!BN:BN)</f>
        <v>24</v>
      </c>
      <c r="G100" s="29">
        <v>41</v>
      </c>
      <c r="H100" s="364" t="s">
        <v>2912</v>
      </c>
    </row>
    <row r="101" spans="4:8">
      <c r="D101" s="29">
        <v>42</v>
      </c>
      <c r="E101" s="40" t="s">
        <v>2337</v>
      </c>
      <c r="F101">
        <f>_xlfn.XLOOKUP(E101,map_headernames!Q:Q,map_headernames!BN:BN)</f>
        <v>25</v>
      </c>
      <c r="G101" s="29">
        <v>42</v>
      </c>
      <c r="H101" s="364" t="s">
        <v>2913</v>
      </c>
    </row>
    <row r="102" spans="4:8">
      <c r="D102" s="29">
        <v>43</v>
      </c>
      <c r="E102" s="40" t="s">
        <v>2300</v>
      </c>
      <c r="F102">
        <f>_xlfn.XLOOKUP(E102,map_headernames!Q:Q,map_headernames!BN:BN)</f>
        <v>18</v>
      </c>
      <c r="G102" s="29">
        <v>43</v>
      </c>
    </row>
    <row r="103" spans="4:8">
      <c r="D103" s="29">
        <v>44</v>
      </c>
      <c r="E103" s="41" t="str">
        <f>SUBSTITUTE(E95,"pct","")</f>
        <v>hisp</v>
      </c>
      <c r="F103">
        <f>_xlfn.XLOOKUP(E103,map_headernames!Q:Q,map_headernames!BN:BN)</f>
        <v>999</v>
      </c>
      <c r="G103" s="29">
        <v>44</v>
      </c>
    </row>
    <row r="104" spans="4:8">
      <c r="D104" s="29">
        <v>45</v>
      </c>
      <c r="E104" s="41" t="str">
        <f t="shared" ref="E104:E110" si="0">SUBSTITUTE(E96,"pct","")</f>
        <v>nhba</v>
      </c>
      <c r="F104">
        <f>_xlfn.XLOOKUP(E104,map_headernames!Q:Q,map_headernames!BN:BN)</f>
        <v>999</v>
      </c>
      <c r="G104" s="29">
        <v>45</v>
      </c>
    </row>
    <row r="105" spans="4:8">
      <c r="D105" s="29">
        <v>46</v>
      </c>
      <c r="E105" s="41" t="str">
        <f t="shared" si="0"/>
        <v>nhaa</v>
      </c>
      <c r="F105">
        <f>_xlfn.XLOOKUP(E105,map_headernames!Q:Q,map_headernames!BN:BN)</f>
        <v>999</v>
      </c>
      <c r="G105" s="29">
        <v>46</v>
      </c>
    </row>
    <row r="106" spans="4:8">
      <c r="D106" s="29">
        <v>47</v>
      </c>
      <c r="E106" s="41" t="str">
        <f t="shared" si="0"/>
        <v>nhaiana</v>
      </c>
      <c r="F106">
        <f>_xlfn.XLOOKUP(E106,map_headernames!Q:Q,map_headernames!BN:BN)</f>
        <v>999</v>
      </c>
      <c r="G106" s="29">
        <v>47</v>
      </c>
    </row>
    <row r="107" spans="4:8">
      <c r="D107" s="29">
        <v>48</v>
      </c>
      <c r="E107" s="41" t="str">
        <f t="shared" si="0"/>
        <v>nhnhpia</v>
      </c>
      <c r="F107">
        <f>_xlfn.XLOOKUP(E107,map_headernames!Q:Q,map_headernames!BN:BN)</f>
        <v>999</v>
      </c>
      <c r="G107" s="29">
        <v>48</v>
      </c>
    </row>
    <row r="108" spans="4:8">
      <c r="D108" s="29">
        <v>49</v>
      </c>
      <c r="E108" s="41" t="str">
        <f t="shared" si="0"/>
        <v>nhotheralone</v>
      </c>
      <c r="F108">
        <f>_xlfn.XLOOKUP(E108,map_headernames!Q:Q,map_headernames!BN:BN)</f>
        <v>999</v>
      </c>
      <c r="G108" s="29">
        <v>49</v>
      </c>
    </row>
    <row r="109" spans="4:8">
      <c r="D109" s="29">
        <v>50</v>
      </c>
      <c r="E109" s="41" t="str">
        <f t="shared" si="0"/>
        <v>nhmulti</v>
      </c>
      <c r="F109">
        <f>_xlfn.XLOOKUP(E109,map_headernames!Q:Q,map_headernames!BN:BN)</f>
        <v>999</v>
      </c>
      <c r="G109" s="29">
        <v>50</v>
      </c>
    </row>
    <row r="110" spans="4:8">
      <c r="D110" s="29">
        <v>51</v>
      </c>
      <c r="E110" s="41" t="str">
        <f t="shared" si="0"/>
        <v>nhwa</v>
      </c>
      <c r="F110">
        <f>_xlfn.XLOOKUP(E110,map_headernames!Q:Q,map_headernames!BN:BN)</f>
        <v>999</v>
      </c>
      <c r="G110" s="29">
        <v>51</v>
      </c>
    </row>
    <row r="111" spans="4:8">
      <c r="D111" s="29">
        <v>52</v>
      </c>
      <c r="E111" s="9" t="s">
        <v>2914</v>
      </c>
      <c r="F111">
        <f>_xlfn.XLOOKUP(E111,map_headernames!Q:Q,map_headernames!BN:BN)</f>
        <v>19</v>
      </c>
      <c r="G111" s="29">
        <v>52</v>
      </c>
    </row>
    <row r="112" spans="4:8">
      <c r="D112" s="29">
        <v>53</v>
      </c>
      <c r="E112" s="9" t="s">
        <v>2915</v>
      </c>
      <c r="F112">
        <f>_xlfn.XLOOKUP(E112,map_headernames!Q:Q,map_headernames!BN:BN)</f>
        <v>20</v>
      </c>
      <c r="G112" s="29">
        <v>53</v>
      </c>
      <c r="H112" s="38"/>
    </row>
    <row r="113" spans="4:9">
      <c r="D113" s="29">
        <v>54</v>
      </c>
      <c r="E113" s="9" t="s">
        <v>2916</v>
      </c>
      <c r="F113">
        <f>_xlfn.XLOOKUP(E113,map_headernames!Q:Q,map_headernames!BN:BN)</f>
        <v>22</v>
      </c>
      <c r="G113" s="29">
        <v>54</v>
      </c>
      <c r="H113" s="38"/>
    </row>
    <row r="114" spans="4:9">
      <c r="D114" s="29">
        <v>55</v>
      </c>
      <c r="E114" s="9" t="s">
        <v>2917</v>
      </c>
      <c r="F114">
        <f>_xlfn.XLOOKUP(E114,map_headernames!Q:Q,map_headernames!BN:BN)</f>
        <v>23</v>
      </c>
      <c r="G114" s="29">
        <v>55</v>
      </c>
      <c r="H114" s="38"/>
    </row>
    <row r="115" spans="4:9">
      <c r="D115" s="29">
        <v>56</v>
      </c>
      <c r="E115" s="9" t="s">
        <v>2918</v>
      </c>
      <c r="F115">
        <f>_xlfn.XLOOKUP(E115,map_headernames!Q:Q,map_headernames!BN:BN)</f>
        <v>24</v>
      </c>
      <c r="G115" s="29">
        <v>56</v>
      </c>
      <c r="H115" s="38"/>
    </row>
    <row r="116" spans="4:9">
      <c r="D116" s="29">
        <v>57</v>
      </c>
      <c r="E116" s="9" t="s">
        <v>2919</v>
      </c>
      <c r="F116">
        <f>_xlfn.XLOOKUP(E116,map_headernames!Q:Q,map_headernames!BN:BN)</f>
        <v>25</v>
      </c>
      <c r="G116" s="29">
        <v>57</v>
      </c>
      <c r="H116" s="38"/>
    </row>
    <row r="117" spans="4:9">
      <c r="D117" s="29">
        <v>58</v>
      </c>
      <c r="E117" s="9" t="s">
        <v>2920</v>
      </c>
      <c r="F117">
        <f>_xlfn.XLOOKUP(E117,map_headernames!Q:Q,map_headernames!BN:BN)</f>
        <v>18</v>
      </c>
      <c r="G117" s="29">
        <v>58</v>
      </c>
      <c r="H117" s="38"/>
    </row>
    <row r="118" spans="4:9">
      <c r="D118" s="29">
        <v>59</v>
      </c>
      <c r="E118" s="9" t="s">
        <v>2925</v>
      </c>
      <c r="F118">
        <f>_xlfn.XLOOKUP(E118,map_headernames!Q:Q,map_headernames!BN:BN)</f>
        <v>999</v>
      </c>
      <c r="G118" s="29">
        <v>59</v>
      </c>
      <c r="H118" s="38"/>
    </row>
    <row r="119" spans="4:9">
      <c r="D119" s="29">
        <v>60</v>
      </c>
      <c r="E119" s="9" t="s">
        <v>2926</v>
      </c>
      <c r="F119">
        <f>_xlfn.XLOOKUP(E119,map_headernames!Q:Q,map_headernames!BN:BN)</f>
        <v>999</v>
      </c>
      <c r="G119" s="29">
        <v>60</v>
      </c>
      <c r="H119" s="38"/>
    </row>
    <row r="120" spans="4:9">
      <c r="D120" s="29">
        <v>61</v>
      </c>
      <c r="E120" s="9" t="s">
        <v>2927</v>
      </c>
      <c r="F120">
        <f>_xlfn.XLOOKUP(E120,map_headernames!Q:Q,map_headernames!BN:BN)</f>
        <v>999</v>
      </c>
      <c r="G120" s="29">
        <v>61</v>
      </c>
      <c r="H120" s="38"/>
    </row>
    <row r="121" spans="4:9">
      <c r="D121" s="29">
        <v>62</v>
      </c>
      <c r="E121" s="9" t="s">
        <v>2928</v>
      </c>
      <c r="F121">
        <f>_xlfn.XLOOKUP(E121,map_headernames!Q:Q,map_headernames!BN:BN)</f>
        <v>999</v>
      </c>
      <c r="G121" s="29">
        <v>62</v>
      </c>
      <c r="H121" s="38"/>
    </row>
    <row r="122" spans="4:9">
      <c r="D122" s="29">
        <v>63</v>
      </c>
      <c r="E122" s="9" t="s">
        <v>2929</v>
      </c>
      <c r="F122">
        <f>_xlfn.XLOOKUP(E122,map_headernames!Q:Q,map_headernames!BN:BN)</f>
        <v>999</v>
      </c>
      <c r="G122" s="29">
        <v>63</v>
      </c>
      <c r="H122" s="38"/>
    </row>
    <row r="123" spans="4:9">
      <c r="D123" s="29">
        <v>64</v>
      </c>
      <c r="E123" s="9" t="s">
        <v>2930</v>
      </c>
      <c r="F123">
        <f>_xlfn.XLOOKUP(E123,map_headernames!Q:Q,map_headernames!BN:BN)</f>
        <v>999</v>
      </c>
      <c r="G123" s="29">
        <v>64</v>
      </c>
    </row>
    <row r="124" spans="4:9">
      <c r="D124" s="29">
        <v>65</v>
      </c>
      <c r="E124" s="9" t="s">
        <v>2931</v>
      </c>
      <c r="F124">
        <f>_xlfn.XLOOKUP(E124,map_headernames!Q:Q,map_headernames!BN:BN)</f>
        <v>999</v>
      </c>
      <c r="G124" s="29">
        <v>65</v>
      </c>
    </row>
    <row r="127" spans="4:9">
      <c r="D127" s="361">
        <v>999</v>
      </c>
      <c r="E127" s="7" t="s">
        <v>185</v>
      </c>
      <c r="F127" s="7">
        <v>999</v>
      </c>
      <c r="G127" s="7">
        <v>999</v>
      </c>
      <c r="H127" s="7" t="s">
        <v>185</v>
      </c>
      <c r="I127" s="362" t="s">
        <v>2893</v>
      </c>
    </row>
    <row r="128" spans="4:9">
      <c r="D128" s="361">
        <v>999</v>
      </c>
      <c r="E128" s="7" t="s">
        <v>108</v>
      </c>
      <c r="F128" s="7">
        <v>999</v>
      </c>
      <c r="G128" s="7">
        <v>999</v>
      </c>
      <c r="H128" s="7" t="s">
        <v>108</v>
      </c>
      <c r="I128" s="362" t="s">
        <v>2894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990A-9A2C-4CA4-96A3-04F42B236F60}">
  <dimension ref="A3:BS59"/>
  <sheetViews>
    <sheetView zoomScale="85" zoomScaleNormal="85" workbookViewId="0">
      <pane xSplit="24" ySplit="5" topLeftCell="Y6" activePane="bottomRight" state="frozen"/>
      <selection pane="topRight" activeCell="Y1" sqref="Y1"/>
      <selection pane="bottomLeft" activeCell="A6" sqref="A6"/>
      <selection pane="bottomRight" activeCell="X7" sqref="X7"/>
    </sheetView>
  </sheetViews>
  <sheetFormatPr defaultRowHeight="14.5"/>
  <cols>
    <col min="1" max="1" width="8" bestFit="1" customWidth="1"/>
    <col min="2" max="3" width="8.7265625" customWidth="1"/>
    <col min="4" max="4" width="3.90625" bestFit="1" customWidth="1"/>
    <col min="5" max="5" width="4.26953125" bestFit="1" customWidth="1"/>
    <col min="6" max="6" width="3.54296875" bestFit="1" customWidth="1"/>
    <col min="7" max="7" width="5.6328125" customWidth="1"/>
    <col min="8" max="8" width="3.1796875" customWidth="1"/>
    <col min="9" max="9" width="13" customWidth="1"/>
    <col min="10" max="13" width="3.26953125" customWidth="1"/>
    <col min="14" max="14" width="20.81640625" customWidth="1"/>
    <col min="16" max="16" width="33.36328125" customWidth="1"/>
    <col min="17" max="23" width="4.1796875" customWidth="1"/>
    <col min="24" max="24" width="28.1796875" customWidth="1"/>
    <col min="25" max="33" width="3.08984375" customWidth="1"/>
    <col min="36" max="36" width="14.81640625" customWidth="1"/>
    <col min="37" max="37" width="13.08984375" bestFit="1" customWidth="1"/>
    <col min="38" max="38" width="7" customWidth="1"/>
    <col min="43" max="43" width="10.1796875" customWidth="1"/>
    <col min="45" max="45" width="19.90625" customWidth="1"/>
    <col min="46" max="46" width="6.453125" customWidth="1"/>
    <col min="47" max="47" width="5.6328125" customWidth="1"/>
    <col min="50" max="50" width="15.08984375" bestFit="1" customWidth="1"/>
    <col min="53" max="53" width="11.6328125" customWidth="1"/>
    <col min="57" max="57" width="24.81640625" customWidth="1"/>
    <col min="58" max="59" width="67.1796875" bestFit="1" customWidth="1"/>
    <col min="61" max="61" width="12.1796875" customWidth="1"/>
    <col min="69" max="69" width="14.7265625" customWidth="1"/>
  </cols>
  <sheetData>
    <row r="3" spans="1:71" ht="69.5" customHeight="1">
      <c r="I3" s="257" t="s">
        <v>5694</v>
      </c>
      <c r="J3" s="256"/>
      <c r="K3" s="256"/>
      <c r="L3" s="256"/>
      <c r="M3" s="256"/>
      <c r="N3" s="257" t="s">
        <v>5694</v>
      </c>
      <c r="O3" s="256"/>
      <c r="P3" s="257" t="s">
        <v>5693</v>
      </c>
      <c r="Q3" s="256"/>
      <c r="R3" s="256"/>
      <c r="S3" s="256"/>
      <c r="T3" s="256"/>
      <c r="U3" s="256"/>
      <c r="V3" s="256"/>
      <c r="W3" s="256"/>
      <c r="X3" s="257" t="s">
        <v>1707</v>
      </c>
      <c r="BA3" s="257" t="s">
        <v>5696</v>
      </c>
      <c r="BB3" s="258"/>
      <c r="BC3" s="258"/>
      <c r="BD3" s="258"/>
      <c r="BE3" s="257" t="s">
        <v>5694</v>
      </c>
      <c r="BF3" s="257" t="s">
        <v>5695</v>
      </c>
      <c r="BG3" s="257" t="s">
        <v>5695</v>
      </c>
    </row>
    <row r="4" spans="1:71" ht="41.5" customHeight="1"/>
    <row r="5" spans="1:71" s="3" customFormat="1" ht="53" customHeight="1" thickBot="1">
      <c r="A5" s="50" t="s">
        <v>50</v>
      </c>
      <c r="B5" s="160" t="s">
        <v>27</v>
      </c>
      <c r="C5" s="160" t="s">
        <v>4998</v>
      </c>
      <c r="D5" s="252" t="s">
        <v>2858</v>
      </c>
      <c r="E5" s="253" t="s">
        <v>2859</v>
      </c>
      <c r="F5" s="254" t="s">
        <v>5670</v>
      </c>
      <c r="G5" s="240" t="s">
        <v>4866</v>
      </c>
      <c r="H5" s="239" t="s">
        <v>2</v>
      </c>
      <c r="I5" s="135" t="s">
        <v>3</v>
      </c>
      <c r="J5" s="237" t="s">
        <v>4</v>
      </c>
      <c r="K5" s="237" t="s">
        <v>5</v>
      </c>
      <c r="L5" s="234" t="s">
        <v>4881</v>
      </c>
      <c r="M5" s="248" t="s">
        <v>6</v>
      </c>
      <c r="N5" s="248" t="s">
        <v>5678</v>
      </c>
      <c r="O5" s="236" t="s">
        <v>7</v>
      </c>
      <c r="P5" s="136" t="s">
        <v>0</v>
      </c>
      <c r="Q5" s="47" t="s">
        <v>1</v>
      </c>
      <c r="R5" s="148" t="s">
        <v>5000</v>
      </c>
      <c r="S5" s="149" t="s">
        <v>2923</v>
      </c>
      <c r="T5" s="146" t="s">
        <v>31</v>
      </c>
      <c r="U5" s="58" t="s">
        <v>30</v>
      </c>
      <c r="V5" s="153" t="s">
        <v>4999</v>
      </c>
      <c r="W5" s="154" t="s">
        <v>2922</v>
      </c>
      <c r="X5" s="4" t="s">
        <v>8</v>
      </c>
      <c r="Y5" s="157" t="s">
        <v>2834</v>
      </c>
      <c r="Z5" s="158" t="s">
        <v>2841</v>
      </c>
      <c r="AA5" s="157" t="s">
        <v>2840</v>
      </c>
      <c r="AB5" s="157" t="s">
        <v>2838</v>
      </c>
      <c r="AC5" s="157" t="s">
        <v>2839</v>
      </c>
      <c r="AD5" s="157" t="s">
        <v>2837</v>
      </c>
      <c r="AE5" s="159" t="s">
        <v>2832</v>
      </c>
      <c r="AF5" s="159" t="s">
        <v>2835</v>
      </c>
      <c r="AG5" s="159" t="s">
        <v>2836</v>
      </c>
      <c r="AH5" s="51" t="s">
        <v>13</v>
      </c>
      <c r="AI5" s="51" t="s">
        <v>14</v>
      </c>
      <c r="AJ5" s="62" t="s">
        <v>10</v>
      </c>
      <c r="AK5" s="214" t="s">
        <v>3062</v>
      </c>
      <c r="AL5" s="215" t="s">
        <v>37</v>
      </c>
      <c r="AM5" s="52" t="s">
        <v>34</v>
      </c>
      <c r="AN5" s="49" t="s">
        <v>35</v>
      </c>
      <c r="AO5" s="49" t="s">
        <v>36</v>
      </c>
      <c r="AP5" s="53" t="s">
        <v>38</v>
      </c>
      <c r="AQ5" s="61" t="s">
        <v>9</v>
      </c>
      <c r="AR5" s="54" t="s">
        <v>11</v>
      </c>
      <c r="AS5" s="55" t="s">
        <v>32</v>
      </c>
      <c r="AT5" s="54" t="s">
        <v>33</v>
      </c>
      <c r="AU5" s="56" t="s">
        <v>3067</v>
      </c>
      <c r="AV5" s="249" t="s">
        <v>2844</v>
      </c>
      <c r="AW5" s="249" t="s">
        <v>5671</v>
      </c>
      <c r="AX5" s="244" t="s">
        <v>12</v>
      </c>
      <c r="AY5" s="60" t="s">
        <v>19</v>
      </c>
      <c r="AZ5" s="60" t="s">
        <v>3066</v>
      </c>
      <c r="BA5" s="60" t="s">
        <v>20</v>
      </c>
      <c r="BB5" s="60" t="s">
        <v>5450</v>
      </c>
      <c r="BC5" s="60" t="s">
        <v>5451</v>
      </c>
      <c r="BD5" s="60" t="s">
        <v>5452</v>
      </c>
      <c r="BE5" s="162" t="s">
        <v>5024</v>
      </c>
      <c r="BF5" s="163" t="s">
        <v>15</v>
      </c>
      <c r="BG5" s="162" t="s">
        <v>16</v>
      </c>
      <c r="BH5" s="164" t="s">
        <v>17</v>
      </c>
      <c r="BI5" s="164" t="s">
        <v>29</v>
      </c>
      <c r="BJ5" s="164" t="s">
        <v>18</v>
      </c>
      <c r="BK5" s="49" t="s">
        <v>23</v>
      </c>
      <c r="BL5" s="49" t="s">
        <v>21</v>
      </c>
      <c r="BM5" s="226" t="s">
        <v>22</v>
      </c>
      <c r="BN5" s="49" t="s">
        <v>24</v>
      </c>
      <c r="BO5" s="5" t="s">
        <v>25</v>
      </c>
      <c r="BP5" s="5" t="s">
        <v>26</v>
      </c>
      <c r="BQ5" s="5" t="s">
        <v>28</v>
      </c>
      <c r="BR5" s="48" t="s">
        <v>39</v>
      </c>
      <c r="BS5" s="48" t="s">
        <v>40</v>
      </c>
    </row>
    <row r="6" spans="1:71" s="176" customFormat="1">
      <c r="A6" s="307">
        <v>1</v>
      </c>
      <c r="B6" s="308" t="str">
        <f t="shared" ref="B6:B20" si="0">IFERROR(TEXT(AL6,"00"),"99")&amp;IFERROR(TEXT(W6,"00"),"99")&amp;IFERROR(TEXT(S6,"00"),"99")&amp;IFERROR(TEXT(BM6,"000"),"999")</f>
        <v>033403000</v>
      </c>
      <c r="C6" s="308" t="str">
        <f t="shared" ref="C6:C20" si="1">IFERROR(TEXT(AL6,"00"),"99")&amp;IFERROR(TEXT(V6,"00"),"99")&amp;IFERROR(TEXT(R6,"000"),"999")</f>
        <v>0334098</v>
      </c>
      <c r="D6" s="309">
        <v>0</v>
      </c>
      <c r="E6" s="309">
        <v>0</v>
      </c>
      <c r="F6" s="309">
        <v>0</v>
      </c>
      <c r="G6" s="309"/>
      <c r="H6" s="310"/>
      <c r="I6" s="311" t="str">
        <f>"RAW_E_"&amp;$I$3</f>
        <v>RAW_E_NO2</v>
      </c>
      <c r="J6" s="312"/>
      <c r="K6" s="312"/>
      <c r="L6" s="312"/>
      <c r="M6" s="312"/>
      <c r="N6" s="311" t="str">
        <f>$N$3</f>
        <v>NO2</v>
      </c>
      <c r="O6" s="312"/>
      <c r="P6" s="311" t="str">
        <f>$P$3</f>
        <v>no2</v>
      </c>
      <c r="Q6" s="312"/>
      <c r="R6" s="313">
        <f>IFERROR(_xlfn.XLOOKUP(T6,sortorder!$E$62:$E$134,sortorder!$F$62:$F$134),999)</f>
        <v>97.5</v>
      </c>
      <c r="S6" s="313">
        <f>IFERROR(_xlfn.XLOOKUP(T6,sortorder!$E$62:$E$134,sortorder!$D$62:$D$134),99)</f>
        <v>3</v>
      </c>
      <c r="T6" s="311" t="str">
        <f>$P$3</f>
        <v>no2</v>
      </c>
      <c r="U6" s="314"/>
      <c r="V6" s="313">
        <f>IFERROR(_xlfn.XLOOKUP(X6,sortorder!$E$4:$E$55,sortorder!$D$4:$D$55),99)</f>
        <v>34</v>
      </c>
      <c r="W6" s="313">
        <f>IFERROR(_xlfn.XLOOKUP(X6,sortorder!$E$4:$E$55,sortorder!$D$4:$D$55),99)</f>
        <v>34</v>
      </c>
      <c r="X6" s="311" t="str">
        <f>$X$3</f>
        <v>names_e</v>
      </c>
      <c r="Y6" s="311">
        <f>IF(ISERROR(SEARCH(#REF!,$P6)),0,1)</f>
        <v>0</v>
      </c>
      <c r="Z6" s="311">
        <f>IF(ISERROR(SEARCH(#REF!,$P6)),0,1)</f>
        <v>0</v>
      </c>
      <c r="AA6" s="311">
        <f>IF(ISERROR(SEARCH(#REF!,$P6)),0,1)</f>
        <v>0</v>
      </c>
      <c r="AB6" s="311">
        <f>IF(ISERROR(SEARCH(#REF!,$P6)),0,1)</f>
        <v>0</v>
      </c>
      <c r="AC6" s="311">
        <f>IF(ISERROR(SEARCH(#REF!,$P6)),0,1)</f>
        <v>0</v>
      </c>
      <c r="AD6" s="311">
        <f>IF(ISERROR(SEARCH(#REF!,$P6)),0,1)</f>
        <v>0</v>
      </c>
      <c r="AE6" s="311">
        <f>IF(ISERROR(SEARCH(#REF!,$P6)),0,1)</f>
        <v>0</v>
      </c>
      <c r="AF6" s="311">
        <f>IF(ISERROR(SEARCH(#REF!,$P6)),0,1)</f>
        <v>0</v>
      </c>
      <c r="AG6" s="311">
        <f>IF(ISERROR(SEARCH(#REF!,$P6)),0,1)</f>
        <v>0</v>
      </c>
      <c r="AH6" s="312"/>
      <c r="AI6" s="312"/>
      <c r="AJ6" s="315" t="s">
        <v>140</v>
      </c>
      <c r="AK6" s="315" t="s">
        <v>140</v>
      </c>
      <c r="AL6" s="316">
        <f>_xlfn.XLOOKUP(AK6,sortorder!$I$15:$I$20,sortorder!$J$15:$J$20)</f>
        <v>3</v>
      </c>
      <c r="AM6" s="312" t="s">
        <v>423</v>
      </c>
      <c r="AN6" s="312" t="s">
        <v>423</v>
      </c>
      <c r="AO6" s="312" t="s">
        <v>424</v>
      </c>
      <c r="AP6" s="317">
        <v>1</v>
      </c>
      <c r="AQ6" s="315" t="s">
        <v>43</v>
      </c>
      <c r="AR6" s="315" t="s">
        <v>43</v>
      </c>
      <c r="AS6" s="312" t="s">
        <v>286</v>
      </c>
      <c r="AT6" s="312" t="s">
        <v>43</v>
      </c>
      <c r="AU6" s="318"/>
      <c r="AV6" s="319" t="str">
        <f>IFERROR(_xlfn.XLOOKUP(P6,wtd!$B:$B,wtd!$C:$C),"")</f>
        <v/>
      </c>
      <c r="AW6" s="311" t="b">
        <f>IFERROR(P6=_xlfn.XLOOKUP(P6,wtd!$B:$B,wtd!$B:$B),FALSE)</f>
        <v>0</v>
      </c>
      <c r="AX6" s="318" t="s">
        <v>1624</v>
      </c>
      <c r="AY6" s="320">
        <v>3</v>
      </c>
      <c r="AZ6" s="318">
        <v>1</v>
      </c>
      <c r="BA6" s="318" t="str">
        <f>$BA$3</f>
        <v>ppbv</v>
      </c>
      <c r="BB6" s="315" t="b">
        <v>0</v>
      </c>
      <c r="BC6" s="315" t="b">
        <v>0</v>
      </c>
      <c r="BD6" s="315" t="b">
        <v>0</v>
      </c>
      <c r="BE6" s="321" t="str">
        <f>$BE$3</f>
        <v>NO2</v>
      </c>
      <c r="BF6" s="321" t="str">
        <f>$BF$3</f>
        <v>Nitrogen Dioxide (NO2)</v>
      </c>
      <c r="BG6" s="321" t="str">
        <f>$BF$3</f>
        <v>Nitrogen Dioxide (NO2)</v>
      </c>
      <c r="BH6" s="312"/>
      <c r="BI6" s="312"/>
      <c r="BJ6" s="312"/>
      <c r="BK6" s="312"/>
      <c r="BL6" s="312"/>
      <c r="BM6" s="322"/>
      <c r="BN6" s="312"/>
      <c r="BO6" s="312"/>
      <c r="BP6" s="312"/>
      <c r="BQ6" s="312"/>
      <c r="BR6" s="312"/>
      <c r="BS6" s="312"/>
    </row>
    <row r="7" spans="1:71" s="124" customFormat="1">
      <c r="A7" s="323">
        <v>2</v>
      </c>
      <c r="B7" s="324" t="str">
        <f t="shared" si="0"/>
        <v>033503000</v>
      </c>
      <c r="C7" s="324" t="str">
        <f t="shared" si="1"/>
        <v>0335098</v>
      </c>
      <c r="D7" s="325">
        <v>0</v>
      </c>
      <c r="E7" s="325">
        <v>0</v>
      </c>
      <c r="F7" s="325">
        <v>0</v>
      </c>
      <c r="G7" s="325"/>
      <c r="H7" s="218"/>
      <c r="I7" s="262"/>
      <c r="J7" s="251"/>
      <c r="K7" s="251"/>
      <c r="L7" s="251"/>
      <c r="M7" s="251"/>
      <c r="N7" s="262"/>
      <c r="O7" s="251"/>
      <c r="P7" s="262" t="str">
        <f>"ratio.to.avg."&amp;$P$3</f>
        <v>ratio.to.avg.no2</v>
      </c>
      <c r="Q7" s="251"/>
      <c r="R7" s="326">
        <f>IFERROR(_xlfn.XLOOKUP(T7,sortorder!$E$62:$E$134,sortorder!$F$62:$F$134),999)</f>
        <v>97.5</v>
      </c>
      <c r="S7" s="326">
        <f>IFERROR(_xlfn.XLOOKUP(T7,sortorder!$E$62:$E$134,sortorder!$D$62:$D$134),99)</f>
        <v>3</v>
      </c>
      <c r="T7" s="262" t="str">
        <f t="shared" ref="T7:T20" si="2">$P$3</f>
        <v>no2</v>
      </c>
      <c r="U7" s="202"/>
      <c r="V7" s="326">
        <f>IFERROR(_xlfn.XLOOKUP(X7,sortorder!$E$4:$E$55,sortorder!$D$4:$D$55),99)</f>
        <v>35</v>
      </c>
      <c r="W7" s="326">
        <f>IFERROR(_xlfn.XLOOKUP(X7,sortorder!$E$4:$E$55,sortorder!$D$4:$D$55),99)</f>
        <v>35</v>
      </c>
      <c r="X7" s="262" t="str">
        <f>$X$3&amp;"_ratio_to_avg"</f>
        <v>names_e_ratio_to_avg</v>
      </c>
      <c r="Y7" s="262">
        <f>IF(ISERROR(SEARCH(#REF!,$P7)),0,1)</f>
        <v>0</v>
      </c>
      <c r="Z7" s="262">
        <f>IF(ISERROR(SEARCH(#REF!,$P7)),0,1)</f>
        <v>0</v>
      </c>
      <c r="AA7" s="262">
        <f>IF(ISERROR(SEARCH(#REF!,$P7)),0,1)</f>
        <v>0</v>
      </c>
      <c r="AB7" s="262">
        <f>IF(ISERROR(SEARCH(#REF!,$P7)),0,1)</f>
        <v>0</v>
      </c>
      <c r="AC7" s="262">
        <f>IF(ISERROR(SEARCH(#REF!,$P7)),0,1)</f>
        <v>0</v>
      </c>
      <c r="AD7" s="262">
        <f>IF(ISERROR(SEARCH(#REF!,$P7)),0,1)</f>
        <v>0</v>
      </c>
      <c r="AE7" s="262">
        <f>IF(ISERROR(SEARCH(#REF!,$P7)),0,1)</f>
        <v>0</v>
      </c>
      <c r="AF7" s="262">
        <f>IF(ISERROR(SEARCH(#REF!,$P7)),0,1)</f>
        <v>0</v>
      </c>
      <c r="AG7" s="262">
        <f>IF(ISERROR(SEARCH(#REF!,$P7)),0,1)</f>
        <v>0</v>
      </c>
      <c r="AH7" s="251"/>
      <c r="AI7" s="251"/>
      <c r="AJ7" s="203" t="s">
        <v>140</v>
      </c>
      <c r="AK7" s="203" t="s">
        <v>140</v>
      </c>
      <c r="AL7" s="327">
        <f>_xlfn.XLOOKUP(AK7,sortorder!$I$15:$I$20,sortorder!$J$15:$J$20)</f>
        <v>3</v>
      </c>
      <c r="AM7" s="251" t="s">
        <v>423</v>
      </c>
      <c r="AN7" s="251" t="s">
        <v>423</v>
      </c>
      <c r="AO7" s="251" t="s">
        <v>424</v>
      </c>
      <c r="AP7" s="328">
        <v>1</v>
      </c>
      <c r="AQ7" s="203" t="s">
        <v>2453</v>
      </c>
      <c r="AR7" s="203" t="s">
        <v>1758</v>
      </c>
      <c r="AS7" s="251" t="s">
        <v>1758</v>
      </c>
      <c r="AT7" s="251" t="s">
        <v>1758</v>
      </c>
      <c r="AU7" s="125"/>
      <c r="AV7" s="329" t="str">
        <f>IFERROR(_xlfn.XLOOKUP(P7,wtd!$B:$B,wtd!$C:$C),"")</f>
        <v/>
      </c>
      <c r="AW7" s="262" t="b">
        <f>IFERROR(P7=_xlfn.XLOOKUP(P7,wtd!$B:$B,wtd!$B:$B),FALSE)</f>
        <v>0</v>
      </c>
      <c r="AX7" s="125" t="s">
        <v>3070</v>
      </c>
      <c r="AY7" s="330">
        <v>2</v>
      </c>
      <c r="AZ7" s="125">
        <v>1</v>
      </c>
      <c r="BA7" s="251"/>
      <c r="BB7" s="203" t="b">
        <v>0</v>
      </c>
      <c r="BC7" s="203" t="b">
        <v>0</v>
      </c>
      <c r="BD7" s="203" t="b">
        <v>0</v>
      </c>
      <c r="BE7" s="331" t="str">
        <f>"Ratio to US avg "&amp;$BE$3</f>
        <v>Ratio to US avg NO2</v>
      </c>
      <c r="BF7" s="331" t="str">
        <f>"Ratio to US avg "&amp;$BF$3</f>
        <v>Ratio to US avg Nitrogen Dioxide (NO2)</v>
      </c>
      <c r="BG7" s="331" t="str">
        <f>"Ratio to US avg "&amp;$BF$3</f>
        <v>Ratio to US avg Nitrogen Dioxide (NO2)</v>
      </c>
      <c r="BH7" s="251"/>
      <c r="BI7" s="251"/>
      <c r="BJ7" s="251"/>
      <c r="BK7" s="251"/>
      <c r="BL7" s="251"/>
      <c r="BM7" s="332"/>
      <c r="BN7" s="251"/>
      <c r="BO7" s="251"/>
      <c r="BP7" s="251"/>
      <c r="BQ7" s="251"/>
      <c r="BR7" s="251"/>
      <c r="BS7" s="251"/>
    </row>
    <row r="8" spans="1:71" s="124" customFormat="1">
      <c r="A8" s="323">
        <v>3</v>
      </c>
      <c r="B8" s="324" t="str">
        <f t="shared" si="0"/>
        <v>033603000</v>
      </c>
      <c r="C8" s="324" t="str">
        <f t="shared" si="1"/>
        <v>0336098</v>
      </c>
      <c r="D8" s="325">
        <v>0</v>
      </c>
      <c r="E8" s="325">
        <v>0</v>
      </c>
      <c r="F8" s="325">
        <v>0</v>
      </c>
      <c r="G8" s="325"/>
      <c r="H8" s="218"/>
      <c r="I8" s="262"/>
      <c r="J8" s="251"/>
      <c r="K8" s="251"/>
      <c r="L8" s="251"/>
      <c r="M8" s="251"/>
      <c r="N8" s="262"/>
      <c r="O8" s="251"/>
      <c r="P8" s="262" t="str">
        <f>"ratio.to.state.avg."&amp;$P$3</f>
        <v>ratio.to.state.avg.no2</v>
      </c>
      <c r="Q8" s="251"/>
      <c r="R8" s="326">
        <f>IFERROR(_xlfn.XLOOKUP(T8,sortorder!$E$62:$E$134,sortorder!$F$62:$F$134),999)</f>
        <v>97.5</v>
      </c>
      <c r="S8" s="326">
        <f>IFERROR(_xlfn.XLOOKUP(T8,sortorder!$E$62:$E$134,sortorder!$D$62:$D$134),99)</f>
        <v>3</v>
      </c>
      <c r="T8" s="262" t="str">
        <f t="shared" si="2"/>
        <v>no2</v>
      </c>
      <c r="U8" s="202"/>
      <c r="V8" s="326">
        <f>IFERROR(_xlfn.XLOOKUP(X8,sortorder!$E$4:$E$55,sortorder!$D$4:$D$55),99)</f>
        <v>36</v>
      </c>
      <c r="W8" s="326">
        <f>IFERROR(_xlfn.XLOOKUP(X8,sortorder!$E$4:$E$55,sortorder!$D$4:$D$55),99)</f>
        <v>36</v>
      </c>
      <c r="X8" s="262" t="str">
        <f>$X$3&amp;"_ratio_to_state_avg"</f>
        <v>names_e_ratio_to_state_avg</v>
      </c>
      <c r="Y8" s="262">
        <f>IF(ISERROR(SEARCH(#REF!,$P8)),0,1)</f>
        <v>0</v>
      </c>
      <c r="Z8" s="262">
        <f>IF(ISERROR(SEARCH(#REF!,$P8)),0,1)</f>
        <v>0</v>
      </c>
      <c r="AA8" s="262">
        <f>IF(ISERROR(SEARCH(#REF!,$P8)),0,1)</f>
        <v>0</v>
      </c>
      <c r="AB8" s="262">
        <f>IF(ISERROR(SEARCH(#REF!,$P8)),0,1)</f>
        <v>0</v>
      </c>
      <c r="AC8" s="262">
        <f>IF(ISERROR(SEARCH(#REF!,$P8)),0,1)</f>
        <v>0</v>
      </c>
      <c r="AD8" s="262">
        <f>IF(ISERROR(SEARCH(#REF!,$P8)),0,1)</f>
        <v>0</v>
      </c>
      <c r="AE8" s="262">
        <f>IF(ISERROR(SEARCH(#REF!,$P8)),0,1)</f>
        <v>0</v>
      </c>
      <c r="AF8" s="262">
        <f>IF(ISERROR(SEARCH(#REF!,$P8)),0,1)</f>
        <v>0</v>
      </c>
      <c r="AG8" s="262">
        <f>IF(ISERROR(SEARCH(#REF!,$P8)),0,1)</f>
        <v>0</v>
      </c>
      <c r="AH8" s="251"/>
      <c r="AI8" s="251"/>
      <c r="AJ8" s="203" t="s">
        <v>140</v>
      </c>
      <c r="AK8" s="203" t="s">
        <v>140</v>
      </c>
      <c r="AL8" s="327">
        <f>_xlfn.XLOOKUP(AK8,sortorder!$I$15:$I$20,sortorder!$J$15:$J$20)</f>
        <v>3</v>
      </c>
      <c r="AM8" s="251" t="s">
        <v>1804</v>
      </c>
      <c r="AN8" s="251" t="s">
        <v>1804</v>
      </c>
      <c r="AO8" s="251" t="s">
        <v>1805</v>
      </c>
      <c r="AP8" s="328">
        <v>3</v>
      </c>
      <c r="AQ8" s="203" t="s">
        <v>2511</v>
      </c>
      <c r="AR8" s="203" t="s">
        <v>1758</v>
      </c>
      <c r="AS8" s="251" t="s">
        <v>1758</v>
      </c>
      <c r="AT8" s="251" t="s">
        <v>1758</v>
      </c>
      <c r="AU8" s="125"/>
      <c r="AV8" s="329" t="str">
        <f>IFERROR(_xlfn.XLOOKUP(P8,wtd!$B:$B,wtd!$C:$C),"")</f>
        <v/>
      </c>
      <c r="AW8" s="262" t="b">
        <f>IFERROR(P8=_xlfn.XLOOKUP(P8,wtd!$B:$B,wtd!$B:$B),FALSE)</f>
        <v>0</v>
      </c>
      <c r="AX8" s="125" t="s">
        <v>3070</v>
      </c>
      <c r="AY8" s="330">
        <v>2</v>
      </c>
      <c r="AZ8" s="125">
        <v>1</v>
      </c>
      <c r="BA8" s="251"/>
      <c r="BB8" s="203" t="b">
        <v>0</v>
      </c>
      <c r="BC8" s="203" t="b">
        <v>0</v>
      </c>
      <c r="BD8" s="203" t="b">
        <v>0</v>
      </c>
      <c r="BE8" s="331" t="str">
        <f>"Ratio to State avg "&amp;$BE$3</f>
        <v>Ratio to State avg NO2</v>
      </c>
      <c r="BF8" s="331" t="str">
        <f>"Ratio to State avg "&amp;$BF$3</f>
        <v>Ratio to State avg Nitrogen Dioxide (NO2)</v>
      </c>
      <c r="BG8" s="331" t="str">
        <f>"Ratio to State avg "&amp;$BF$3</f>
        <v>Ratio to State avg Nitrogen Dioxide (NO2)</v>
      </c>
      <c r="BH8" s="251"/>
      <c r="BI8" s="251"/>
      <c r="BJ8" s="251"/>
      <c r="BK8" s="251"/>
      <c r="BL8" s="251"/>
      <c r="BM8" s="332"/>
      <c r="BN8" s="251"/>
      <c r="BO8" s="251"/>
      <c r="BP8" s="251"/>
      <c r="BQ8" s="251"/>
      <c r="BR8" s="251"/>
      <c r="BS8" s="251"/>
    </row>
    <row r="9" spans="1:71" s="124" customFormat="1">
      <c r="A9" s="323">
        <v>4</v>
      </c>
      <c r="B9" s="324" t="str">
        <f t="shared" si="0"/>
        <v>033703000</v>
      </c>
      <c r="C9" s="324" t="str">
        <f t="shared" si="1"/>
        <v>0337098</v>
      </c>
      <c r="D9" s="325">
        <v>1</v>
      </c>
      <c r="E9" s="325">
        <v>1</v>
      </c>
      <c r="F9" s="325">
        <v>0</v>
      </c>
      <c r="G9" s="325"/>
      <c r="H9" s="218"/>
      <c r="I9" s="262" t="str">
        <f>"N_E_"&amp;$I$3&amp;"_PER"</f>
        <v>N_E_NO2_PER</v>
      </c>
      <c r="J9" s="251"/>
      <c r="K9" s="251"/>
      <c r="L9" s="251"/>
      <c r="M9" s="251"/>
      <c r="N9" s="262" t="str">
        <f>"P_"&amp;$N$3</f>
        <v>P_NO2</v>
      </c>
      <c r="O9" s="251"/>
      <c r="P9" s="262" t="str">
        <f>"pctile."&amp;$P$3</f>
        <v>pctile.no2</v>
      </c>
      <c r="Q9" s="251"/>
      <c r="R9" s="326">
        <f>IFERROR(_xlfn.XLOOKUP(T9,sortorder!$E$62:$E$134,sortorder!$F$62:$F$134),999)</f>
        <v>97.5</v>
      </c>
      <c r="S9" s="326">
        <f>IFERROR(_xlfn.XLOOKUP(T9,sortorder!$E$62:$E$134,sortorder!$D$62:$D$134),99)</f>
        <v>3</v>
      </c>
      <c r="T9" s="262" t="str">
        <f t="shared" si="2"/>
        <v>no2</v>
      </c>
      <c r="U9" s="202"/>
      <c r="V9" s="326">
        <f>IFERROR(_xlfn.XLOOKUP(X9,sortorder!$E$4:$E$55,sortorder!$D$4:$D$55),99)</f>
        <v>37</v>
      </c>
      <c r="W9" s="326">
        <f>IFERROR(_xlfn.XLOOKUP(X9,sortorder!$E$4:$E$55,sortorder!$D$4:$D$55),99)</f>
        <v>37</v>
      </c>
      <c r="X9" s="262" t="str">
        <f>$X$3&amp;"_pctile"</f>
        <v>names_e_pctile</v>
      </c>
      <c r="Y9" s="262">
        <f>IF(ISERROR(SEARCH(#REF!,$P9)),0,1)</f>
        <v>0</v>
      </c>
      <c r="Z9" s="262">
        <f>IF(ISERROR(SEARCH(#REF!,$P9)),0,1)</f>
        <v>0</v>
      </c>
      <c r="AA9" s="262">
        <f>IF(ISERROR(SEARCH(#REF!,$P9)),0,1)</f>
        <v>0</v>
      </c>
      <c r="AB9" s="262">
        <f>IF(ISERROR(SEARCH(#REF!,$P9)),0,1)</f>
        <v>0</v>
      </c>
      <c r="AC9" s="262">
        <f>IF(ISERROR(SEARCH(#REF!,$P9)),0,1)</f>
        <v>0</v>
      </c>
      <c r="AD9" s="262">
        <f>IF(ISERROR(SEARCH(#REF!,$P9)),0,1)</f>
        <v>0</v>
      </c>
      <c r="AE9" s="262">
        <f>IF(ISERROR(SEARCH(#REF!,$P9)),0,1)</f>
        <v>0</v>
      </c>
      <c r="AF9" s="262">
        <f>IF(ISERROR(SEARCH(#REF!,$P9)),0,1)</f>
        <v>0</v>
      </c>
      <c r="AG9" s="262">
        <f>IF(ISERROR(SEARCH(#REF!,$P9)),0,1)</f>
        <v>0</v>
      </c>
      <c r="AH9" s="251" t="s">
        <v>1075</v>
      </c>
      <c r="AI9" s="251" t="s">
        <v>1236</v>
      </c>
      <c r="AJ9" s="203" t="s">
        <v>140</v>
      </c>
      <c r="AK9" s="203" t="s">
        <v>140</v>
      </c>
      <c r="AL9" s="327">
        <f>_xlfn.XLOOKUP(AK9,sortorder!$I$15:$I$20,sortorder!$J$15:$J$20)</f>
        <v>3</v>
      </c>
      <c r="AM9" s="251" t="s">
        <v>423</v>
      </c>
      <c r="AN9" s="251" t="s">
        <v>423</v>
      </c>
      <c r="AO9" s="251" t="s">
        <v>424</v>
      </c>
      <c r="AP9" s="328">
        <v>1</v>
      </c>
      <c r="AQ9" s="203" t="s">
        <v>1101</v>
      </c>
      <c r="AR9" s="203" t="s">
        <v>1111</v>
      </c>
      <c r="AS9" s="251" t="s">
        <v>1102</v>
      </c>
      <c r="AT9" s="251" t="s">
        <v>1111</v>
      </c>
      <c r="AU9" s="125"/>
      <c r="AV9" s="329" t="str">
        <f>IFERROR(_xlfn.XLOOKUP(P9,wtd!$B:$B,wtd!$C:$C),"")</f>
        <v/>
      </c>
      <c r="AW9" s="262" t="b">
        <f>IFERROR(P9=_xlfn.XLOOKUP(P9,wtd!$B:$B,wtd!$B:$B),FALSE)</f>
        <v>0</v>
      </c>
      <c r="AX9" s="125" t="s">
        <v>1103</v>
      </c>
      <c r="AY9" s="330">
        <v>2</v>
      </c>
      <c r="AZ9" s="125">
        <v>0</v>
      </c>
      <c r="BA9" s="251"/>
      <c r="BB9" s="203" t="b">
        <v>0</v>
      </c>
      <c r="BC9" s="203" t="b">
        <v>0</v>
      </c>
      <c r="BD9" s="203" t="b">
        <v>0</v>
      </c>
      <c r="BE9" s="331" t="str">
        <f>"US%ile "&amp;$BE$3</f>
        <v>US%ile NO2</v>
      </c>
      <c r="BF9" s="331" t="str">
        <f>"US percentile for "&amp;$BF$3</f>
        <v>US percentile for Nitrogen Dioxide (NO2)</v>
      </c>
      <c r="BG9" s="331" t="str">
        <f>"US percentile for "&amp;$BF$3</f>
        <v>US percentile for Nitrogen Dioxide (NO2)</v>
      </c>
      <c r="BH9" s="251"/>
      <c r="BI9" s="251"/>
      <c r="BJ9" s="251"/>
      <c r="BK9" s="251"/>
      <c r="BL9" s="251"/>
      <c r="BM9" s="333"/>
      <c r="BN9" s="251"/>
      <c r="BO9" s="251"/>
      <c r="BP9" s="251"/>
      <c r="BQ9" s="251"/>
      <c r="BR9" s="251"/>
      <c r="BS9" s="251"/>
    </row>
    <row r="10" spans="1:71" s="124" customFormat="1">
      <c r="A10" s="323">
        <v>5</v>
      </c>
      <c r="B10" s="324" t="str">
        <f t="shared" si="0"/>
        <v>033803000</v>
      </c>
      <c r="C10" s="324" t="str">
        <f t="shared" si="1"/>
        <v>0338098</v>
      </c>
      <c r="D10" s="325">
        <v>1</v>
      </c>
      <c r="E10" s="325">
        <v>1</v>
      </c>
      <c r="F10" s="325">
        <v>0</v>
      </c>
      <c r="G10" s="325"/>
      <c r="H10" s="218"/>
      <c r="I10" s="262" t="str">
        <f>"S_E_"&amp;$I$3&amp;"_PER"</f>
        <v>S_E_NO2_PER</v>
      </c>
      <c r="J10" s="251"/>
      <c r="K10" s="251"/>
      <c r="L10" s="251"/>
      <c r="M10" s="251"/>
      <c r="N10" s="262" t="str">
        <f>"S_P_"&amp;$N$3</f>
        <v>S_P_NO2</v>
      </c>
      <c r="O10" s="251"/>
      <c r="P10" s="262" t="str">
        <f>"state.pctile."&amp;$P$3</f>
        <v>state.pctile.no2</v>
      </c>
      <c r="Q10" s="251"/>
      <c r="R10" s="326">
        <f>IFERROR(_xlfn.XLOOKUP(T10,sortorder!$E$62:$E$134,sortorder!$F$62:$F$134),999)</f>
        <v>97.5</v>
      </c>
      <c r="S10" s="326">
        <f>IFERROR(_xlfn.XLOOKUP(T10,sortorder!$E$62:$E$134,sortorder!$D$62:$D$134),99)</f>
        <v>3</v>
      </c>
      <c r="T10" s="262" t="str">
        <f t="shared" si="2"/>
        <v>no2</v>
      </c>
      <c r="U10" s="202"/>
      <c r="V10" s="326">
        <f>IFERROR(_xlfn.XLOOKUP(X10,sortorder!$E$4:$E$55,sortorder!$D$4:$D$55),99)</f>
        <v>38</v>
      </c>
      <c r="W10" s="326">
        <f>IFERROR(_xlfn.XLOOKUP(X10,sortorder!$E$4:$E$55,sortorder!$D$4:$D$55),99)</f>
        <v>38</v>
      </c>
      <c r="X10" s="262" t="str">
        <f>$X$3&amp;"_state_pctile"</f>
        <v>names_e_state_pctile</v>
      </c>
      <c r="Y10" s="262">
        <f>IF(ISERROR(SEARCH(#REF!,$P10)),0,1)</f>
        <v>0</v>
      </c>
      <c r="Z10" s="262">
        <f>IF(ISERROR(SEARCH(#REF!,$P10)),0,1)</f>
        <v>0</v>
      </c>
      <c r="AA10" s="262">
        <f>IF(ISERROR(SEARCH(#REF!,$P10)),0,1)</f>
        <v>0</v>
      </c>
      <c r="AB10" s="262">
        <f>IF(ISERROR(SEARCH(#REF!,$P10)),0,1)</f>
        <v>0</v>
      </c>
      <c r="AC10" s="262">
        <f>IF(ISERROR(SEARCH(#REF!,$P10)),0,1)</f>
        <v>0</v>
      </c>
      <c r="AD10" s="262">
        <f>IF(ISERROR(SEARCH(#REF!,$P10)),0,1)</f>
        <v>0</v>
      </c>
      <c r="AE10" s="262">
        <f>IF(ISERROR(SEARCH(#REF!,$P10)),0,1)</f>
        <v>0</v>
      </c>
      <c r="AF10" s="262">
        <f>IF(ISERROR(SEARCH(#REF!,$P10)),0,1)</f>
        <v>0</v>
      </c>
      <c r="AG10" s="262">
        <f>IF(ISERROR(SEARCH(#REF!,$P10)),0,1)</f>
        <v>0</v>
      </c>
      <c r="AH10" s="251" t="s">
        <v>1075</v>
      </c>
      <c r="AI10" s="251" t="s">
        <v>1236</v>
      </c>
      <c r="AJ10" s="203" t="s">
        <v>140</v>
      </c>
      <c r="AK10" s="203" t="s">
        <v>140</v>
      </c>
      <c r="AL10" s="327">
        <f>_xlfn.XLOOKUP(AK10,sortorder!$I$15:$I$20,sortorder!$J$15:$J$20)</f>
        <v>3</v>
      </c>
      <c r="AM10" s="251" t="s">
        <v>1804</v>
      </c>
      <c r="AN10" s="251" t="s">
        <v>1804</v>
      </c>
      <c r="AO10" s="251" t="s">
        <v>1805</v>
      </c>
      <c r="AP10" s="328">
        <v>3</v>
      </c>
      <c r="AQ10" s="203" t="s">
        <v>1799</v>
      </c>
      <c r="AR10" s="203" t="s">
        <v>1111</v>
      </c>
      <c r="AS10" s="251" t="s">
        <v>1102</v>
      </c>
      <c r="AT10" s="251" t="s">
        <v>1111</v>
      </c>
      <c r="AU10" s="125"/>
      <c r="AV10" s="329" t="str">
        <f>IFERROR(_xlfn.XLOOKUP(P10,wtd!$B:$B,wtd!$C:$C),"")</f>
        <v/>
      </c>
      <c r="AW10" s="262" t="b">
        <f>IFERROR(P10=_xlfn.XLOOKUP(P10,wtd!$B:$B,wtd!$B:$B),FALSE)</f>
        <v>0</v>
      </c>
      <c r="AX10" s="125" t="s">
        <v>1103</v>
      </c>
      <c r="AY10" s="330">
        <v>2</v>
      </c>
      <c r="AZ10" s="125">
        <v>0</v>
      </c>
      <c r="BA10" s="251"/>
      <c r="BB10" s="203" t="b">
        <v>0</v>
      </c>
      <c r="BC10" s="203" t="b">
        <v>0</v>
      </c>
      <c r="BD10" s="203" t="b">
        <v>0</v>
      </c>
      <c r="BE10" s="331" t="str">
        <f>"State%ile "&amp;$BE$3</f>
        <v>State%ile NO2</v>
      </c>
      <c r="BF10" s="331" t="str">
        <f>"State percentile for "&amp;$BF$3</f>
        <v>State percentile for Nitrogen Dioxide (NO2)</v>
      </c>
      <c r="BG10" s="331" t="str">
        <f>"State percentile for "&amp;$BF$3</f>
        <v>State percentile for Nitrogen Dioxide (NO2)</v>
      </c>
      <c r="BH10" s="251"/>
      <c r="BI10" s="251"/>
      <c r="BJ10" s="251"/>
      <c r="BK10" s="251"/>
      <c r="BL10" s="251"/>
      <c r="BM10" s="333"/>
      <c r="BN10" s="251"/>
      <c r="BO10" s="251"/>
      <c r="BP10" s="251"/>
      <c r="BQ10" s="251"/>
      <c r="BR10" s="251"/>
      <c r="BS10" s="251"/>
    </row>
    <row r="11" spans="1:71" s="124" customFormat="1">
      <c r="A11" s="323">
        <v>6</v>
      </c>
      <c r="B11" s="324" t="str">
        <f t="shared" si="0"/>
        <v>033903000</v>
      </c>
      <c r="C11" s="324" t="str">
        <f t="shared" si="1"/>
        <v>0339098</v>
      </c>
      <c r="D11" s="325">
        <v>1</v>
      </c>
      <c r="E11" s="325">
        <v>0</v>
      </c>
      <c r="F11" s="325">
        <v>0</v>
      </c>
      <c r="G11" s="325"/>
      <c r="H11" s="218"/>
      <c r="I11" s="262" t="str">
        <f>"N_E_"&amp;$I$3</f>
        <v>N_E_NO2</v>
      </c>
      <c r="J11" s="251"/>
      <c r="K11" s="251"/>
      <c r="L11" s="251"/>
      <c r="M11" s="251"/>
      <c r="N11" s="262"/>
      <c r="O11" s="251"/>
      <c r="P11" s="262" t="str">
        <f>"avg."&amp;$P$3</f>
        <v>avg.no2</v>
      </c>
      <c r="Q11" s="251"/>
      <c r="R11" s="326">
        <f>IFERROR(_xlfn.XLOOKUP(T11,sortorder!$E$62:$E$134,sortorder!$F$62:$F$134),999)</f>
        <v>97.5</v>
      </c>
      <c r="S11" s="326">
        <f>IFERROR(_xlfn.XLOOKUP(T11,sortorder!$E$62:$E$134,sortorder!$D$62:$D$134),99)</f>
        <v>3</v>
      </c>
      <c r="T11" s="262" t="str">
        <f t="shared" si="2"/>
        <v>no2</v>
      </c>
      <c r="U11" s="202"/>
      <c r="V11" s="326">
        <f>IFERROR(_xlfn.XLOOKUP(X11,sortorder!$E$4:$E$55,sortorder!$D$4:$D$55),99)</f>
        <v>39</v>
      </c>
      <c r="W11" s="326">
        <f>IFERROR(_xlfn.XLOOKUP(X11,sortorder!$E$4:$E$55,sortorder!$D$4:$D$55),99)</f>
        <v>39</v>
      </c>
      <c r="X11" s="262" t="str">
        <f>$X$3&amp;"_avg"</f>
        <v>names_e_avg</v>
      </c>
      <c r="Y11" s="262">
        <f>IF(ISERROR(SEARCH(#REF!,$P11)),0,1)</f>
        <v>0</v>
      </c>
      <c r="Z11" s="262">
        <f>IF(ISERROR(SEARCH(#REF!,$P11)),0,1)</f>
        <v>0</v>
      </c>
      <c r="AA11" s="262">
        <f>IF(ISERROR(SEARCH(#REF!,$P11)),0,1)</f>
        <v>0</v>
      </c>
      <c r="AB11" s="262">
        <f>IF(ISERROR(SEARCH(#REF!,$P11)),0,1)</f>
        <v>0</v>
      </c>
      <c r="AC11" s="262">
        <f>IF(ISERROR(SEARCH(#REF!,$P11)),0,1)</f>
        <v>0</v>
      </c>
      <c r="AD11" s="262">
        <f>IF(ISERROR(SEARCH(#REF!,$P11)),0,1)</f>
        <v>0</v>
      </c>
      <c r="AE11" s="262">
        <f>IF(ISERROR(SEARCH(#REF!,$P11)),0,1)</f>
        <v>0</v>
      </c>
      <c r="AF11" s="262">
        <f>IF(ISERROR(SEARCH(#REF!,$P11)),0,1)</f>
        <v>0</v>
      </c>
      <c r="AG11" s="262">
        <f>IF(ISERROR(SEARCH(#REF!,$P11)),0,1)</f>
        <v>0</v>
      </c>
      <c r="AH11" s="251" t="s">
        <v>1075</v>
      </c>
      <c r="AI11" s="251" t="s">
        <v>1236</v>
      </c>
      <c r="AJ11" s="203" t="s">
        <v>140</v>
      </c>
      <c r="AK11" s="203" t="s">
        <v>140</v>
      </c>
      <c r="AL11" s="327">
        <f>_xlfn.XLOOKUP(AK11,sortorder!$I$15:$I$20,sortorder!$J$15:$J$20)</f>
        <v>3</v>
      </c>
      <c r="AM11" s="251" t="s">
        <v>423</v>
      </c>
      <c r="AN11" s="251" t="s">
        <v>423</v>
      </c>
      <c r="AO11" s="251" t="s">
        <v>424</v>
      </c>
      <c r="AP11" s="328">
        <v>1</v>
      </c>
      <c r="AQ11" s="203" t="s">
        <v>1125</v>
      </c>
      <c r="AR11" s="203" t="s">
        <v>1132</v>
      </c>
      <c r="AS11" s="251" t="s">
        <v>1126</v>
      </c>
      <c r="AT11" s="251" t="s">
        <v>1132</v>
      </c>
      <c r="AU11" s="125"/>
      <c r="AV11" s="329" t="str">
        <f>IFERROR(_xlfn.XLOOKUP(P11,wtd!$B:$B,wtd!$C:$C),"")</f>
        <v/>
      </c>
      <c r="AW11" s="262" t="b">
        <f>IFERROR(P11=_xlfn.XLOOKUP(P11,wtd!$B:$B,wtd!$B:$B),FALSE)</f>
        <v>0</v>
      </c>
      <c r="AX11" s="125" t="s">
        <v>2830</v>
      </c>
      <c r="AY11" s="334">
        <v>3</v>
      </c>
      <c r="AZ11" s="125">
        <v>1</v>
      </c>
      <c r="BA11" s="251"/>
      <c r="BB11" s="203" t="b">
        <v>0</v>
      </c>
      <c r="BC11" s="203" t="b">
        <v>0</v>
      </c>
      <c r="BD11" s="203" t="b">
        <v>0</v>
      </c>
      <c r="BE11" s="331" t="str">
        <f>"US avg "&amp;$BE$3</f>
        <v>US avg NO2</v>
      </c>
      <c r="BF11" s="331" t="str">
        <f>"US average for "&amp;$BF$3</f>
        <v>US average for Nitrogen Dioxide (NO2)</v>
      </c>
      <c r="BG11" s="331" t="str">
        <f>"US average for "&amp;$BF$3</f>
        <v>US average for Nitrogen Dioxide (NO2)</v>
      </c>
      <c r="BH11" s="251"/>
      <c r="BI11" s="251"/>
      <c r="BJ11" s="251"/>
      <c r="BK11" s="251"/>
      <c r="BL11" s="251"/>
      <c r="BM11" s="333"/>
      <c r="BN11" s="251"/>
      <c r="BO11" s="251"/>
      <c r="BP11" s="251"/>
      <c r="BQ11" s="251"/>
      <c r="BR11" s="251"/>
      <c r="BS11" s="251"/>
    </row>
    <row r="12" spans="1:71" s="124" customFormat="1">
      <c r="A12" s="323">
        <v>7</v>
      </c>
      <c r="B12" s="324" t="str">
        <f t="shared" si="0"/>
        <v>034003000</v>
      </c>
      <c r="C12" s="324" t="str">
        <f t="shared" si="1"/>
        <v>0340098</v>
      </c>
      <c r="D12" s="325">
        <v>1</v>
      </c>
      <c r="E12" s="325">
        <v>0</v>
      </c>
      <c r="F12" s="325">
        <v>0</v>
      </c>
      <c r="G12" s="325"/>
      <c r="H12" s="218"/>
      <c r="I12" s="262" t="str">
        <f>"S_E_"&amp;$I$3</f>
        <v>S_E_NO2</v>
      </c>
      <c r="J12" s="251"/>
      <c r="K12" s="251"/>
      <c r="L12" s="251"/>
      <c r="M12" s="251"/>
      <c r="N12" s="262"/>
      <c r="O12" s="251"/>
      <c r="P12" s="262" t="str">
        <f>"state.avg."&amp;$P$3</f>
        <v>state.avg.no2</v>
      </c>
      <c r="Q12" s="251"/>
      <c r="R12" s="326">
        <f>IFERROR(_xlfn.XLOOKUP(T12,sortorder!$E$62:$E$134,sortorder!$F$62:$F$134),999)</f>
        <v>97.5</v>
      </c>
      <c r="S12" s="326">
        <f>IFERROR(_xlfn.XLOOKUP(T12,sortorder!$E$62:$E$134,sortorder!$D$62:$D$134),99)</f>
        <v>3</v>
      </c>
      <c r="T12" s="262" t="str">
        <f t="shared" si="2"/>
        <v>no2</v>
      </c>
      <c r="U12" s="202"/>
      <c r="V12" s="326">
        <f>IFERROR(_xlfn.XLOOKUP(X12,sortorder!$E$4:$E$55,sortorder!$D$4:$D$55),99)</f>
        <v>40</v>
      </c>
      <c r="W12" s="326">
        <f>IFERROR(_xlfn.XLOOKUP(X12,sortorder!$E$4:$E$55,sortorder!$D$4:$D$55),99)</f>
        <v>40</v>
      </c>
      <c r="X12" s="262" t="str">
        <f>$X$3&amp;"_state_avg"</f>
        <v>names_e_state_avg</v>
      </c>
      <c r="Y12" s="262">
        <f>IF(ISERROR(SEARCH(#REF!,$P12)),0,1)</f>
        <v>0</v>
      </c>
      <c r="Z12" s="262">
        <f>IF(ISERROR(SEARCH(#REF!,$P12)),0,1)</f>
        <v>0</v>
      </c>
      <c r="AA12" s="262">
        <f>IF(ISERROR(SEARCH(#REF!,$P12)),0,1)</f>
        <v>0</v>
      </c>
      <c r="AB12" s="262">
        <f>IF(ISERROR(SEARCH(#REF!,$P12)),0,1)</f>
        <v>0</v>
      </c>
      <c r="AC12" s="262">
        <f>IF(ISERROR(SEARCH(#REF!,$P12)),0,1)</f>
        <v>0</v>
      </c>
      <c r="AD12" s="262">
        <f>IF(ISERROR(SEARCH(#REF!,$P12)),0,1)</f>
        <v>0</v>
      </c>
      <c r="AE12" s="262">
        <f>IF(ISERROR(SEARCH(#REF!,$P12)),0,1)</f>
        <v>0</v>
      </c>
      <c r="AF12" s="262">
        <f>IF(ISERROR(SEARCH(#REF!,$P12)),0,1)</f>
        <v>0</v>
      </c>
      <c r="AG12" s="262">
        <f>IF(ISERROR(SEARCH(#REF!,$P12)),0,1)</f>
        <v>0</v>
      </c>
      <c r="AH12" s="251" t="s">
        <v>1075</v>
      </c>
      <c r="AI12" s="251" t="s">
        <v>1236</v>
      </c>
      <c r="AJ12" s="203" t="s">
        <v>140</v>
      </c>
      <c r="AK12" s="203" t="s">
        <v>140</v>
      </c>
      <c r="AL12" s="327">
        <f>_xlfn.XLOOKUP(AK12,sortorder!$I$15:$I$20,sortorder!$J$15:$J$20)</f>
        <v>3</v>
      </c>
      <c r="AM12" s="251" t="s">
        <v>1804</v>
      </c>
      <c r="AN12" s="251" t="s">
        <v>1804</v>
      </c>
      <c r="AO12" s="251" t="s">
        <v>1805</v>
      </c>
      <c r="AP12" s="328">
        <v>3</v>
      </c>
      <c r="AQ12" s="203" t="s">
        <v>1815</v>
      </c>
      <c r="AR12" s="203" t="s">
        <v>1132</v>
      </c>
      <c r="AS12" s="251" t="s">
        <v>1126</v>
      </c>
      <c r="AT12" s="251" t="s">
        <v>1132</v>
      </c>
      <c r="AU12" s="125"/>
      <c r="AV12" s="329" t="str">
        <f>IFERROR(_xlfn.XLOOKUP(P12,wtd!$B:$B,wtd!$C:$C),"")</f>
        <v/>
      </c>
      <c r="AW12" s="262" t="b">
        <f>IFERROR(P12=_xlfn.XLOOKUP(P12,wtd!$B:$B,wtd!$B:$B),FALSE)</f>
        <v>0</v>
      </c>
      <c r="AX12" s="125" t="s">
        <v>2830</v>
      </c>
      <c r="AY12" s="334">
        <v>3</v>
      </c>
      <c r="AZ12" s="125">
        <v>1</v>
      </c>
      <c r="BA12" s="251"/>
      <c r="BB12" s="203" t="b">
        <v>0</v>
      </c>
      <c r="BC12" s="203" t="b">
        <v>0</v>
      </c>
      <c r="BD12" s="203" t="b">
        <v>0</v>
      </c>
      <c r="BE12" s="331" t="str">
        <f>"State avg "&amp;$BE$3</f>
        <v>State avg NO2</v>
      </c>
      <c r="BF12" s="331" t="str">
        <f>"State average for "&amp;$BF$3</f>
        <v>State average for Nitrogen Dioxide (NO2)</v>
      </c>
      <c r="BG12" s="331" t="str">
        <f>"State average for "&amp;$BF$3</f>
        <v>State average for Nitrogen Dioxide (NO2)</v>
      </c>
      <c r="BH12" s="251"/>
      <c r="BI12" s="251"/>
      <c r="BJ12" s="251"/>
      <c r="BK12" s="251"/>
      <c r="BL12" s="251"/>
      <c r="BM12" s="333"/>
      <c r="BN12" s="251"/>
      <c r="BO12" s="251"/>
      <c r="BP12" s="251"/>
      <c r="BQ12" s="251"/>
      <c r="BR12" s="251"/>
      <c r="BS12" s="251"/>
    </row>
    <row r="13" spans="1:71" s="124" customFormat="1">
      <c r="A13" s="323">
        <v>8</v>
      </c>
      <c r="B13" s="324" t="str">
        <f t="shared" si="0"/>
        <v>054103000</v>
      </c>
      <c r="C13" s="324" t="str">
        <f t="shared" si="1"/>
        <v>0541098</v>
      </c>
      <c r="D13" s="325">
        <v>0</v>
      </c>
      <c r="E13" s="325">
        <v>1</v>
      </c>
      <c r="F13" s="325">
        <v>0</v>
      </c>
      <c r="G13" s="325"/>
      <c r="H13" s="218"/>
      <c r="I13" s="262"/>
      <c r="J13" s="251"/>
      <c r="K13" s="251"/>
      <c r="L13" s="251"/>
      <c r="M13" s="251"/>
      <c r="N13" s="262" t="str">
        <f>"D2_"&amp;$N$3</f>
        <v>D2_NO2</v>
      </c>
      <c r="O13" s="251"/>
      <c r="P13" s="262" t="str">
        <f>"EJ.DISPARITY."&amp;$P$3&amp;".eo"</f>
        <v>EJ.DISPARITY.no2.eo</v>
      </c>
      <c r="Q13" s="251"/>
      <c r="R13" s="326">
        <f>IFERROR(_xlfn.XLOOKUP(T13,sortorder!$E$62:$E$134,sortorder!$F$62:$F$134),999)</f>
        <v>97.5</v>
      </c>
      <c r="S13" s="326">
        <f>IFERROR(_xlfn.XLOOKUP(T13,sortorder!$E$62:$E$134,sortorder!$D$62:$D$134),99)</f>
        <v>3</v>
      </c>
      <c r="T13" s="262" t="str">
        <f t="shared" si="2"/>
        <v>no2</v>
      </c>
      <c r="U13" s="202"/>
      <c r="V13" s="326">
        <f>IFERROR(_xlfn.XLOOKUP(X13,sortorder!$E$4:$E$55,sortorder!$D$4:$D$55),99)</f>
        <v>41</v>
      </c>
      <c r="W13" s="326">
        <f>IFERROR(_xlfn.XLOOKUP(X13,sortorder!$E$4:$E$55,sortorder!$D$4:$D$55),99)</f>
        <v>41</v>
      </c>
      <c r="X13" s="203" t="s">
        <v>2825</v>
      </c>
      <c r="Y13" s="262">
        <f>IF(ISERROR(SEARCH(#REF!,$P13)),0,1)</f>
        <v>0</v>
      </c>
      <c r="Z13" s="262">
        <f>IF(ISERROR(SEARCH(#REF!,$P13)),0,1)</f>
        <v>0</v>
      </c>
      <c r="AA13" s="262">
        <f>IF(ISERROR(SEARCH(#REF!,$P13)),0,1)</f>
        <v>0</v>
      </c>
      <c r="AB13" s="262">
        <f>IF(ISERROR(SEARCH(#REF!,$P13)),0,1)</f>
        <v>0</v>
      </c>
      <c r="AC13" s="262">
        <f>IF(ISERROR(SEARCH(#REF!,$P13)),0,1)</f>
        <v>0</v>
      </c>
      <c r="AD13" s="262">
        <f>IF(ISERROR(SEARCH(#REF!,$P13)),0,1)</f>
        <v>0</v>
      </c>
      <c r="AE13" s="262">
        <f>IF(ISERROR(SEARCH(#REF!,$P13)),0,1)</f>
        <v>0</v>
      </c>
      <c r="AF13" s="262">
        <f>IF(ISERROR(SEARCH(#REF!,$P13)),0,1)</f>
        <v>0</v>
      </c>
      <c r="AG13" s="262">
        <f>IF(ISERROR(SEARCH(#REF!,$P13)),0,1)</f>
        <v>0</v>
      </c>
      <c r="AH13" s="251"/>
      <c r="AI13" s="251"/>
      <c r="AJ13" s="335" t="s">
        <v>84</v>
      </c>
      <c r="AK13" s="335" t="s">
        <v>84</v>
      </c>
      <c r="AL13" s="327">
        <f>_xlfn.XLOOKUP(AK13,sortorder!$I$15:$I$20,sortorder!$J$15:$J$20)</f>
        <v>5</v>
      </c>
      <c r="AM13" s="251" t="s">
        <v>423</v>
      </c>
      <c r="AN13" s="251" t="s">
        <v>423</v>
      </c>
      <c r="AO13" s="251" t="s">
        <v>424</v>
      </c>
      <c r="AP13" s="328">
        <v>1</v>
      </c>
      <c r="AQ13" s="203" t="s">
        <v>3065</v>
      </c>
      <c r="AR13" s="203" t="s">
        <v>43</v>
      </c>
      <c r="AS13" s="251" t="s">
        <v>286</v>
      </c>
      <c r="AT13" s="251" t="s">
        <v>43</v>
      </c>
      <c r="AU13" s="125"/>
      <c r="AV13" s="329" t="str">
        <f>IFERROR(_xlfn.XLOOKUP(P13,wtd!$B:$B,wtd!$C:$C),"")</f>
        <v/>
      </c>
      <c r="AW13" s="262" t="b">
        <f>IFERROR(P13=_xlfn.XLOOKUP(P13,wtd!$B:$B,wtd!$B:$B),FALSE)</f>
        <v>0</v>
      </c>
      <c r="AX13" s="125" t="s">
        <v>1624</v>
      </c>
      <c r="AY13" s="330"/>
      <c r="AZ13" s="125">
        <v>3</v>
      </c>
      <c r="BA13" s="251"/>
      <c r="BB13" s="203" t="b">
        <v>0</v>
      </c>
      <c r="BC13" s="203" t="b">
        <v>0</v>
      </c>
      <c r="BD13" s="203" t="b">
        <v>0</v>
      </c>
      <c r="BE13" s="331" t="str">
        <f>"EJ: "&amp;$BE$3&amp;" (raw)"</f>
        <v>EJ: NO2 (raw)</v>
      </c>
      <c r="BF13" s="331" t="str">
        <f>$BF$3&amp;" EJ Index"</f>
        <v>Nitrogen Dioxide (NO2) EJ Index</v>
      </c>
      <c r="BG13" s="331" t="str">
        <f>$BF$3&amp;" EJ Index"</f>
        <v>Nitrogen Dioxide (NO2) EJ Index</v>
      </c>
      <c r="BH13" s="251"/>
      <c r="BI13" s="251"/>
      <c r="BJ13" s="251"/>
      <c r="BK13" s="251"/>
      <c r="BL13" s="251"/>
      <c r="BM13" s="332"/>
      <c r="BN13" s="251"/>
      <c r="BO13" s="251"/>
      <c r="BP13" s="251"/>
      <c r="BQ13" s="251"/>
      <c r="BR13" s="251"/>
      <c r="BS13" s="251"/>
    </row>
    <row r="14" spans="1:71" s="124" customFormat="1">
      <c r="A14" s="323">
        <v>9</v>
      </c>
      <c r="B14" s="324" t="str">
        <f t="shared" si="0"/>
        <v>054203000</v>
      </c>
      <c r="C14" s="324" t="str">
        <f t="shared" si="1"/>
        <v>0542098</v>
      </c>
      <c r="D14" s="325">
        <v>0</v>
      </c>
      <c r="E14" s="325">
        <v>1</v>
      </c>
      <c r="F14" s="325">
        <v>0</v>
      </c>
      <c r="G14" s="325"/>
      <c r="H14" s="218"/>
      <c r="I14" s="262"/>
      <c r="J14" s="251"/>
      <c r="K14" s="251"/>
      <c r="L14" s="251"/>
      <c r="M14" s="251"/>
      <c r="N14" s="262" t="str">
        <f>"S_D2_"&amp;$N$3</f>
        <v>S_D2_NO2</v>
      </c>
      <c r="O14" s="251"/>
      <c r="P14" s="262" t="str">
        <f>"state.EJ.DISPARITY."&amp;$P$3&amp;".eo"</f>
        <v>state.EJ.DISPARITY.no2.eo</v>
      </c>
      <c r="Q14" s="251"/>
      <c r="R14" s="326">
        <f>IFERROR(_xlfn.XLOOKUP(T14,sortorder!$E$62:$E$134,sortorder!$F$62:$F$134),999)</f>
        <v>97.5</v>
      </c>
      <c r="S14" s="326">
        <f>IFERROR(_xlfn.XLOOKUP(T14,sortorder!$E$62:$E$134,sortorder!$D$62:$D$134),99)</f>
        <v>3</v>
      </c>
      <c r="T14" s="262" t="str">
        <f t="shared" si="2"/>
        <v>no2</v>
      </c>
      <c r="U14" s="202"/>
      <c r="V14" s="326">
        <f>IFERROR(_xlfn.XLOOKUP(X14,sortorder!$E$4:$E$55,sortorder!$D$4:$D$55),99)</f>
        <v>42</v>
      </c>
      <c r="W14" s="326">
        <f>IFERROR(_xlfn.XLOOKUP(X14,sortorder!$E$4:$E$55,sortorder!$D$4:$D$55),99)</f>
        <v>42</v>
      </c>
      <c r="X14" s="203" t="s">
        <v>2826</v>
      </c>
      <c r="Y14" s="262">
        <f>IF(ISERROR(SEARCH(#REF!,$P14)),0,1)</f>
        <v>0</v>
      </c>
      <c r="Z14" s="262">
        <f>IF(ISERROR(SEARCH(#REF!,$P14)),0,1)</f>
        <v>0</v>
      </c>
      <c r="AA14" s="262">
        <f>IF(ISERROR(SEARCH(#REF!,$P14)),0,1)</f>
        <v>0</v>
      </c>
      <c r="AB14" s="262">
        <f>IF(ISERROR(SEARCH(#REF!,$P14)),0,1)</f>
        <v>0</v>
      </c>
      <c r="AC14" s="262">
        <f>IF(ISERROR(SEARCH(#REF!,$P14)),0,1)</f>
        <v>0</v>
      </c>
      <c r="AD14" s="262">
        <f>IF(ISERROR(SEARCH(#REF!,$P14)),0,1)</f>
        <v>0</v>
      </c>
      <c r="AE14" s="262">
        <f>IF(ISERROR(SEARCH(#REF!,$P14)),0,1)</f>
        <v>0</v>
      </c>
      <c r="AF14" s="262">
        <f>IF(ISERROR(SEARCH(#REF!,$P14)),0,1)</f>
        <v>0</v>
      </c>
      <c r="AG14" s="262">
        <f>IF(ISERROR(SEARCH(#REF!,$P14)),0,1)</f>
        <v>0</v>
      </c>
      <c r="AH14" s="251"/>
      <c r="AI14" s="251"/>
      <c r="AJ14" s="335" t="s">
        <v>84</v>
      </c>
      <c r="AK14" s="335" t="s">
        <v>84</v>
      </c>
      <c r="AL14" s="327">
        <f>_xlfn.XLOOKUP(AK14,sortorder!$I$15:$I$20,sortorder!$J$15:$J$20)</f>
        <v>5</v>
      </c>
      <c r="AM14" s="251" t="s">
        <v>1804</v>
      </c>
      <c r="AN14" s="251" t="s">
        <v>1804</v>
      </c>
      <c r="AO14" s="251" t="s">
        <v>1805</v>
      </c>
      <c r="AP14" s="328">
        <v>3</v>
      </c>
      <c r="AQ14" s="203" t="s">
        <v>3064</v>
      </c>
      <c r="AR14" s="203" t="s">
        <v>43</v>
      </c>
      <c r="AS14" s="251" t="s">
        <v>286</v>
      </c>
      <c r="AT14" s="251" t="s">
        <v>43</v>
      </c>
      <c r="AU14" s="125"/>
      <c r="AV14" s="329" t="str">
        <f>IFERROR(_xlfn.XLOOKUP(P14,wtd!$B:$B,wtd!$C:$C),"")</f>
        <v/>
      </c>
      <c r="AW14" s="262" t="b">
        <f>IFERROR(P14=_xlfn.XLOOKUP(P14,wtd!$B:$B,wtd!$B:$B),FALSE)</f>
        <v>0</v>
      </c>
      <c r="AX14" s="125" t="s">
        <v>2845</v>
      </c>
      <c r="AY14" s="330"/>
      <c r="AZ14" s="125">
        <v>3</v>
      </c>
      <c r="BA14" s="251"/>
      <c r="BB14" s="203" t="b">
        <v>0</v>
      </c>
      <c r="BC14" s="203" t="b">
        <v>0</v>
      </c>
      <c r="BD14" s="203" t="b">
        <v>0</v>
      </c>
      <c r="BE14" s="336" t="str">
        <f>"EJ: "&amp;$BE$3&amp;" (state raw)"</f>
        <v>EJ: NO2 (state raw)</v>
      </c>
      <c r="BF14" s="331" t="str">
        <f>"State raw "&amp;$BF$3&amp;" EJ Index"</f>
        <v>State raw Nitrogen Dioxide (NO2) EJ Index</v>
      </c>
      <c r="BG14" s="331" t="str">
        <f>"State raw "&amp;$BF$3&amp;" EJ Index"</f>
        <v>State raw Nitrogen Dioxide (NO2) EJ Index</v>
      </c>
      <c r="BH14" s="251"/>
      <c r="BI14" s="251"/>
      <c r="BJ14" s="251"/>
      <c r="BK14" s="251"/>
      <c r="BL14" s="251"/>
      <c r="BM14" s="332"/>
      <c r="BN14" s="251"/>
      <c r="BO14" s="251"/>
      <c r="BP14" s="251"/>
      <c r="BQ14" s="251"/>
      <c r="BR14" s="251"/>
      <c r="BS14" s="251"/>
    </row>
    <row r="15" spans="1:71" s="124" customFormat="1">
      <c r="A15" s="323">
        <v>10</v>
      </c>
      <c r="B15" s="324" t="str">
        <f t="shared" si="0"/>
        <v>054303000</v>
      </c>
      <c r="C15" s="324" t="str">
        <f t="shared" si="1"/>
        <v>0543098</v>
      </c>
      <c r="D15" s="325">
        <v>0</v>
      </c>
      <c r="E15" s="325">
        <v>1</v>
      </c>
      <c r="F15" s="325">
        <v>0</v>
      </c>
      <c r="G15" s="325"/>
      <c r="H15" s="218"/>
      <c r="I15" s="262"/>
      <c r="J15" s="251"/>
      <c r="K15" s="251"/>
      <c r="L15" s="251"/>
      <c r="M15" s="251"/>
      <c r="N15" s="262" t="str">
        <f>"D5_"&amp;$N$3</f>
        <v>D5_NO2</v>
      </c>
      <c r="O15" s="251"/>
      <c r="P15" s="262" t="str">
        <f>"EJ.DISPARITY."&amp;$P$3&amp;".supp"</f>
        <v>EJ.DISPARITY.no2.supp</v>
      </c>
      <c r="Q15" s="251"/>
      <c r="R15" s="326">
        <f>IFERROR(_xlfn.XLOOKUP(T15,sortorder!$E$62:$E$134,sortorder!$F$62:$F$134),999)</f>
        <v>97.5</v>
      </c>
      <c r="S15" s="326">
        <f>IFERROR(_xlfn.XLOOKUP(T15,sortorder!$E$62:$E$134,sortorder!$D$62:$D$134),99)</f>
        <v>3</v>
      </c>
      <c r="T15" s="262" t="str">
        <f t="shared" si="2"/>
        <v>no2</v>
      </c>
      <c r="U15" s="202"/>
      <c r="V15" s="326">
        <f>IFERROR(_xlfn.XLOOKUP(X15,sortorder!$E$4:$E$55,sortorder!$D$4:$D$55),99)</f>
        <v>43</v>
      </c>
      <c r="W15" s="326">
        <f>IFERROR(_xlfn.XLOOKUP(X15,sortorder!$E$4:$E$55,sortorder!$D$4:$D$55),99)</f>
        <v>43</v>
      </c>
      <c r="X15" s="203" t="s">
        <v>280</v>
      </c>
      <c r="Y15" s="262">
        <f>IF(ISERROR(SEARCH(#REF!,$P15)),0,1)</f>
        <v>0</v>
      </c>
      <c r="Z15" s="262">
        <f>IF(ISERROR(SEARCH(#REF!,$P15)),0,1)</f>
        <v>0</v>
      </c>
      <c r="AA15" s="262">
        <f>IF(ISERROR(SEARCH(#REF!,$P15)),0,1)</f>
        <v>0</v>
      </c>
      <c r="AB15" s="262">
        <f>IF(ISERROR(SEARCH(#REF!,$P15)),0,1)</f>
        <v>0</v>
      </c>
      <c r="AC15" s="262">
        <f>IF(ISERROR(SEARCH(#REF!,$P15)),0,1)</f>
        <v>0</v>
      </c>
      <c r="AD15" s="262">
        <f>IF(ISERROR(SEARCH(#REF!,$P15)),0,1)</f>
        <v>0</v>
      </c>
      <c r="AE15" s="262">
        <f>IF(ISERROR(SEARCH(#REF!,$P15)),0,1)</f>
        <v>0</v>
      </c>
      <c r="AF15" s="262">
        <f>IF(ISERROR(SEARCH(#REF!,$P15)),0,1)</f>
        <v>0</v>
      </c>
      <c r="AG15" s="262">
        <f>IF(ISERROR(SEARCH(#REF!,$P15)),0,1)</f>
        <v>0</v>
      </c>
      <c r="AH15" s="251"/>
      <c r="AI15" s="251"/>
      <c r="AJ15" s="335" t="s">
        <v>84</v>
      </c>
      <c r="AK15" s="335" t="s">
        <v>84</v>
      </c>
      <c r="AL15" s="327">
        <f>_xlfn.XLOOKUP(AK15,sortorder!$I$15:$I$20,sortorder!$J$15:$J$20)</f>
        <v>5</v>
      </c>
      <c r="AM15" s="251" t="s">
        <v>423</v>
      </c>
      <c r="AN15" s="251" t="s">
        <v>423</v>
      </c>
      <c r="AO15" s="251" t="s">
        <v>424</v>
      </c>
      <c r="AP15" s="328">
        <v>1</v>
      </c>
      <c r="AQ15" s="203" t="s">
        <v>3065</v>
      </c>
      <c r="AR15" s="203" t="s">
        <v>43</v>
      </c>
      <c r="AS15" s="251" t="s">
        <v>286</v>
      </c>
      <c r="AT15" s="251" t="s">
        <v>43</v>
      </c>
      <c r="AU15" s="125"/>
      <c r="AV15" s="329" t="str">
        <f>IFERROR(_xlfn.XLOOKUP(P15,wtd!$B:$B,wtd!$C:$C),"")</f>
        <v/>
      </c>
      <c r="AW15" s="262" t="b">
        <f>IFERROR(P15=_xlfn.XLOOKUP(P15,wtd!$B:$B,wtd!$B:$B),FALSE)</f>
        <v>0</v>
      </c>
      <c r="AX15" s="125" t="s">
        <v>2845</v>
      </c>
      <c r="AY15" s="330"/>
      <c r="AZ15" s="125">
        <v>3</v>
      </c>
      <c r="BA15" s="251"/>
      <c r="BB15" s="203" t="b">
        <v>0</v>
      </c>
      <c r="BC15" s="203" t="b">
        <v>0</v>
      </c>
      <c r="BD15" s="203" t="b">
        <v>0</v>
      </c>
      <c r="BE15" s="336" t="str">
        <f>"EJ Supp: "&amp;$BE$3&amp;" (raw)"</f>
        <v>EJ Supp: NO2 (raw)</v>
      </c>
      <c r="BF15" s="331" t="str">
        <f>$BF$3&amp;" Supplemental Index"</f>
        <v>Nitrogen Dioxide (NO2) Supplemental Index</v>
      </c>
      <c r="BG15" s="331" t="str">
        <f>$BF$3&amp;" Supplemental Index"</f>
        <v>Nitrogen Dioxide (NO2) Supplemental Index</v>
      </c>
      <c r="BH15" s="251"/>
      <c r="BI15" s="251"/>
      <c r="BJ15" s="251"/>
      <c r="BK15" s="251"/>
      <c r="BL15" s="251"/>
      <c r="BM15" s="332"/>
      <c r="BN15" s="251"/>
      <c r="BO15" s="251"/>
      <c r="BP15" s="251"/>
      <c r="BQ15" s="251"/>
      <c r="BR15" s="251"/>
      <c r="BS15" s="251"/>
    </row>
    <row r="16" spans="1:71" s="124" customFormat="1">
      <c r="A16" s="323">
        <v>11</v>
      </c>
      <c r="B16" s="324" t="str">
        <f t="shared" si="0"/>
        <v>054403000</v>
      </c>
      <c r="C16" s="324" t="str">
        <f t="shared" si="1"/>
        <v>0544098</v>
      </c>
      <c r="D16" s="325">
        <v>0</v>
      </c>
      <c r="E16" s="325">
        <v>1</v>
      </c>
      <c r="F16" s="325">
        <v>0</v>
      </c>
      <c r="G16" s="325"/>
      <c r="H16" s="218"/>
      <c r="I16" s="262"/>
      <c r="J16" s="251"/>
      <c r="K16" s="251"/>
      <c r="L16" s="251"/>
      <c r="M16" s="251"/>
      <c r="N16" s="262" t="str">
        <f>"S_D5_"&amp;$N$3</f>
        <v>S_D5_NO2</v>
      </c>
      <c r="O16" s="251"/>
      <c r="P16" s="262" t="str">
        <f>"state.EJ.DISPARITY."&amp;$P$3&amp;".supp"</f>
        <v>state.EJ.DISPARITY.no2.supp</v>
      </c>
      <c r="Q16" s="251"/>
      <c r="R16" s="326">
        <f>IFERROR(_xlfn.XLOOKUP(T16,sortorder!$E$62:$E$134,sortorder!$F$62:$F$134),999)</f>
        <v>97.5</v>
      </c>
      <c r="S16" s="326">
        <f>IFERROR(_xlfn.XLOOKUP(T16,sortorder!$E$62:$E$134,sortorder!$D$62:$D$134),99)</f>
        <v>3</v>
      </c>
      <c r="T16" s="262" t="str">
        <f t="shared" si="2"/>
        <v>no2</v>
      </c>
      <c r="U16" s="202"/>
      <c r="V16" s="326">
        <f>IFERROR(_xlfn.XLOOKUP(X16,sortorder!$E$4:$E$55,sortorder!$D$4:$D$55),99)</f>
        <v>44</v>
      </c>
      <c r="W16" s="326">
        <f>IFERROR(_xlfn.XLOOKUP(X16,sortorder!$E$4:$E$55,sortorder!$D$4:$D$55),99)</f>
        <v>44</v>
      </c>
      <c r="X16" s="203" t="s">
        <v>2827</v>
      </c>
      <c r="Y16" s="262">
        <f>IF(ISERROR(SEARCH(#REF!,$P16)),0,1)</f>
        <v>0</v>
      </c>
      <c r="Z16" s="262">
        <f>IF(ISERROR(SEARCH(#REF!,$P16)),0,1)</f>
        <v>0</v>
      </c>
      <c r="AA16" s="262">
        <f>IF(ISERROR(SEARCH(#REF!,$P16)),0,1)</f>
        <v>0</v>
      </c>
      <c r="AB16" s="262">
        <f>IF(ISERROR(SEARCH(#REF!,$P16)),0,1)</f>
        <v>0</v>
      </c>
      <c r="AC16" s="262">
        <f>IF(ISERROR(SEARCH(#REF!,$P16)),0,1)</f>
        <v>0</v>
      </c>
      <c r="AD16" s="262">
        <f>IF(ISERROR(SEARCH(#REF!,$P16)),0,1)</f>
        <v>0</v>
      </c>
      <c r="AE16" s="262">
        <f>IF(ISERROR(SEARCH(#REF!,$P16)),0,1)</f>
        <v>0</v>
      </c>
      <c r="AF16" s="262">
        <f>IF(ISERROR(SEARCH(#REF!,$P16)),0,1)</f>
        <v>0</v>
      </c>
      <c r="AG16" s="262">
        <f>IF(ISERROR(SEARCH(#REF!,$P16)),0,1)</f>
        <v>0</v>
      </c>
      <c r="AH16" s="251"/>
      <c r="AI16" s="251"/>
      <c r="AJ16" s="335" t="s">
        <v>84</v>
      </c>
      <c r="AK16" s="335" t="s">
        <v>84</v>
      </c>
      <c r="AL16" s="327">
        <f>_xlfn.XLOOKUP(AK16,sortorder!$I$15:$I$20,sortorder!$J$15:$J$20)</f>
        <v>5</v>
      </c>
      <c r="AM16" s="251" t="s">
        <v>1804</v>
      </c>
      <c r="AN16" s="251" t="s">
        <v>1804</v>
      </c>
      <c r="AO16" s="251" t="s">
        <v>1805</v>
      </c>
      <c r="AP16" s="328">
        <v>3</v>
      </c>
      <c r="AQ16" s="203" t="s">
        <v>3064</v>
      </c>
      <c r="AR16" s="203" t="s">
        <v>43</v>
      </c>
      <c r="AS16" s="251" t="s">
        <v>286</v>
      </c>
      <c r="AT16" s="251" t="s">
        <v>43</v>
      </c>
      <c r="AU16" s="125"/>
      <c r="AV16" s="329" t="str">
        <f>IFERROR(_xlfn.XLOOKUP(P16,wtd!$B:$B,wtd!$C:$C),"")</f>
        <v/>
      </c>
      <c r="AW16" s="262" t="b">
        <f>IFERROR(P16=_xlfn.XLOOKUP(P16,wtd!$B:$B,wtd!$B:$B),FALSE)</f>
        <v>0</v>
      </c>
      <c r="AX16" s="125" t="s">
        <v>2845</v>
      </c>
      <c r="AY16" s="330"/>
      <c r="AZ16" s="125">
        <v>3</v>
      </c>
      <c r="BA16" s="251"/>
      <c r="BB16" s="203" t="b">
        <v>0</v>
      </c>
      <c r="BC16" s="203" t="b">
        <v>0</v>
      </c>
      <c r="BD16" s="203" t="b">
        <v>0</v>
      </c>
      <c r="BE16" s="331" t="str">
        <f>"EJ Supp: "&amp;$BE$3&amp;" (state raw)"</f>
        <v>EJ Supp: NO2 (state raw)</v>
      </c>
      <c r="BF16" s="331" t="str">
        <f>"State raw "&amp;$BF$3&amp;" Supplemental Index"</f>
        <v>State raw Nitrogen Dioxide (NO2) Supplemental Index</v>
      </c>
      <c r="BG16" s="331" t="str">
        <f>"State raw "&amp;$BF$3&amp;" Supplemental Index"</f>
        <v>State raw Nitrogen Dioxide (NO2) Supplemental Index</v>
      </c>
      <c r="BH16" s="251"/>
      <c r="BI16" s="251"/>
      <c r="BJ16" s="251"/>
      <c r="BK16" s="251"/>
      <c r="BL16" s="251"/>
      <c r="BM16" s="332"/>
      <c r="BN16" s="251"/>
      <c r="BO16" s="251"/>
      <c r="BP16" s="251"/>
      <c r="BQ16" s="251"/>
      <c r="BR16" s="251"/>
      <c r="BS16" s="251"/>
    </row>
    <row r="17" spans="1:71" s="124" customFormat="1">
      <c r="A17" s="323">
        <v>12</v>
      </c>
      <c r="B17" s="324" t="str">
        <f t="shared" si="0"/>
        <v>054503000</v>
      </c>
      <c r="C17" s="324" t="str">
        <f t="shared" si="1"/>
        <v>0545098</v>
      </c>
      <c r="D17" s="325">
        <v>1</v>
      </c>
      <c r="E17" s="325">
        <v>1</v>
      </c>
      <c r="F17" s="325">
        <v>0</v>
      </c>
      <c r="G17" s="325"/>
      <c r="H17" s="218"/>
      <c r="I17" s="262" t="str">
        <f>"N_P2_"&amp;$I$3</f>
        <v>N_P2_NO2</v>
      </c>
      <c r="J17" s="251"/>
      <c r="K17" s="251"/>
      <c r="L17" s="251"/>
      <c r="M17" s="251"/>
      <c r="N17" s="262" t="str">
        <f>"P_D2_"&amp;$N$3</f>
        <v>P_D2_NO2</v>
      </c>
      <c r="O17" s="251"/>
      <c r="P17" s="262" t="str">
        <f>"pctile.EJ.DISPARITY."&amp;$P$3&amp;".eo"</f>
        <v>pctile.EJ.DISPARITY.no2.eo</v>
      </c>
      <c r="Q17" s="251"/>
      <c r="R17" s="326">
        <f>IFERROR(_xlfn.XLOOKUP(T17,sortorder!$E$62:$E$134,sortorder!$F$62:$F$134),999)</f>
        <v>97.5</v>
      </c>
      <c r="S17" s="326">
        <f>IFERROR(_xlfn.XLOOKUP(T17,sortorder!$E$62:$E$134,sortorder!$D$62:$D$134),99)</f>
        <v>3</v>
      </c>
      <c r="T17" s="262" t="str">
        <f t="shared" si="2"/>
        <v>no2</v>
      </c>
      <c r="U17" s="202"/>
      <c r="V17" s="326">
        <f>IFERROR(_xlfn.XLOOKUP(X17,sortorder!$E$4:$E$55,sortorder!$D$4:$D$55),99)</f>
        <v>45</v>
      </c>
      <c r="W17" s="326">
        <f>IFERROR(_xlfn.XLOOKUP(X17,sortorder!$E$4:$E$55,sortorder!$D$4:$D$55),99)</f>
        <v>45</v>
      </c>
      <c r="X17" s="203" t="s">
        <v>1406</v>
      </c>
      <c r="Y17" s="262">
        <f>IF(ISERROR(SEARCH(#REF!,$P17)),0,1)</f>
        <v>0</v>
      </c>
      <c r="Z17" s="262">
        <f>IF(ISERROR(SEARCH(#REF!,$P17)),0,1)</f>
        <v>0</v>
      </c>
      <c r="AA17" s="262">
        <f>IF(ISERROR(SEARCH(#REF!,$P17)),0,1)</f>
        <v>0</v>
      </c>
      <c r="AB17" s="262">
        <f>IF(ISERROR(SEARCH(#REF!,$P17)),0,1)</f>
        <v>0</v>
      </c>
      <c r="AC17" s="262">
        <f>IF(ISERROR(SEARCH(#REF!,$P17)),0,1)</f>
        <v>0</v>
      </c>
      <c r="AD17" s="262">
        <f>IF(ISERROR(SEARCH(#REF!,$P17)),0,1)</f>
        <v>0</v>
      </c>
      <c r="AE17" s="262">
        <f>IF(ISERROR(SEARCH(#REF!,$P17)),0,1)</f>
        <v>0</v>
      </c>
      <c r="AF17" s="262">
        <f>IF(ISERROR(SEARCH(#REF!,$P17)),0,1)</f>
        <v>0</v>
      </c>
      <c r="AG17" s="262">
        <f>IF(ISERROR(SEARCH(#REF!,$P17)),0,1)</f>
        <v>0</v>
      </c>
      <c r="AH17" s="251" t="s">
        <v>1075</v>
      </c>
      <c r="AI17" s="251" t="s">
        <v>93</v>
      </c>
      <c r="AJ17" s="335" t="s">
        <v>84</v>
      </c>
      <c r="AK17" s="335" t="s">
        <v>84</v>
      </c>
      <c r="AL17" s="327">
        <f>_xlfn.XLOOKUP(AK17,sortorder!$I$15:$I$20,sortorder!$J$15:$J$20)</f>
        <v>5</v>
      </c>
      <c r="AM17" s="251" t="s">
        <v>423</v>
      </c>
      <c r="AN17" s="251" t="s">
        <v>423</v>
      </c>
      <c r="AO17" s="251" t="s">
        <v>424</v>
      </c>
      <c r="AP17" s="328">
        <v>1</v>
      </c>
      <c r="AQ17" s="203" t="s">
        <v>1101</v>
      </c>
      <c r="AR17" s="203" t="s">
        <v>1111</v>
      </c>
      <c r="AS17" s="251" t="s">
        <v>1102</v>
      </c>
      <c r="AT17" s="251" t="s">
        <v>1111</v>
      </c>
      <c r="AU17" s="125"/>
      <c r="AV17" s="329" t="str">
        <f>IFERROR(_xlfn.XLOOKUP(P17,wtd!$B:$B,wtd!$C:$C),"")</f>
        <v/>
      </c>
      <c r="AW17" s="262" t="b">
        <f>IFERROR(P17=_xlfn.XLOOKUP(P17,wtd!$B:$B,wtd!$B:$B),FALSE)</f>
        <v>0</v>
      </c>
      <c r="AX17" s="125" t="s">
        <v>1103</v>
      </c>
      <c r="AY17" s="330">
        <v>2</v>
      </c>
      <c r="AZ17" s="125">
        <v>0</v>
      </c>
      <c r="BA17" s="251"/>
      <c r="BB17" s="203" t="b">
        <v>0</v>
      </c>
      <c r="BC17" s="203" t="b">
        <v>0</v>
      </c>
      <c r="BD17" s="203" t="b">
        <v>0</v>
      </c>
      <c r="BE17" s="331" t="str">
        <f>"EJ: "&amp;$BE$3&amp;" (US%ile)"</f>
        <v>EJ: NO2 (US%ile)</v>
      </c>
      <c r="BF17" s="331" t="str">
        <f>"US percentile for EJ Index for "&amp;$BF$3</f>
        <v>US percentile for EJ Index for Nitrogen Dioxide (NO2)</v>
      </c>
      <c r="BG17" s="331" t="str">
        <f>"US percentile for EJ Index for "&amp;$BF$3</f>
        <v>US percentile for EJ Index for Nitrogen Dioxide (NO2)</v>
      </c>
      <c r="BH17" s="251"/>
      <c r="BI17" s="251"/>
      <c r="BJ17" s="251"/>
      <c r="BK17" s="251"/>
      <c r="BL17" s="251"/>
      <c r="BM17" s="333"/>
      <c r="BN17" s="251"/>
      <c r="BO17" s="251"/>
      <c r="BP17" s="251"/>
      <c r="BQ17" s="251"/>
      <c r="BR17" s="251"/>
      <c r="BS17" s="251"/>
    </row>
    <row r="18" spans="1:71" s="124" customFormat="1">
      <c r="A18" s="323">
        <v>13</v>
      </c>
      <c r="B18" s="324" t="str">
        <f t="shared" si="0"/>
        <v>054603000</v>
      </c>
      <c r="C18" s="324" t="str">
        <f t="shared" si="1"/>
        <v>0546098</v>
      </c>
      <c r="D18" s="325">
        <v>1</v>
      </c>
      <c r="E18" s="325">
        <v>1</v>
      </c>
      <c r="F18" s="325">
        <v>0</v>
      </c>
      <c r="G18" s="325"/>
      <c r="H18" s="218"/>
      <c r="I18" s="262" t="str">
        <f>"S_P2_"&amp;$I$3</f>
        <v>S_P2_NO2</v>
      </c>
      <c r="J18" s="251"/>
      <c r="K18" s="251"/>
      <c r="L18" s="251"/>
      <c r="M18" s="251"/>
      <c r="N18" s="262" t="str">
        <f>"S_P_D2_"&amp;$N$3</f>
        <v>S_P_D2_NO2</v>
      </c>
      <c r="O18" s="251"/>
      <c r="P18" s="262" t="str">
        <f>"state.pctile.EJ.DISPARITY."&amp;$P$3&amp;".eo"</f>
        <v>state.pctile.EJ.DISPARITY.no2.eo</v>
      </c>
      <c r="Q18" s="251"/>
      <c r="R18" s="326">
        <f>IFERROR(_xlfn.XLOOKUP(T18,sortorder!$E$62:$E$134,sortorder!$F$62:$F$134),999)</f>
        <v>97.5</v>
      </c>
      <c r="S18" s="326">
        <f>IFERROR(_xlfn.XLOOKUP(T18,sortorder!$E$62:$E$134,sortorder!$D$62:$D$134),99)</f>
        <v>3</v>
      </c>
      <c r="T18" s="262" t="str">
        <f t="shared" si="2"/>
        <v>no2</v>
      </c>
      <c r="U18" s="202"/>
      <c r="V18" s="326">
        <f>IFERROR(_xlfn.XLOOKUP(X18,sortorder!$E$4:$E$55,sortorder!$D$4:$D$55),99)</f>
        <v>46</v>
      </c>
      <c r="W18" s="326">
        <f>IFERROR(_xlfn.XLOOKUP(X18,sortorder!$E$4:$E$55,sortorder!$D$4:$D$55),99)</f>
        <v>46</v>
      </c>
      <c r="X18" s="203" t="s">
        <v>2047</v>
      </c>
      <c r="Y18" s="262">
        <f>IF(ISERROR(SEARCH(#REF!,$P18)),0,1)</f>
        <v>0</v>
      </c>
      <c r="Z18" s="262">
        <f>IF(ISERROR(SEARCH(#REF!,$P18)),0,1)</f>
        <v>0</v>
      </c>
      <c r="AA18" s="262">
        <f>IF(ISERROR(SEARCH(#REF!,$P18)),0,1)</f>
        <v>0</v>
      </c>
      <c r="AB18" s="262">
        <f>IF(ISERROR(SEARCH(#REF!,$P18)),0,1)</f>
        <v>0</v>
      </c>
      <c r="AC18" s="262">
        <f>IF(ISERROR(SEARCH(#REF!,$P18)),0,1)</f>
        <v>0</v>
      </c>
      <c r="AD18" s="262">
        <f>IF(ISERROR(SEARCH(#REF!,$P18)),0,1)</f>
        <v>0</v>
      </c>
      <c r="AE18" s="262">
        <f>IF(ISERROR(SEARCH(#REF!,$P18)),0,1)</f>
        <v>0</v>
      </c>
      <c r="AF18" s="262">
        <f>IF(ISERROR(SEARCH(#REF!,$P18)),0,1)</f>
        <v>0</v>
      </c>
      <c r="AG18" s="262">
        <f>IF(ISERROR(SEARCH(#REF!,$P18)),0,1)</f>
        <v>0</v>
      </c>
      <c r="AH18" s="251" t="s">
        <v>1075</v>
      </c>
      <c r="AI18" s="251" t="s">
        <v>93</v>
      </c>
      <c r="AJ18" s="335" t="s">
        <v>84</v>
      </c>
      <c r="AK18" s="335" t="s">
        <v>84</v>
      </c>
      <c r="AL18" s="327">
        <f>_xlfn.XLOOKUP(AK18,sortorder!$I$15:$I$20,sortorder!$J$15:$J$20)</f>
        <v>5</v>
      </c>
      <c r="AM18" s="251" t="s">
        <v>1804</v>
      </c>
      <c r="AN18" s="251" t="s">
        <v>1804</v>
      </c>
      <c r="AO18" s="251" t="s">
        <v>1805</v>
      </c>
      <c r="AP18" s="328">
        <v>3</v>
      </c>
      <c r="AQ18" s="203" t="s">
        <v>1799</v>
      </c>
      <c r="AR18" s="203" t="s">
        <v>1111</v>
      </c>
      <c r="AS18" s="251" t="s">
        <v>1102</v>
      </c>
      <c r="AT18" s="251" t="s">
        <v>1111</v>
      </c>
      <c r="AU18" s="125"/>
      <c r="AV18" s="329" t="str">
        <f>IFERROR(_xlfn.XLOOKUP(P18,wtd!$B:$B,wtd!$C:$C),"")</f>
        <v/>
      </c>
      <c r="AW18" s="262" t="b">
        <f>IFERROR(P18=_xlfn.XLOOKUP(P18,wtd!$B:$B,wtd!$B:$B),FALSE)</f>
        <v>0</v>
      </c>
      <c r="AX18" s="125" t="s">
        <v>1103</v>
      </c>
      <c r="AY18" s="330">
        <v>2</v>
      </c>
      <c r="AZ18" s="125">
        <v>0</v>
      </c>
      <c r="BA18" s="251"/>
      <c r="BB18" s="203" t="b">
        <v>0</v>
      </c>
      <c r="BC18" s="203" t="b">
        <v>0</v>
      </c>
      <c r="BD18" s="203" t="b">
        <v>0</v>
      </c>
      <c r="BE18" s="331" t="str">
        <f>"EJ: "&amp;$BE$3&amp;" (State%ile)"</f>
        <v>EJ: NO2 (State%ile)</v>
      </c>
      <c r="BF18" s="331" t="str">
        <f>"State percentile for EJ Index for "&amp;$BF$3</f>
        <v>State percentile for EJ Index for Nitrogen Dioxide (NO2)</v>
      </c>
      <c r="BG18" s="331" t="str">
        <f>"State percentile for EJ Index for "&amp;$BF$3</f>
        <v>State percentile for EJ Index for Nitrogen Dioxide (NO2)</v>
      </c>
      <c r="BH18" s="251"/>
      <c r="BI18" s="251"/>
      <c r="BJ18" s="251"/>
      <c r="BK18" s="251"/>
      <c r="BL18" s="251"/>
      <c r="BM18" s="333"/>
      <c r="BN18" s="251"/>
      <c r="BO18" s="251"/>
      <c r="BP18" s="251"/>
      <c r="BQ18" s="251"/>
      <c r="BR18" s="251"/>
      <c r="BS18" s="251"/>
    </row>
    <row r="19" spans="1:71" s="124" customFormat="1">
      <c r="A19" s="323">
        <v>14</v>
      </c>
      <c r="B19" s="324" t="str">
        <f t="shared" si="0"/>
        <v>054703000</v>
      </c>
      <c r="C19" s="324" t="str">
        <f t="shared" si="1"/>
        <v>0547098</v>
      </c>
      <c r="D19" s="325">
        <v>1</v>
      </c>
      <c r="E19" s="325">
        <v>1</v>
      </c>
      <c r="F19" s="325">
        <v>0</v>
      </c>
      <c r="G19" s="325"/>
      <c r="H19" s="218"/>
      <c r="I19" s="262" t="str">
        <f>"N_P5_"&amp;$I$3</f>
        <v>N_P5_NO2</v>
      </c>
      <c r="J19" s="251"/>
      <c r="K19" s="251"/>
      <c r="L19" s="251"/>
      <c r="M19" s="251"/>
      <c r="N19" s="262" t="str">
        <f>"P_D5_"&amp;$N$3</f>
        <v>P_D5_NO2</v>
      </c>
      <c r="O19" s="251"/>
      <c r="P19" s="262" t="str">
        <f>"pctile.EJ.DISPARITY."&amp;$P$3&amp;".supp"</f>
        <v>pctile.EJ.DISPARITY.no2.supp</v>
      </c>
      <c r="Q19" s="251"/>
      <c r="R19" s="326">
        <f>IFERROR(_xlfn.XLOOKUP(T19,sortorder!$E$62:$E$134,sortorder!$F$62:$F$134),999)</f>
        <v>97.5</v>
      </c>
      <c r="S19" s="326">
        <f>IFERROR(_xlfn.XLOOKUP(T19,sortorder!$E$62:$E$134,sortorder!$D$62:$D$134),99)</f>
        <v>3</v>
      </c>
      <c r="T19" s="262" t="str">
        <f t="shared" si="2"/>
        <v>no2</v>
      </c>
      <c r="U19" s="202"/>
      <c r="V19" s="326">
        <f>IFERROR(_xlfn.XLOOKUP(X19,sortorder!$E$4:$E$55,sortorder!$D$4:$D$55),99)</f>
        <v>47</v>
      </c>
      <c r="W19" s="326">
        <f>IFERROR(_xlfn.XLOOKUP(X19,sortorder!$E$4:$E$55,sortorder!$D$4:$D$55),99)</f>
        <v>47</v>
      </c>
      <c r="X19" s="203" t="s">
        <v>1532</v>
      </c>
      <c r="Y19" s="262">
        <f>IF(ISERROR(SEARCH(#REF!,$P19)),0,1)</f>
        <v>0</v>
      </c>
      <c r="Z19" s="262">
        <f>IF(ISERROR(SEARCH(#REF!,$P19)),0,1)</f>
        <v>0</v>
      </c>
      <c r="AA19" s="262">
        <f>IF(ISERROR(SEARCH(#REF!,$P19)),0,1)</f>
        <v>0</v>
      </c>
      <c r="AB19" s="262">
        <f>IF(ISERROR(SEARCH(#REF!,$P19)),0,1)</f>
        <v>0</v>
      </c>
      <c r="AC19" s="262">
        <f>IF(ISERROR(SEARCH(#REF!,$P19)),0,1)</f>
        <v>0</v>
      </c>
      <c r="AD19" s="262">
        <f>IF(ISERROR(SEARCH(#REF!,$P19)),0,1)</f>
        <v>0</v>
      </c>
      <c r="AE19" s="262">
        <f>IF(ISERROR(SEARCH(#REF!,$P19)),0,1)</f>
        <v>0</v>
      </c>
      <c r="AF19" s="262">
        <f>IF(ISERROR(SEARCH(#REF!,$P19)),0,1)</f>
        <v>0</v>
      </c>
      <c r="AG19" s="262">
        <f>IF(ISERROR(SEARCH(#REF!,$P19)),0,1)</f>
        <v>0</v>
      </c>
      <c r="AH19" s="251" t="s">
        <v>1075</v>
      </c>
      <c r="AI19" s="251" t="s">
        <v>1533</v>
      </c>
      <c r="AJ19" s="335" t="s">
        <v>84</v>
      </c>
      <c r="AK19" s="335" t="s">
        <v>84</v>
      </c>
      <c r="AL19" s="327">
        <f>_xlfn.XLOOKUP(AK19,sortorder!$I$15:$I$20,sortorder!$J$15:$J$20)</f>
        <v>5</v>
      </c>
      <c r="AM19" s="251" t="s">
        <v>423</v>
      </c>
      <c r="AN19" s="251" t="s">
        <v>423</v>
      </c>
      <c r="AO19" s="251" t="s">
        <v>424</v>
      </c>
      <c r="AP19" s="328">
        <v>1</v>
      </c>
      <c r="AQ19" s="203" t="s">
        <v>1101</v>
      </c>
      <c r="AR19" s="203" t="s">
        <v>1111</v>
      </c>
      <c r="AS19" s="251" t="s">
        <v>1102</v>
      </c>
      <c r="AT19" s="251" t="s">
        <v>1111</v>
      </c>
      <c r="AU19" s="125"/>
      <c r="AV19" s="329" t="str">
        <f>IFERROR(_xlfn.XLOOKUP(P19,wtd!$B:$B,wtd!$C:$C),"")</f>
        <v/>
      </c>
      <c r="AW19" s="262" t="b">
        <f>IFERROR(P19=_xlfn.XLOOKUP(P19,wtd!$B:$B,wtd!$B:$B),FALSE)</f>
        <v>0</v>
      </c>
      <c r="AX19" s="125" t="s">
        <v>1103</v>
      </c>
      <c r="AY19" s="330">
        <v>2</v>
      </c>
      <c r="AZ19" s="125">
        <v>0</v>
      </c>
      <c r="BA19" s="251"/>
      <c r="BB19" s="203" t="b">
        <v>0</v>
      </c>
      <c r="BC19" s="203" t="b">
        <v>0</v>
      </c>
      <c r="BD19" s="203" t="b">
        <v>0</v>
      </c>
      <c r="BE19" s="331" t="str">
        <f>"EJ Supp: "&amp;$BE$3&amp;" (US%ile)"</f>
        <v>EJ Supp: NO2 (US%ile)</v>
      </c>
      <c r="BF19" s="331" t="str">
        <f>"US percentile for EJ Supplemental Index for "&amp;$BF$3</f>
        <v>US percentile for EJ Supplemental Index for Nitrogen Dioxide (NO2)</v>
      </c>
      <c r="BG19" s="331" t="str">
        <f>"US percentile for EJ Supplemental Index for "&amp;$BF$3</f>
        <v>US percentile for EJ Supplemental Index for Nitrogen Dioxide (NO2)</v>
      </c>
      <c r="BH19" s="251"/>
      <c r="BI19" s="251"/>
      <c r="BJ19" s="251"/>
      <c r="BK19" s="251"/>
      <c r="BL19" s="251"/>
      <c r="BM19" s="333"/>
      <c r="BN19" s="251"/>
      <c r="BO19" s="251"/>
      <c r="BP19" s="251"/>
      <c r="BQ19" s="251"/>
      <c r="BR19" s="251"/>
      <c r="BS19" s="251"/>
    </row>
    <row r="20" spans="1:71" s="177" customFormat="1" ht="15" thickBot="1">
      <c r="A20" s="337">
        <v>15</v>
      </c>
      <c r="B20" s="338" t="str">
        <f t="shared" si="0"/>
        <v>054803000</v>
      </c>
      <c r="C20" s="338" t="str">
        <f t="shared" si="1"/>
        <v>0548098</v>
      </c>
      <c r="D20" s="339">
        <v>1</v>
      </c>
      <c r="E20" s="339">
        <v>1</v>
      </c>
      <c r="F20" s="339">
        <v>0</v>
      </c>
      <c r="G20" s="339"/>
      <c r="H20" s="283"/>
      <c r="I20" s="275" t="str">
        <f>"S_P5_"&amp;$I$3</f>
        <v>S_P5_NO2</v>
      </c>
      <c r="J20" s="340"/>
      <c r="K20" s="340"/>
      <c r="L20" s="340"/>
      <c r="M20" s="340"/>
      <c r="N20" s="275" t="str">
        <f>"S_P_D5_"&amp;$N$3</f>
        <v>S_P_D5_NO2</v>
      </c>
      <c r="O20" s="340"/>
      <c r="P20" s="275" t="str">
        <f>"state.pctile.EJ.DISPARITY."&amp;$P$3&amp;".supp"</f>
        <v>state.pctile.EJ.DISPARITY.no2.supp</v>
      </c>
      <c r="Q20" s="340"/>
      <c r="R20" s="341">
        <f>IFERROR(_xlfn.XLOOKUP(T20,sortorder!$E$62:$E$134,sortorder!$F$62:$F$134),999)</f>
        <v>97.5</v>
      </c>
      <c r="S20" s="341">
        <f>IFERROR(_xlfn.XLOOKUP(T20,sortorder!$E$62:$E$134,sortorder!$D$62:$D$134),99)</f>
        <v>3</v>
      </c>
      <c r="T20" s="275" t="str">
        <f t="shared" si="2"/>
        <v>no2</v>
      </c>
      <c r="U20" s="278"/>
      <c r="V20" s="341">
        <f>IFERROR(_xlfn.XLOOKUP(X20,sortorder!$E$4:$E$55,sortorder!$D$4:$D$55),99)</f>
        <v>48</v>
      </c>
      <c r="W20" s="341">
        <f>IFERROR(_xlfn.XLOOKUP(X20,sortorder!$E$4:$E$55,sortorder!$D$4:$D$55),99)</f>
        <v>48</v>
      </c>
      <c r="X20" s="281" t="s">
        <v>2142</v>
      </c>
      <c r="Y20" s="275">
        <f>IF(ISERROR(SEARCH(#REF!,$P20)),0,1)</f>
        <v>0</v>
      </c>
      <c r="Z20" s="275">
        <f>IF(ISERROR(SEARCH(#REF!,$P20)),0,1)</f>
        <v>0</v>
      </c>
      <c r="AA20" s="275">
        <f>IF(ISERROR(SEARCH(#REF!,$P20)),0,1)</f>
        <v>0</v>
      </c>
      <c r="AB20" s="275">
        <f>IF(ISERROR(SEARCH(#REF!,$P20)),0,1)</f>
        <v>0</v>
      </c>
      <c r="AC20" s="275">
        <f>IF(ISERROR(SEARCH(#REF!,$P20)),0,1)</f>
        <v>0</v>
      </c>
      <c r="AD20" s="275">
        <f>IF(ISERROR(SEARCH(#REF!,$P20)),0,1)</f>
        <v>0</v>
      </c>
      <c r="AE20" s="275">
        <f>IF(ISERROR(SEARCH(#REF!,$P20)),0,1)</f>
        <v>0</v>
      </c>
      <c r="AF20" s="275">
        <f>IF(ISERROR(SEARCH(#REF!,$P20)),0,1)</f>
        <v>0</v>
      </c>
      <c r="AG20" s="275">
        <f>IF(ISERROR(SEARCH(#REF!,$P20)),0,1)</f>
        <v>0</v>
      </c>
      <c r="AH20" s="340" t="s">
        <v>1075</v>
      </c>
      <c r="AI20" s="340" t="s">
        <v>1533</v>
      </c>
      <c r="AJ20" s="342" t="s">
        <v>84</v>
      </c>
      <c r="AK20" s="342" t="s">
        <v>84</v>
      </c>
      <c r="AL20" s="343">
        <f>_xlfn.XLOOKUP(AK20,sortorder!$I$15:$I$20,sortorder!$J$15:$J$20)</f>
        <v>5</v>
      </c>
      <c r="AM20" s="340" t="s">
        <v>1804</v>
      </c>
      <c r="AN20" s="340" t="s">
        <v>1804</v>
      </c>
      <c r="AO20" s="340" t="s">
        <v>1805</v>
      </c>
      <c r="AP20" s="344">
        <v>3</v>
      </c>
      <c r="AQ20" s="281" t="s">
        <v>1799</v>
      </c>
      <c r="AR20" s="281" t="s">
        <v>1111</v>
      </c>
      <c r="AS20" s="340" t="s">
        <v>1102</v>
      </c>
      <c r="AT20" s="340" t="s">
        <v>1111</v>
      </c>
      <c r="AU20" s="274"/>
      <c r="AV20" s="345" t="str">
        <f>IFERROR(_xlfn.XLOOKUP(P20,wtd!$B:$B,wtd!$C:$C),"")</f>
        <v/>
      </c>
      <c r="AW20" s="275" t="b">
        <f>IFERROR(P20=_xlfn.XLOOKUP(P20,wtd!$B:$B,wtd!$B:$B),FALSE)</f>
        <v>0</v>
      </c>
      <c r="AX20" s="274" t="s">
        <v>1103</v>
      </c>
      <c r="AY20" s="346">
        <v>2</v>
      </c>
      <c r="AZ20" s="274">
        <v>0</v>
      </c>
      <c r="BA20" s="340"/>
      <c r="BB20" s="281" t="b">
        <v>0</v>
      </c>
      <c r="BC20" s="281" t="b">
        <v>0</v>
      </c>
      <c r="BD20" s="281" t="b">
        <v>0</v>
      </c>
      <c r="BE20" s="347" t="str">
        <f>"EJ Supp: "&amp;$BE$3&amp;" (State%ile)"</f>
        <v>EJ Supp: NO2 (State%ile)</v>
      </c>
      <c r="BF20" s="347" t="str">
        <f>"State percentile for EJ Supplemental Index for "&amp;$BF$3</f>
        <v>State percentile for EJ Supplemental Index for Nitrogen Dioxide (NO2)</v>
      </c>
      <c r="BG20" s="347" t="str">
        <f>"State percentile for EJ Supplemental Index for "&amp;$BF$3</f>
        <v>State percentile for EJ Supplemental Index for Nitrogen Dioxide (NO2)</v>
      </c>
      <c r="BH20" s="340"/>
      <c r="BI20" s="340"/>
      <c r="BJ20" s="340"/>
      <c r="BK20" s="340"/>
      <c r="BL20" s="340"/>
      <c r="BM20" s="348"/>
      <c r="BN20" s="340"/>
      <c r="BO20" s="340"/>
      <c r="BP20" s="340"/>
      <c r="BQ20" s="340"/>
      <c r="BR20" s="340"/>
      <c r="BS20" s="340"/>
    </row>
    <row r="24" spans="1:71" ht="32.5" customHeight="1">
      <c r="I24" s="257" t="s">
        <v>5694</v>
      </c>
      <c r="J24" s="256"/>
      <c r="K24" s="256"/>
      <c r="L24" s="256"/>
      <c r="M24" s="256"/>
      <c r="N24" s="257" t="s">
        <v>5694</v>
      </c>
      <c r="O24" s="256"/>
      <c r="P24" s="257" t="s">
        <v>5693</v>
      </c>
      <c r="Q24" s="256"/>
      <c r="R24" s="256"/>
      <c r="S24" s="256"/>
      <c r="T24" s="256"/>
      <c r="U24" s="256"/>
      <c r="V24" s="256"/>
      <c r="W24" s="256"/>
      <c r="X24" s="257" t="s">
        <v>1707</v>
      </c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5"/>
      <c r="AN24" s="255"/>
      <c r="AO24" s="255"/>
      <c r="AP24" s="255"/>
      <c r="AQ24" s="255"/>
      <c r="AR24" s="255"/>
      <c r="AS24" s="255"/>
      <c r="AT24" s="255"/>
      <c r="AU24" s="255"/>
      <c r="AV24" s="255"/>
      <c r="AW24" s="255"/>
      <c r="AX24" s="255"/>
      <c r="AY24" s="255"/>
      <c r="AZ24" s="255"/>
      <c r="BA24" s="257" t="s">
        <v>5696</v>
      </c>
      <c r="BB24" s="258"/>
      <c r="BC24" s="258"/>
      <c r="BD24" s="258"/>
      <c r="BE24" s="257" t="s">
        <v>5694</v>
      </c>
      <c r="BF24" s="257" t="s">
        <v>5695</v>
      </c>
      <c r="BG24" s="257" t="s">
        <v>5695</v>
      </c>
    </row>
    <row r="27" spans="1:71" ht="69.5" customHeight="1">
      <c r="I27" s="257" t="s">
        <v>5691</v>
      </c>
      <c r="J27" s="256"/>
      <c r="K27" s="256"/>
      <c r="L27" s="256"/>
      <c r="M27" s="256"/>
      <c r="N27" s="257" t="s">
        <v>5680</v>
      </c>
      <c r="O27" s="256"/>
      <c r="P27" s="257" t="s">
        <v>5689</v>
      </c>
      <c r="Q27" s="256"/>
      <c r="R27" s="256"/>
      <c r="S27" s="256"/>
      <c r="T27" s="256"/>
      <c r="U27" s="256"/>
      <c r="V27" s="256"/>
      <c r="W27" s="256"/>
      <c r="X27" s="257" t="s">
        <v>1707</v>
      </c>
      <c r="BA27" s="257" t="s">
        <v>5692</v>
      </c>
      <c r="BB27" s="258"/>
      <c r="BC27" s="258"/>
      <c r="BD27" s="258"/>
      <c r="BE27" s="257" t="s">
        <v>5690</v>
      </c>
      <c r="BF27" s="257" t="s">
        <v>5681</v>
      </c>
      <c r="BG27" s="257" t="s">
        <v>5681</v>
      </c>
    </row>
    <row r="29" spans="1:71" ht="15" thickBot="1"/>
    <row r="30" spans="1:71" s="292" customFormat="1" ht="15" thickTop="1">
      <c r="A30" s="288">
        <v>820</v>
      </c>
      <c r="B30" s="161" t="s">
        <v>5697</v>
      </c>
      <c r="C30" s="161" t="s">
        <v>5698</v>
      </c>
      <c r="D30" s="290">
        <v>0</v>
      </c>
      <c r="E30" s="290">
        <v>0</v>
      </c>
      <c r="F30" s="290">
        <v>0</v>
      </c>
      <c r="G30" s="291"/>
      <c r="I30" s="292" t="s">
        <v>5699</v>
      </c>
      <c r="N30" s="292" t="s">
        <v>5680</v>
      </c>
      <c r="P30" s="293" t="s">
        <v>5689</v>
      </c>
      <c r="R30" s="294">
        <v>999</v>
      </c>
      <c r="S30" s="295">
        <v>99</v>
      </c>
      <c r="T30" s="296" t="s">
        <v>5689</v>
      </c>
      <c r="U30" s="297"/>
      <c r="V30" s="298">
        <v>34</v>
      </c>
      <c r="W30" s="299">
        <v>34</v>
      </c>
      <c r="X30" s="300" t="s">
        <v>1707</v>
      </c>
      <c r="Y30" s="301">
        <v>0</v>
      </c>
      <c r="Z30" s="301">
        <v>0</v>
      </c>
      <c r="AA30" s="301">
        <v>0</v>
      </c>
      <c r="AB30" s="301">
        <v>0</v>
      </c>
      <c r="AC30" s="301">
        <v>0</v>
      </c>
      <c r="AD30" s="301">
        <v>0</v>
      </c>
      <c r="AE30" s="301">
        <v>0</v>
      </c>
      <c r="AF30" s="301">
        <v>0</v>
      </c>
      <c r="AG30" s="301">
        <v>0</v>
      </c>
      <c r="AJ30" s="292" t="s">
        <v>140</v>
      </c>
      <c r="AK30" s="302" t="s">
        <v>140</v>
      </c>
      <c r="AL30" s="216">
        <v>3</v>
      </c>
      <c r="AM30" s="292" t="s">
        <v>423</v>
      </c>
      <c r="AN30" s="292" t="s">
        <v>423</v>
      </c>
      <c r="AO30" s="292" t="s">
        <v>424</v>
      </c>
      <c r="AP30" s="303">
        <v>1</v>
      </c>
      <c r="AQ30" s="292" t="s">
        <v>43</v>
      </c>
      <c r="AR30" s="292" t="s">
        <v>43</v>
      </c>
      <c r="AS30" s="292" t="s">
        <v>286</v>
      </c>
      <c r="AT30" s="292" t="s">
        <v>43</v>
      </c>
      <c r="AV30" s="289" t="s">
        <v>2921</v>
      </c>
      <c r="AW30" s="301" t="b">
        <v>0</v>
      </c>
      <c r="AX30" s="304" t="s">
        <v>1624</v>
      </c>
      <c r="AY30" s="292">
        <v>3</v>
      </c>
      <c r="AZ30" s="292">
        <v>1</v>
      </c>
      <c r="BA30" s="292" t="s">
        <v>5692</v>
      </c>
      <c r="BB30" s="292" t="b">
        <v>0</v>
      </c>
      <c r="BC30" s="292" t="b">
        <v>0</v>
      </c>
      <c r="BD30" s="292" t="b">
        <v>0</v>
      </c>
      <c r="BE30" s="305" t="s">
        <v>5690</v>
      </c>
      <c r="BF30" s="305" t="s">
        <v>5681</v>
      </c>
      <c r="BG30" s="305" t="s">
        <v>5681</v>
      </c>
      <c r="BM30" s="306"/>
    </row>
    <row r="31" spans="1:71" s="124" customFormat="1">
      <c r="A31" s="198">
        <v>821</v>
      </c>
      <c r="B31" s="161" t="s">
        <v>5700</v>
      </c>
      <c r="C31" s="161" t="s">
        <v>5701</v>
      </c>
      <c r="D31" s="260">
        <v>0</v>
      </c>
      <c r="E31" s="260">
        <v>0</v>
      </c>
      <c r="F31" s="260">
        <v>0</v>
      </c>
      <c r="G31" s="261"/>
      <c r="P31" s="125" t="s">
        <v>5702</v>
      </c>
      <c r="R31" s="262">
        <v>999</v>
      </c>
      <c r="S31" s="263">
        <v>99</v>
      </c>
      <c r="T31" s="201" t="s">
        <v>5689</v>
      </c>
      <c r="U31" s="202"/>
      <c r="V31" s="264">
        <v>35</v>
      </c>
      <c r="W31" s="265">
        <v>35</v>
      </c>
      <c r="X31" s="203" t="s">
        <v>2484</v>
      </c>
      <c r="Y31" s="266">
        <v>0</v>
      </c>
      <c r="Z31" s="266">
        <v>0</v>
      </c>
      <c r="AA31" s="266">
        <v>0</v>
      </c>
      <c r="AB31" s="266">
        <v>0</v>
      </c>
      <c r="AC31" s="266">
        <v>0</v>
      </c>
      <c r="AD31" s="266">
        <v>0</v>
      </c>
      <c r="AE31" s="266">
        <v>0</v>
      </c>
      <c r="AF31" s="266">
        <v>0</v>
      </c>
      <c r="AG31" s="266">
        <v>0</v>
      </c>
      <c r="AJ31" s="124" t="s">
        <v>140</v>
      </c>
      <c r="AK31" s="218" t="s">
        <v>140</v>
      </c>
      <c r="AL31" s="267">
        <v>3</v>
      </c>
      <c r="AM31" s="124" t="s">
        <v>423</v>
      </c>
      <c r="AN31" s="124" t="s">
        <v>423</v>
      </c>
      <c r="AO31" s="124" t="s">
        <v>424</v>
      </c>
      <c r="AP31" s="113">
        <v>1</v>
      </c>
      <c r="AQ31" s="124" t="s">
        <v>2453</v>
      </c>
      <c r="AR31" s="124" t="s">
        <v>1758</v>
      </c>
      <c r="AS31" s="124" t="s">
        <v>1758</v>
      </c>
      <c r="AT31" s="124" t="s">
        <v>1758</v>
      </c>
      <c r="AV31" s="259" t="s">
        <v>2921</v>
      </c>
      <c r="AW31" s="266" t="b">
        <v>0</v>
      </c>
      <c r="AX31" s="245" t="s">
        <v>3070</v>
      </c>
      <c r="AY31" s="124">
        <v>2</v>
      </c>
      <c r="AZ31" s="124">
        <v>1</v>
      </c>
      <c r="BB31" s="124" t="b">
        <v>0</v>
      </c>
      <c r="BC31" s="124" t="b">
        <v>0</v>
      </c>
      <c r="BD31" s="124" t="b">
        <v>0</v>
      </c>
      <c r="BE31" s="268" t="s">
        <v>5703</v>
      </c>
      <c r="BF31" s="268" t="s">
        <v>5704</v>
      </c>
      <c r="BG31" s="268" t="s">
        <v>5704</v>
      </c>
      <c r="BM31" s="269"/>
    </row>
    <row r="32" spans="1:71" s="124" customFormat="1">
      <c r="A32" s="198">
        <v>822</v>
      </c>
      <c r="B32" s="161" t="s">
        <v>5705</v>
      </c>
      <c r="C32" s="161" t="s">
        <v>5706</v>
      </c>
      <c r="D32" s="260">
        <v>0</v>
      </c>
      <c r="E32" s="260">
        <v>0</v>
      </c>
      <c r="F32" s="260">
        <v>0</v>
      </c>
      <c r="G32" s="261"/>
      <c r="P32" s="125" t="s">
        <v>5707</v>
      </c>
      <c r="R32" s="262">
        <v>999</v>
      </c>
      <c r="S32" s="263">
        <v>99</v>
      </c>
      <c r="T32" s="201" t="s">
        <v>5689</v>
      </c>
      <c r="U32" s="202"/>
      <c r="V32" s="264">
        <v>36</v>
      </c>
      <c r="W32" s="265">
        <v>36</v>
      </c>
      <c r="X32" s="203" t="s">
        <v>2543</v>
      </c>
      <c r="Y32" s="266">
        <v>0</v>
      </c>
      <c r="Z32" s="266">
        <v>0</v>
      </c>
      <c r="AA32" s="266">
        <v>0</v>
      </c>
      <c r="AB32" s="266">
        <v>0</v>
      </c>
      <c r="AC32" s="266">
        <v>0</v>
      </c>
      <c r="AD32" s="266">
        <v>0</v>
      </c>
      <c r="AE32" s="266">
        <v>0</v>
      </c>
      <c r="AF32" s="266">
        <v>0</v>
      </c>
      <c r="AG32" s="266">
        <v>0</v>
      </c>
      <c r="AJ32" s="124" t="s">
        <v>140</v>
      </c>
      <c r="AK32" s="218" t="s">
        <v>140</v>
      </c>
      <c r="AL32" s="267">
        <v>3</v>
      </c>
      <c r="AM32" s="124" t="s">
        <v>1804</v>
      </c>
      <c r="AN32" s="124" t="s">
        <v>1804</v>
      </c>
      <c r="AO32" s="124" t="s">
        <v>1805</v>
      </c>
      <c r="AP32" s="113">
        <v>3</v>
      </c>
      <c r="AQ32" s="124" t="s">
        <v>2511</v>
      </c>
      <c r="AR32" s="124" t="s">
        <v>1758</v>
      </c>
      <c r="AS32" s="124" t="s">
        <v>1758</v>
      </c>
      <c r="AT32" s="124" t="s">
        <v>1758</v>
      </c>
      <c r="AV32" s="259" t="s">
        <v>2921</v>
      </c>
      <c r="AW32" s="266" t="b">
        <v>0</v>
      </c>
      <c r="AX32" s="245" t="s">
        <v>3070</v>
      </c>
      <c r="AY32" s="124">
        <v>2</v>
      </c>
      <c r="AZ32" s="124">
        <v>1</v>
      </c>
      <c r="BB32" s="124" t="b">
        <v>0</v>
      </c>
      <c r="BC32" s="124" t="b">
        <v>0</v>
      </c>
      <c r="BD32" s="124" t="b">
        <v>0</v>
      </c>
      <c r="BE32" s="268" t="s">
        <v>5708</v>
      </c>
      <c r="BF32" s="268" t="s">
        <v>5709</v>
      </c>
      <c r="BG32" s="268" t="s">
        <v>5709</v>
      </c>
      <c r="BM32" s="269"/>
    </row>
    <row r="33" spans="1:65" s="124" customFormat="1">
      <c r="A33" s="198">
        <v>823</v>
      </c>
      <c r="B33" s="161" t="s">
        <v>5710</v>
      </c>
      <c r="C33" s="161" t="s">
        <v>5711</v>
      </c>
      <c r="D33" s="260">
        <v>1</v>
      </c>
      <c r="E33" s="260">
        <v>1</v>
      </c>
      <c r="F33" s="260">
        <v>0</v>
      </c>
      <c r="G33" s="261"/>
      <c r="I33" s="124" t="s">
        <v>5712</v>
      </c>
      <c r="N33" s="124" t="s">
        <v>5686</v>
      </c>
      <c r="P33" s="125" t="s">
        <v>5713</v>
      </c>
      <c r="R33" s="262">
        <v>999</v>
      </c>
      <c r="S33" s="263">
        <v>99</v>
      </c>
      <c r="T33" s="201" t="s">
        <v>5689</v>
      </c>
      <c r="U33" s="202"/>
      <c r="V33" s="264">
        <v>37</v>
      </c>
      <c r="W33" s="265">
        <v>37</v>
      </c>
      <c r="X33" s="203" t="s">
        <v>1244</v>
      </c>
      <c r="Y33" s="266">
        <v>0</v>
      </c>
      <c r="Z33" s="266">
        <v>0</v>
      </c>
      <c r="AA33" s="266">
        <v>0</v>
      </c>
      <c r="AB33" s="266">
        <v>0</v>
      </c>
      <c r="AC33" s="266">
        <v>0</v>
      </c>
      <c r="AD33" s="266">
        <v>0</v>
      </c>
      <c r="AE33" s="266">
        <v>0</v>
      </c>
      <c r="AF33" s="266">
        <v>0</v>
      </c>
      <c r="AG33" s="266">
        <v>0</v>
      </c>
      <c r="AH33" s="124" t="s">
        <v>1075</v>
      </c>
      <c r="AI33" s="124" t="s">
        <v>1236</v>
      </c>
      <c r="AJ33" s="124" t="s">
        <v>140</v>
      </c>
      <c r="AK33" s="218" t="s">
        <v>140</v>
      </c>
      <c r="AL33" s="267">
        <v>3</v>
      </c>
      <c r="AM33" s="124" t="s">
        <v>423</v>
      </c>
      <c r="AN33" s="124" t="s">
        <v>423</v>
      </c>
      <c r="AO33" s="124" t="s">
        <v>424</v>
      </c>
      <c r="AP33" s="113">
        <v>1</v>
      </c>
      <c r="AQ33" s="124" t="s">
        <v>1101</v>
      </c>
      <c r="AR33" s="124" t="s">
        <v>1111</v>
      </c>
      <c r="AS33" s="124" t="s">
        <v>1102</v>
      </c>
      <c r="AT33" s="124" t="s">
        <v>1111</v>
      </c>
      <c r="AV33" s="259" t="s">
        <v>2921</v>
      </c>
      <c r="AW33" s="266" t="b">
        <v>0</v>
      </c>
      <c r="AX33" s="245" t="s">
        <v>1103</v>
      </c>
      <c r="AY33" s="124">
        <v>2</v>
      </c>
      <c r="AZ33" s="124">
        <v>0</v>
      </c>
      <c r="BB33" s="124" t="b">
        <v>0</v>
      </c>
      <c r="BC33" s="124" t="b">
        <v>0</v>
      </c>
      <c r="BD33" s="124" t="b">
        <v>0</v>
      </c>
      <c r="BE33" s="268" t="s">
        <v>5714</v>
      </c>
      <c r="BF33" s="268" t="s">
        <v>5715</v>
      </c>
      <c r="BG33" s="268" t="s">
        <v>5715</v>
      </c>
      <c r="BM33" s="269"/>
    </row>
    <row r="34" spans="1:65" s="124" customFormat="1">
      <c r="A34" s="198">
        <v>824</v>
      </c>
      <c r="B34" s="161" t="s">
        <v>5716</v>
      </c>
      <c r="C34" s="161" t="s">
        <v>5717</v>
      </c>
      <c r="D34" s="260">
        <v>1</v>
      </c>
      <c r="E34" s="260">
        <v>1</v>
      </c>
      <c r="F34" s="260">
        <v>0</v>
      </c>
      <c r="G34" s="261"/>
      <c r="I34" s="124" t="s">
        <v>5718</v>
      </c>
      <c r="N34" s="124" t="s">
        <v>5719</v>
      </c>
      <c r="P34" s="125" t="s">
        <v>5720</v>
      </c>
      <c r="R34" s="262">
        <v>999</v>
      </c>
      <c r="S34" s="263">
        <v>99</v>
      </c>
      <c r="T34" s="201" t="s">
        <v>5689</v>
      </c>
      <c r="U34" s="202"/>
      <c r="V34" s="264">
        <v>38</v>
      </c>
      <c r="W34" s="265">
        <v>38</v>
      </c>
      <c r="X34" s="203" t="s">
        <v>1900</v>
      </c>
      <c r="Y34" s="266">
        <v>0</v>
      </c>
      <c r="Z34" s="266">
        <v>0</v>
      </c>
      <c r="AA34" s="266">
        <v>0</v>
      </c>
      <c r="AB34" s="266">
        <v>0</v>
      </c>
      <c r="AC34" s="266">
        <v>0</v>
      </c>
      <c r="AD34" s="266">
        <v>0</v>
      </c>
      <c r="AE34" s="266">
        <v>0</v>
      </c>
      <c r="AF34" s="266">
        <v>0</v>
      </c>
      <c r="AG34" s="266">
        <v>0</v>
      </c>
      <c r="AH34" s="124" t="s">
        <v>1075</v>
      </c>
      <c r="AI34" s="124" t="s">
        <v>1236</v>
      </c>
      <c r="AJ34" s="124" t="s">
        <v>140</v>
      </c>
      <c r="AK34" s="218" t="s">
        <v>140</v>
      </c>
      <c r="AL34" s="267">
        <v>3</v>
      </c>
      <c r="AM34" s="124" t="s">
        <v>1804</v>
      </c>
      <c r="AN34" s="124" t="s">
        <v>1804</v>
      </c>
      <c r="AO34" s="124" t="s">
        <v>1805</v>
      </c>
      <c r="AP34" s="113">
        <v>3</v>
      </c>
      <c r="AQ34" s="124" t="s">
        <v>1799</v>
      </c>
      <c r="AR34" s="124" t="s">
        <v>1111</v>
      </c>
      <c r="AS34" s="124" t="s">
        <v>1102</v>
      </c>
      <c r="AT34" s="124" t="s">
        <v>1111</v>
      </c>
      <c r="AV34" s="259" t="s">
        <v>2921</v>
      </c>
      <c r="AW34" s="266" t="b">
        <v>0</v>
      </c>
      <c r="AX34" s="245" t="s">
        <v>1103</v>
      </c>
      <c r="AY34" s="124">
        <v>2</v>
      </c>
      <c r="AZ34" s="124">
        <v>0</v>
      </c>
      <c r="BB34" s="124" t="b">
        <v>0</v>
      </c>
      <c r="BC34" s="124" t="b">
        <v>0</v>
      </c>
      <c r="BD34" s="124" t="b">
        <v>0</v>
      </c>
      <c r="BE34" s="268" t="s">
        <v>5721</v>
      </c>
      <c r="BF34" s="268" t="s">
        <v>5722</v>
      </c>
      <c r="BG34" s="268" t="s">
        <v>5722</v>
      </c>
      <c r="BM34" s="269"/>
    </row>
    <row r="35" spans="1:65" s="124" customFormat="1">
      <c r="A35" s="198">
        <v>825</v>
      </c>
      <c r="B35" s="161" t="s">
        <v>5723</v>
      </c>
      <c r="C35" s="161" t="s">
        <v>5724</v>
      </c>
      <c r="D35" s="260">
        <v>1</v>
      </c>
      <c r="E35" s="260">
        <v>0</v>
      </c>
      <c r="F35" s="260">
        <v>0</v>
      </c>
      <c r="G35" s="261"/>
      <c r="I35" s="124" t="s">
        <v>5725</v>
      </c>
      <c r="P35" s="125" t="s">
        <v>5726</v>
      </c>
      <c r="R35" s="262">
        <v>999</v>
      </c>
      <c r="S35" s="263">
        <v>99</v>
      </c>
      <c r="T35" s="201" t="s">
        <v>5689</v>
      </c>
      <c r="U35" s="202"/>
      <c r="V35" s="264">
        <v>39</v>
      </c>
      <c r="W35" s="265">
        <v>39</v>
      </c>
      <c r="X35" s="203" t="s">
        <v>1235</v>
      </c>
      <c r="Y35" s="266">
        <v>0</v>
      </c>
      <c r="Z35" s="266">
        <v>0</v>
      </c>
      <c r="AA35" s="266">
        <v>0</v>
      </c>
      <c r="AB35" s="266">
        <v>0</v>
      </c>
      <c r="AC35" s="266">
        <v>0</v>
      </c>
      <c r="AD35" s="266">
        <v>0</v>
      </c>
      <c r="AE35" s="266">
        <v>0</v>
      </c>
      <c r="AF35" s="266">
        <v>0</v>
      </c>
      <c r="AG35" s="266">
        <v>0</v>
      </c>
      <c r="AH35" s="124" t="s">
        <v>1075</v>
      </c>
      <c r="AI35" s="124" t="s">
        <v>1236</v>
      </c>
      <c r="AJ35" s="124" t="s">
        <v>140</v>
      </c>
      <c r="AK35" s="218" t="s">
        <v>140</v>
      </c>
      <c r="AL35" s="267">
        <v>3</v>
      </c>
      <c r="AM35" s="124" t="s">
        <v>423</v>
      </c>
      <c r="AN35" s="124" t="s">
        <v>423</v>
      </c>
      <c r="AO35" s="124" t="s">
        <v>424</v>
      </c>
      <c r="AP35" s="113">
        <v>1</v>
      </c>
      <c r="AQ35" s="124" t="s">
        <v>1125</v>
      </c>
      <c r="AR35" s="124" t="s">
        <v>1132</v>
      </c>
      <c r="AS35" s="124" t="s">
        <v>1126</v>
      </c>
      <c r="AT35" s="124" t="s">
        <v>1132</v>
      </c>
      <c r="AV35" s="259" t="s">
        <v>2921</v>
      </c>
      <c r="AW35" s="266" t="b">
        <v>0</v>
      </c>
      <c r="AX35" s="245" t="s">
        <v>2830</v>
      </c>
      <c r="AY35" s="124">
        <v>3</v>
      </c>
      <c r="AZ35" s="124">
        <v>1</v>
      </c>
      <c r="BB35" s="124" t="b">
        <v>0</v>
      </c>
      <c r="BC35" s="124" t="b">
        <v>0</v>
      </c>
      <c r="BD35" s="124" t="b">
        <v>0</v>
      </c>
      <c r="BE35" s="268" t="s">
        <v>5727</v>
      </c>
      <c r="BF35" s="268" t="s">
        <v>5728</v>
      </c>
      <c r="BG35" s="268" t="s">
        <v>5728</v>
      </c>
      <c r="BM35" s="269"/>
    </row>
    <row r="36" spans="1:65" s="124" customFormat="1">
      <c r="A36" s="198">
        <v>826</v>
      </c>
      <c r="B36" s="161" t="s">
        <v>5729</v>
      </c>
      <c r="C36" s="161" t="s">
        <v>5730</v>
      </c>
      <c r="D36" s="260">
        <v>1</v>
      </c>
      <c r="E36" s="260">
        <v>0</v>
      </c>
      <c r="F36" s="260">
        <v>0</v>
      </c>
      <c r="G36" s="261"/>
      <c r="I36" s="124" t="s">
        <v>5731</v>
      </c>
      <c r="P36" s="125" t="s">
        <v>5732</v>
      </c>
      <c r="R36" s="262">
        <v>999</v>
      </c>
      <c r="S36" s="263">
        <v>99</v>
      </c>
      <c r="T36" s="201" t="s">
        <v>5689</v>
      </c>
      <c r="U36" s="202"/>
      <c r="V36" s="264">
        <v>40</v>
      </c>
      <c r="W36" s="265">
        <v>40</v>
      </c>
      <c r="X36" s="203" t="s">
        <v>1894</v>
      </c>
      <c r="Y36" s="266">
        <v>0</v>
      </c>
      <c r="Z36" s="266">
        <v>0</v>
      </c>
      <c r="AA36" s="266">
        <v>0</v>
      </c>
      <c r="AB36" s="266">
        <v>0</v>
      </c>
      <c r="AC36" s="266">
        <v>0</v>
      </c>
      <c r="AD36" s="266">
        <v>0</v>
      </c>
      <c r="AE36" s="266">
        <v>0</v>
      </c>
      <c r="AF36" s="266">
        <v>0</v>
      </c>
      <c r="AG36" s="266">
        <v>0</v>
      </c>
      <c r="AH36" s="124" t="s">
        <v>1075</v>
      </c>
      <c r="AI36" s="124" t="s">
        <v>1236</v>
      </c>
      <c r="AJ36" s="124" t="s">
        <v>140</v>
      </c>
      <c r="AK36" s="218" t="s">
        <v>140</v>
      </c>
      <c r="AL36" s="267">
        <v>3</v>
      </c>
      <c r="AM36" s="124" t="s">
        <v>1804</v>
      </c>
      <c r="AN36" s="124" t="s">
        <v>1804</v>
      </c>
      <c r="AO36" s="124" t="s">
        <v>1805</v>
      </c>
      <c r="AP36" s="113">
        <v>3</v>
      </c>
      <c r="AQ36" s="124" t="s">
        <v>1815</v>
      </c>
      <c r="AR36" s="124" t="s">
        <v>1132</v>
      </c>
      <c r="AS36" s="124" t="s">
        <v>1126</v>
      </c>
      <c r="AT36" s="124" t="s">
        <v>1132</v>
      </c>
      <c r="AV36" s="259" t="s">
        <v>2921</v>
      </c>
      <c r="AW36" s="266" t="b">
        <v>0</v>
      </c>
      <c r="AX36" s="245" t="s">
        <v>2830</v>
      </c>
      <c r="AY36" s="124">
        <v>3</v>
      </c>
      <c r="AZ36" s="124">
        <v>1</v>
      </c>
      <c r="BB36" s="124" t="b">
        <v>0</v>
      </c>
      <c r="BC36" s="124" t="b">
        <v>0</v>
      </c>
      <c r="BD36" s="124" t="b">
        <v>0</v>
      </c>
      <c r="BE36" s="268" t="s">
        <v>5733</v>
      </c>
      <c r="BF36" s="268" t="s">
        <v>5734</v>
      </c>
      <c r="BG36" s="268" t="s">
        <v>5734</v>
      </c>
      <c r="BM36" s="269"/>
    </row>
    <row r="37" spans="1:65" s="124" customFormat="1">
      <c r="A37" s="198">
        <v>827</v>
      </c>
      <c r="B37" s="161" t="s">
        <v>5735</v>
      </c>
      <c r="C37" s="161" t="s">
        <v>5736</v>
      </c>
      <c r="D37" s="260">
        <v>0</v>
      </c>
      <c r="E37" s="260">
        <v>1</v>
      </c>
      <c r="F37" s="260">
        <v>0</v>
      </c>
      <c r="G37" s="261"/>
      <c r="N37" s="124" t="s">
        <v>5682</v>
      </c>
      <c r="P37" s="125" t="s">
        <v>5737</v>
      </c>
      <c r="R37" s="262">
        <v>999</v>
      </c>
      <c r="S37" s="263">
        <v>99</v>
      </c>
      <c r="T37" s="201" t="s">
        <v>5689</v>
      </c>
      <c r="U37" s="202"/>
      <c r="V37" s="264">
        <v>41</v>
      </c>
      <c r="W37" s="265">
        <v>41</v>
      </c>
      <c r="X37" s="203" t="s">
        <v>2825</v>
      </c>
      <c r="Y37" s="266">
        <v>0</v>
      </c>
      <c r="Z37" s="266">
        <v>0</v>
      </c>
      <c r="AA37" s="266">
        <v>0</v>
      </c>
      <c r="AB37" s="266">
        <v>0</v>
      </c>
      <c r="AC37" s="266">
        <v>0</v>
      </c>
      <c r="AD37" s="266">
        <v>0</v>
      </c>
      <c r="AE37" s="266">
        <v>0</v>
      </c>
      <c r="AF37" s="266">
        <v>0</v>
      </c>
      <c r="AG37" s="266">
        <v>0</v>
      </c>
      <c r="AJ37" s="124" t="s">
        <v>84</v>
      </c>
      <c r="AK37" s="218" t="s">
        <v>84</v>
      </c>
      <c r="AL37" s="267">
        <v>5</v>
      </c>
      <c r="AM37" s="124" t="s">
        <v>423</v>
      </c>
      <c r="AN37" s="124" t="s">
        <v>423</v>
      </c>
      <c r="AO37" s="124" t="s">
        <v>424</v>
      </c>
      <c r="AP37" s="113">
        <v>1</v>
      </c>
      <c r="AQ37" s="124" t="s">
        <v>3065</v>
      </c>
      <c r="AR37" s="124" t="s">
        <v>43</v>
      </c>
      <c r="AS37" s="124" t="s">
        <v>286</v>
      </c>
      <c r="AT37" s="124" t="s">
        <v>43</v>
      </c>
      <c r="AV37" s="259" t="s">
        <v>2921</v>
      </c>
      <c r="AW37" s="266" t="b">
        <v>0</v>
      </c>
      <c r="AX37" s="245" t="s">
        <v>1624</v>
      </c>
      <c r="AZ37" s="124">
        <v>3</v>
      </c>
      <c r="BB37" s="124" t="b">
        <v>0</v>
      </c>
      <c r="BC37" s="124" t="b">
        <v>0</v>
      </c>
      <c r="BD37" s="124" t="b">
        <v>0</v>
      </c>
      <c r="BE37" s="124" t="s">
        <v>5738</v>
      </c>
      <c r="BF37" s="124" t="s">
        <v>5683</v>
      </c>
      <c r="BG37" s="124" t="s">
        <v>5683</v>
      </c>
      <c r="BM37" s="269"/>
    </row>
    <row r="38" spans="1:65" s="124" customFormat="1">
      <c r="A38" s="198">
        <v>828</v>
      </c>
      <c r="B38" s="161" t="s">
        <v>5739</v>
      </c>
      <c r="C38" s="161" t="s">
        <v>5740</v>
      </c>
      <c r="D38" s="260">
        <v>0</v>
      </c>
      <c r="E38" s="260">
        <v>1</v>
      </c>
      <c r="F38" s="260">
        <v>0</v>
      </c>
      <c r="G38" s="261"/>
      <c r="N38" s="124" t="s">
        <v>5741</v>
      </c>
      <c r="P38" s="125" t="s">
        <v>5742</v>
      </c>
      <c r="R38" s="262">
        <v>999</v>
      </c>
      <c r="S38" s="263">
        <v>99</v>
      </c>
      <c r="T38" s="201" t="s">
        <v>5689</v>
      </c>
      <c r="U38" s="202"/>
      <c r="V38" s="264">
        <v>42</v>
      </c>
      <c r="W38" s="265">
        <v>42</v>
      </c>
      <c r="X38" s="203" t="s">
        <v>2826</v>
      </c>
      <c r="Y38" s="266">
        <v>0</v>
      </c>
      <c r="Z38" s="266">
        <v>0</v>
      </c>
      <c r="AA38" s="266">
        <v>0</v>
      </c>
      <c r="AB38" s="266">
        <v>0</v>
      </c>
      <c r="AC38" s="266">
        <v>0</v>
      </c>
      <c r="AD38" s="266">
        <v>0</v>
      </c>
      <c r="AE38" s="266">
        <v>0</v>
      </c>
      <c r="AF38" s="266">
        <v>0</v>
      </c>
      <c r="AG38" s="266">
        <v>0</v>
      </c>
      <c r="AJ38" s="124" t="s">
        <v>84</v>
      </c>
      <c r="AK38" s="218" t="s">
        <v>84</v>
      </c>
      <c r="AL38" s="267">
        <v>5</v>
      </c>
      <c r="AM38" s="124" t="s">
        <v>1804</v>
      </c>
      <c r="AN38" s="124" t="s">
        <v>1804</v>
      </c>
      <c r="AO38" s="124" t="s">
        <v>1805</v>
      </c>
      <c r="AP38" s="113">
        <v>3</v>
      </c>
      <c r="AQ38" s="124" t="s">
        <v>3064</v>
      </c>
      <c r="AR38" s="124" t="s">
        <v>43</v>
      </c>
      <c r="AS38" s="124" t="s">
        <v>286</v>
      </c>
      <c r="AT38" s="124" t="s">
        <v>43</v>
      </c>
      <c r="AV38" s="259" t="s">
        <v>2921</v>
      </c>
      <c r="AW38" s="266" t="b">
        <v>0</v>
      </c>
      <c r="AX38" s="245" t="s">
        <v>2845</v>
      </c>
      <c r="AZ38" s="124">
        <v>3</v>
      </c>
      <c r="BB38" s="124" t="b">
        <v>0</v>
      </c>
      <c r="BC38" s="124" t="b">
        <v>0</v>
      </c>
      <c r="BD38" s="124" t="b">
        <v>0</v>
      </c>
      <c r="BE38" s="124" t="s">
        <v>5743</v>
      </c>
      <c r="BF38" s="124" t="s">
        <v>5744</v>
      </c>
      <c r="BG38" s="124" t="s">
        <v>5744</v>
      </c>
      <c r="BM38" s="269"/>
    </row>
    <row r="39" spans="1:65" s="124" customFormat="1">
      <c r="A39" s="198">
        <v>829</v>
      </c>
      <c r="B39" s="161" t="s">
        <v>5745</v>
      </c>
      <c r="C39" s="161" t="s">
        <v>5746</v>
      </c>
      <c r="D39" s="260">
        <v>0</v>
      </c>
      <c r="E39" s="260">
        <v>1</v>
      </c>
      <c r="F39" s="260">
        <v>0</v>
      </c>
      <c r="G39" s="261"/>
      <c r="N39" s="124" t="s">
        <v>5684</v>
      </c>
      <c r="P39" s="125" t="s">
        <v>5747</v>
      </c>
      <c r="R39" s="262">
        <v>999</v>
      </c>
      <c r="S39" s="263">
        <v>99</v>
      </c>
      <c r="T39" s="201" t="s">
        <v>5689</v>
      </c>
      <c r="U39" s="202"/>
      <c r="V39" s="264">
        <v>43</v>
      </c>
      <c r="W39" s="265">
        <v>43</v>
      </c>
      <c r="X39" s="203" t="s">
        <v>280</v>
      </c>
      <c r="Y39" s="266">
        <v>0</v>
      </c>
      <c r="Z39" s="266">
        <v>0</v>
      </c>
      <c r="AA39" s="266">
        <v>0</v>
      </c>
      <c r="AB39" s="266">
        <v>0</v>
      </c>
      <c r="AC39" s="266">
        <v>0</v>
      </c>
      <c r="AD39" s="266">
        <v>0</v>
      </c>
      <c r="AE39" s="266">
        <v>0</v>
      </c>
      <c r="AF39" s="266">
        <v>0</v>
      </c>
      <c r="AG39" s="266">
        <v>0</v>
      </c>
      <c r="AJ39" s="124" t="s">
        <v>84</v>
      </c>
      <c r="AK39" s="218" t="s">
        <v>84</v>
      </c>
      <c r="AL39" s="267">
        <v>5</v>
      </c>
      <c r="AM39" s="124" t="s">
        <v>423</v>
      </c>
      <c r="AN39" s="124" t="s">
        <v>423</v>
      </c>
      <c r="AO39" s="124" t="s">
        <v>424</v>
      </c>
      <c r="AP39" s="113">
        <v>1</v>
      </c>
      <c r="AQ39" s="124" t="s">
        <v>3065</v>
      </c>
      <c r="AR39" s="124" t="s">
        <v>43</v>
      </c>
      <c r="AS39" s="124" t="s">
        <v>286</v>
      </c>
      <c r="AT39" s="124" t="s">
        <v>43</v>
      </c>
      <c r="AV39" s="259" t="s">
        <v>2921</v>
      </c>
      <c r="AW39" s="266" t="b">
        <v>0</v>
      </c>
      <c r="AX39" s="245" t="s">
        <v>2845</v>
      </c>
      <c r="AZ39" s="124">
        <v>3</v>
      </c>
      <c r="BB39" s="124" t="b">
        <v>0</v>
      </c>
      <c r="BC39" s="124" t="b">
        <v>0</v>
      </c>
      <c r="BD39" s="124" t="b">
        <v>0</v>
      </c>
      <c r="BE39" s="124" t="s">
        <v>5748</v>
      </c>
      <c r="BF39" s="124" t="s">
        <v>5685</v>
      </c>
      <c r="BG39" s="124" t="s">
        <v>5685</v>
      </c>
      <c r="BM39" s="269"/>
    </row>
    <row r="40" spans="1:65" s="124" customFormat="1">
      <c r="A40" s="198">
        <v>830</v>
      </c>
      <c r="B40" s="161" t="s">
        <v>5749</v>
      </c>
      <c r="C40" s="161" t="s">
        <v>5750</v>
      </c>
      <c r="D40" s="260">
        <v>0</v>
      </c>
      <c r="E40" s="260">
        <v>1</v>
      </c>
      <c r="F40" s="260">
        <v>0</v>
      </c>
      <c r="G40" s="261"/>
      <c r="N40" s="124" t="s">
        <v>5751</v>
      </c>
      <c r="P40" s="125" t="s">
        <v>5752</v>
      </c>
      <c r="R40" s="262">
        <v>999</v>
      </c>
      <c r="S40" s="263">
        <v>99</v>
      </c>
      <c r="T40" s="201" t="s">
        <v>5689</v>
      </c>
      <c r="U40" s="202"/>
      <c r="V40" s="264">
        <v>44</v>
      </c>
      <c r="W40" s="265">
        <v>44</v>
      </c>
      <c r="X40" s="203" t="s">
        <v>2827</v>
      </c>
      <c r="Y40" s="266">
        <v>0</v>
      </c>
      <c r="Z40" s="266">
        <v>0</v>
      </c>
      <c r="AA40" s="266">
        <v>0</v>
      </c>
      <c r="AB40" s="266">
        <v>0</v>
      </c>
      <c r="AC40" s="266">
        <v>0</v>
      </c>
      <c r="AD40" s="266">
        <v>0</v>
      </c>
      <c r="AE40" s="266">
        <v>0</v>
      </c>
      <c r="AF40" s="266">
        <v>0</v>
      </c>
      <c r="AG40" s="266">
        <v>0</v>
      </c>
      <c r="AJ40" s="124" t="s">
        <v>84</v>
      </c>
      <c r="AK40" s="218" t="s">
        <v>84</v>
      </c>
      <c r="AL40" s="267">
        <v>5</v>
      </c>
      <c r="AM40" s="124" t="s">
        <v>1804</v>
      </c>
      <c r="AN40" s="124" t="s">
        <v>1804</v>
      </c>
      <c r="AO40" s="124" t="s">
        <v>1805</v>
      </c>
      <c r="AP40" s="113">
        <v>3</v>
      </c>
      <c r="AQ40" s="124" t="s">
        <v>3064</v>
      </c>
      <c r="AR40" s="124" t="s">
        <v>43</v>
      </c>
      <c r="AS40" s="124" t="s">
        <v>286</v>
      </c>
      <c r="AT40" s="124" t="s">
        <v>43</v>
      </c>
      <c r="AV40" s="259" t="s">
        <v>2921</v>
      </c>
      <c r="AW40" s="266" t="b">
        <v>0</v>
      </c>
      <c r="AX40" s="245" t="s">
        <v>2845</v>
      </c>
      <c r="AZ40" s="124">
        <v>3</v>
      </c>
      <c r="BB40" s="124" t="b">
        <v>0</v>
      </c>
      <c r="BC40" s="124" t="b">
        <v>0</v>
      </c>
      <c r="BD40" s="124" t="b">
        <v>0</v>
      </c>
      <c r="BE40" s="124" t="s">
        <v>5753</v>
      </c>
      <c r="BF40" s="124" t="s">
        <v>5754</v>
      </c>
      <c r="BG40" s="124" t="s">
        <v>5754</v>
      </c>
      <c r="BM40" s="269"/>
    </row>
    <row r="41" spans="1:65" s="124" customFormat="1">
      <c r="A41" s="198">
        <v>831</v>
      </c>
      <c r="B41" s="161" t="s">
        <v>5755</v>
      </c>
      <c r="C41" s="161" t="s">
        <v>5756</v>
      </c>
      <c r="D41" s="260">
        <v>1</v>
      </c>
      <c r="E41" s="260">
        <v>1</v>
      </c>
      <c r="F41" s="260">
        <v>0</v>
      </c>
      <c r="G41" s="261"/>
      <c r="I41" s="124" t="s">
        <v>5757</v>
      </c>
      <c r="N41" s="124" t="s">
        <v>5687</v>
      </c>
      <c r="P41" s="125" t="s">
        <v>5758</v>
      </c>
      <c r="R41" s="262">
        <v>999</v>
      </c>
      <c r="S41" s="263">
        <v>99</v>
      </c>
      <c r="T41" s="201" t="s">
        <v>5689</v>
      </c>
      <c r="U41" s="202"/>
      <c r="V41" s="264">
        <v>45</v>
      </c>
      <c r="W41" s="265">
        <v>45</v>
      </c>
      <c r="X41" s="203" t="s">
        <v>1406</v>
      </c>
      <c r="Y41" s="266">
        <v>0</v>
      </c>
      <c r="Z41" s="266">
        <v>0</v>
      </c>
      <c r="AA41" s="266">
        <v>0</v>
      </c>
      <c r="AB41" s="266">
        <v>0</v>
      </c>
      <c r="AC41" s="266">
        <v>0</v>
      </c>
      <c r="AD41" s="266">
        <v>0</v>
      </c>
      <c r="AE41" s="266">
        <v>0</v>
      </c>
      <c r="AF41" s="266">
        <v>0</v>
      </c>
      <c r="AG41" s="266">
        <v>0</v>
      </c>
      <c r="AH41" s="124" t="s">
        <v>1075</v>
      </c>
      <c r="AI41" s="124" t="s">
        <v>93</v>
      </c>
      <c r="AJ41" s="124" t="s">
        <v>84</v>
      </c>
      <c r="AK41" s="218" t="s">
        <v>84</v>
      </c>
      <c r="AL41" s="267">
        <v>5</v>
      </c>
      <c r="AM41" s="124" t="s">
        <v>423</v>
      </c>
      <c r="AN41" s="124" t="s">
        <v>423</v>
      </c>
      <c r="AO41" s="124" t="s">
        <v>424</v>
      </c>
      <c r="AP41" s="113">
        <v>1</v>
      </c>
      <c r="AQ41" s="124" t="s">
        <v>1101</v>
      </c>
      <c r="AR41" s="124" t="s">
        <v>1111</v>
      </c>
      <c r="AS41" s="124" t="s">
        <v>1102</v>
      </c>
      <c r="AT41" s="124" t="s">
        <v>1111</v>
      </c>
      <c r="AV41" s="259" t="s">
        <v>2921</v>
      </c>
      <c r="AW41" s="266" t="b">
        <v>0</v>
      </c>
      <c r="AX41" s="245" t="s">
        <v>1103</v>
      </c>
      <c r="AY41" s="124">
        <v>2</v>
      </c>
      <c r="AZ41" s="124">
        <v>0</v>
      </c>
      <c r="BB41" s="124" t="b">
        <v>0</v>
      </c>
      <c r="BC41" s="124" t="b">
        <v>0</v>
      </c>
      <c r="BD41" s="124" t="b">
        <v>0</v>
      </c>
      <c r="BE41" s="124" t="s">
        <v>5759</v>
      </c>
      <c r="BF41" s="124" t="s">
        <v>5760</v>
      </c>
      <c r="BG41" s="124" t="s">
        <v>5760</v>
      </c>
      <c r="BM41" s="269"/>
    </row>
    <row r="42" spans="1:65" s="124" customFormat="1">
      <c r="A42" s="198">
        <v>832</v>
      </c>
      <c r="B42" s="161" t="s">
        <v>5761</v>
      </c>
      <c r="C42" s="161" t="s">
        <v>5762</v>
      </c>
      <c r="D42" s="260">
        <v>1</v>
      </c>
      <c r="E42" s="260">
        <v>1</v>
      </c>
      <c r="F42" s="260">
        <v>0</v>
      </c>
      <c r="G42" s="261"/>
      <c r="I42" s="124" t="s">
        <v>5763</v>
      </c>
      <c r="N42" s="124" t="s">
        <v>5764</v>
      </c>
      <c r="P42" s="125" t="s">
        <v>5765</v>
      </c>
      <c r="R42" s="262">
        <v>999</v>
      </c>
      <c r="S42" s="263">
        <v>99</v>
      </c>
      <c r="T42" s="201" t="s">
        <v>5689</v>
      </c>
      <c r="U42" s="202"/>
      <c r="V42" s="264">
        <v>46</v>
      </c>
      <c r="W42" s="265">
        <v>46</v>
      </c>
      <c r="X42" s="203" t="s">
        <v>2047</v>
      </c>
      <c r="Y42" s="266">
        <v>0</v>
      </c>
      <c r="Z42" s="266">
        <v>0</v>
      </c>
      <c r="AA42" s="266">
        <v>0</v>
      </c>
      <c r="AB42" s="266">
        <v>0</v>
      </c>
      <c r="AC42" s="266">
        <v>0</v>
      </c>
      <c r="AD42" s="266">
        <v>0</v>
      </c>
      <c r="AE42" s="266">
        <v>0</v>
      </c>
      <c r="AF42" s="266">
        <v>0</v>
      </c>
      <c r="AG42" s="266">
        <v>0</v>
      </c>
      <c r="AH42" s="124" t="s">
        <v>1075</v>
      </c>
      <c r="AI42" s="124" t="s">
        <v>93</v>
      </c>
      <c r="AJ42" s="124" t="s">
        <v>84</v>
      </c>
      <c r="AK42" s="218" t="s">
        <v>84</v>
      </c>
      <c r="AL42" s="267">
        <v>5</v>
      </c>
      <c r="AM42" s="124" t="s">
        <v>1804</v>
      </c>
      <c r="AN42" s="124" t="s">
        <v>1804</v>
      </c>
      <c r="AO42" s="124" t="s">
        <v>1805</v>
      </c>
      <c r="AP42" s="113">
        <v>3</v>
      </c>
      <c r="AQ42" s="124" t="s">
        <v>1799</v>
      </c>
      <c r="AR42" s="124" t="s">
        <v>1111</v>
      </c>
      <c r="AS42" s="124" t="s">
        <v>1102</v>
      </c>
      <c r="AT42" s="124" t="s">
        <v>1111</v>
      </c>
      <c r="AV42" s="259" t="s">
        <v>2921</v>
      </c>
      <c r="AW42" s="266" t="b">
        <v>0</v>
      </c>
      <c r="AX42" s="245" t="s">
        <v>1103</v>
      </c>
      <c r="AY42" s="124">
        <v>2</v>
      </c>
      <c r="AZ42" s="124">
        <v>0</v>
      </c>
      <c r="BB42" s="124" t="b">
        <v>0</v>
      </c>
      <c r="BC42" s="124" t="b">
        <v>0</v>
      </c>
      <c r="BD42" s="124" t="b">
        <v>0</v>
      </c>
      <c r="BE42" s="124" t="s">
        <v>5766</v>
      </c>
      <c r="BF42" s="124" t="s">
        <v>5767</v>
      </c>
      <c r="BG42" s="124" t="s">
        <v>5767</v>
      </c>
      <c r="BM42" s="269"/>
    </row>
    <row r="43" spans="1:65" s="124" customFormat="1">
      <c r="A43" s="198">
        <v>833</v>
      </c>
      <c r="B43" s="161" t="s">
        <v>5768</v>
      </c>
      <c r="C43" s="161" t="s">
        <v>5769</v>
      </c>
      <c r="D43" s="260">
        <v>1</v>
      </c>
      <c r="E43" s="260">
        <v>1</v>
      </c>
      <c r="F43" s="260">
        <v>0</v>
      </c>
      <c r="G43" s="261"/>
      <c r="I43" s="124" t="s">
        <v>5770</v>
      </c>
      <c r="N43" s="124" t="s">
        <v>5688</v>
      </c>
      <c r="P43" s="125" t="s">
        <v>5771</v>
      </c>
      <c r="R43" s="262">
        <v>999</v>
      </c>
      <c r="S43" s="263">
        <v>99</v>
      </c>
      <c r="T43" s="201" t="s">
        <v>5689</v>
      </c>
      <c r="U43" s="202"/>
      <c r="V43" s="264">
        <v>47</v>
      </c>
      <c r="W43" s="265">
        <v>47</v>
      </c>
      <c r="X43" s="203" t="s">
        <v>1532</v>
      </c>
      <c r="Y43" s="266">
        <v>0</v>
      </c>
      <c r="Z43" s="266">
        <v>0</v>
      </c>
      <c r="AA43" s="266">
        <v>0</v>
      </c>
      <c r="AB43" s="266">
        <v>0</v>
      </c>
      <c r="AC43" s="266">
        <v>0</v>
      </c>
      <c r="AD43" s="266">
        <v>0</v>
      </c>
      <c r="AE43" s="266">
        <v>0</v>
      </c>
      <c r="AF43" s="266">
        <v>0</v>
      </c>
      <c r="AG43" s="266">
        <v>0</v>
      </c>
      <c r="AH43" s="124" t="s">
        <v>1075</v>
      </c>
      <c r="AI43" s="124" t="s">
        <v>1533</v>
      </c>
      <c r="AJ43" s="124" t="s">
        <v>84</v>
      </c>
      <c r="AK43" s="218" t="s">
        <v>84</v>
      </c>
      <c r="AL43" s="267">
        <v>5</v>
      </c>
      <c r="AM43" s="124" t="s">
        <v>423</v>
      </c>
      <c r="AN43" s="124" t="s">
        <v>423</v>
      </c>
      <c r="AO43" s="124" t="s">
        <v>424</v>
      </c>
      <c r="AP43" s="113">
        <v>1</v>
      </c>
      <c r="AQ43" s="124" t="s">
        <v>1101</v>
      </c>
      <c r="AR43" s="124" t="s">
        <v>1111</v>
      </c>
      <c r="AS43" s="124" t="s">
        <v>1102</v>
      </c>
      <c r="AT43" s="124" t="s">
        <v>1111</v>
      </c>
      <c r="AV43" s="259" t="s">
        <v>2921</v>
      </c>
      <c r="AW43" s="266" t="b">
        <v>0</v>
      </c>
      <c r="AX43" s="245" t="s">
        <v>1103</v>
      </c>
      <c r="AY43" s="124">
        <v>2</v>
      </c>
      <c r="AZ43" s="124">
        <v>0</v>
      </c>
      <c r="BB43" s="124" t="b">
        <v>0</v>
      </c>
      <c r="BC43" s="124" t="b">
        <v>0</v>
      </c>
      <c r="BD43" s="124" t="b">
        <v>0</v>
      </c>
      <c r="BE43" s="124" t="s">
        <v>5772</v>
      </c>
      <c r="BF43" s="124" t="s">
        <v>5773</v>
      </c>
      <c r="BG43" s="124" t="s">
        <v>5773</v>
      </c>
      <c r="BM43" s="269"/>
    </row>
    <row r="44" spans="1:65" s="177" customFormat="1" ht="15" thickBot="1">
      <c r="A44" s="270">
        <v>834</v>
      </c>
      <c r="B44" s="161" t="s">
        <v>5774</v>
      </c>
      <c r="C44" s="161" t="s">
        <v>5775</v>
      </c>
      <c r="D44" s="272">
        <v>1</v>
      </c>
      <c r="E44" s="272">
        <v>1</v>
      </c>
      <c r="F44" s="272">
        <v>0</v>
      </c>
      <c r="G44" s="273"/>
      <c r="I44" s="177" t="s">
        <v>5776</v>
      </c>
      <c r="N44" s="177" t="s">
        <v>5777</v>
      </c>
      <c r="P44" s="274" t="s">
        <v>5778</v>
      </c>
      <c r="R44" s="275">
        <v>999</v>
      </c>
      <c r="S44" s="276">
        <v>99</v>
      </c>
      <c r="T44" s="277" t="s">
        <v>5689</v>
      </c>
      <c r="U44" s="278"/>
      <c r="V44" s="279">
        <v>48</v>
      </c>
      <c r="W44" s="280">
        <v>48</v>
      </c>
      <c r="X44" s="281" t="s">
        <v>2142</v>
      </c>
      <c r="Y44" s="282">
        <v>0</v>
      </c>
      <c r="Z44" s="282">
        <v>0</v>
      </c>
      <c r="AA44" s="282">
        <v>0</v>
      </c>
      <c r="AB44" s="282">
        <v>0</v>
      </c>
      <c r="AC44" s="282">
        <v>0</v>
      </c>
      <c r="AD44" s="282">
        <v>0</v>
      </c>
      <c r="AE44" s="282">
        <v>0</v>
      </c>
      <c r="AF44" s="282">
        <v>0</v>
      </c>
      <c r="AG44" s="282">
        <v>0</v>
      </c>
      <c r="AH44" s="177" t="s">
        <v>1075</v>
      </c>
      <c r="AI44" s="177" t="s">
        <v>1533</v>
      </c>
      <c r="AJ44" s="177" t="s">
        <v>84</v>
      </c>
      <c r="AK44" s="283" t="s">
        <v>84</v>
      </c>
      <c r="AL44" s="284">
        <v>5</v>
      </c>
      <c r="AM44" s="177" t="s">
        <v>1804</v>
      </c>
      <c r="AN44" s="177" t="s">
        <v>1804</v>
      </c>
      <c r="AO44" s="177" t="s">
        <v>1805</v>
      </c>
      <c r="AP44" s="285">
        <v>3</v>
      </c>
      <c r="AQ44" s="177" t="s">
        <v>1799</v>
      </c>
      <c r="AR44" s="177" t="s">
        <v>1111</v>
      </c>
      <c r="AS44" s="177" t="s">
        <v>1102</v>
      </c>
      <c r="AT44" s="177" t="s">
        <v>1111</v>
      </c>
      <c r="AV44" s="271" t="s">
        <v>2921</v>
      </c>
      <c r="AW44" s="282" t="b">
        <v>0</v>
      </c>
      <c r="AX44" s="286" t="s">
        <v>1103</v>
      </c>
      <c r="AY44" s="177">
        <v>2</v>
      </c>
      <c r="AZ44" s="177">
        <v>0</v>
      </c>
      <c r="BB44" s="177" t="b">
        <v>0</v>
      </c>
      <c r="BC44" s="177" t="b">
        <v>0</v>
      </c>
      <c r="BD44" s="177" t="b">
        <v>0</v>
      </c>
      <c r="BE44" s="177" t="s">
        <v>5779</v>
      </c>
      <c r="BF44" s="177" t="s">
        <v>5780</v>
      </c>
      <c r="BG44" s="177" t="s">
        <v>5780</v>
      </c>
      <c r="BM44" s="287"/>
    </row>
    <row r="45" spans="1:65" s="176" customFormat="1">
      <c r="A45" s="198">
        <v>835</v>
      </c>
      <c r="B45" s="161" t="s">
        <v>5697</v>
      </c>
      <c r="C45" s="161" t="s">
        <v>5698</v>
      </c>
      <c r="D45" s="350">
        <v>0</v>
      </c>
      <c r="E45" s="350">
        <v>0</v>
      </c>
      <c r="F45" s="350">
        <v>0</v>
      </c>
      <c r="G45" s="351"/>
      <c r="I45" s="176" t="s">
        <v>5781</v>
      </c>
      <c r="N45" s="176" t="s">
        <v>5694</v>
      </c>
      <c r="P45" s="318" t="s">
        <v>5693</v>
      </c>
      <c r="R45" s="311">
        <v>999</v>
      </c>
      <c r="S45" s="352">
        <v>99</v>
      </c>
      <c r="T45" s="353" t="s">
        <v>5693</v>
      </c>
      <c r="U45" s="314"/>
      <c r="V45" s="354">
        <v>34</v>
      </c>
      <c r="W45" s="355">
        <v>34</v>
      </c>
      <c r="X45" s="315" t="s">
        <v>1707</v>
      </c>
      <c r="Y45" s="356">
        <v>0</v>
      </c>
      <c r="Z45" s="356">
        <v>0</v>
      </c>
      <c r="AA45" s="356">
        <v>0</v>
      </c>
      <c r="AB45" s="356">
        <v>0</v>
      </c>
      <c r="AC45" s="356">
        <v>0</v>
      </c>
      <c r="AD45" s="356">
        <v>0</v>
      </c>
      <c r="AE45" s="356">
        <v>0</v>
      </c>
      <c r="AF45" s="356">
        <v>0</v>
      </c>
      <c r="AG45" s="356">
        <v>0</v>
      </c>
      <c r="AJ45" s="176" t="s">
        <v>140</v>
      </c>
      <c r="AK45" s="310" t="s">
        <v>140</v>
      </c>
      <c r="AL45" s="357">
        <v>3</v>
      </c>
      <c r="AM45" s="176" t="s">
        <v>423</v>
      </c>
      <c r="AN45" s="176" t="s">
        <v>423</v>
      </c>
      <c r="AO45" s="176" t="s">
        <v>424</v>
      </c>
      <c r="AP45" s="358">
        <v>1</v>
      </c>
      <c r="AQ45" s="176" t="s">
        <v>43</v>
      </c>
      <c r="AR45" s="176" t="s">
        <v>43</v>
      </c>
      <c r="AS45" s="176" t="s">
        <v>286</v>
      </c>
      <c r="AT45" s="176" t="s">
        <v>43</v>
      </c>
      <c r="AV45" s="349" t="s">
        <v>2921</v>
      </c>
      <c r="AW45" s="356" t="b">
        <v>0</v>
      </c>
      <c r="AX45" s="359" t="s">
        <v>1624</v>
      </c>
      <c r="AY45" s="176">
        <v>3</v>
      </c>
      <c r="AZ45" s="176">
        <v>1</v>
      </c>
      <c r="BA45" s="176" t="s">
        <v>5696</v>
      </c>
      <c r="BB45" s="176" t="b">
        <v>0</v>
      </c>
      <c r="BC45" s="176" t="b">
        <v>0</v>
      </c>
      <c r="BD45" s="176" t="b">
        <v>0</v>
      </c>
      <c r="BE45" s="176" t="s">
        <v>5694</v>
      </c>
      <c r="BF45" s="176" t="s">
        <v>5695</v>
      </c>
      <c r="BG45" s="176" t="s">
        <v>5695</v>
      </c>
      <c r="BM45" s="360"/>
    </row>
    <row r="46" spans="1:65" s="124" customFormat="1" ht="15" thickBot="1">
      <c r="A46" s="270">
        <v>836</v>
      </c>
      <c r="B46" s="161" t="s">
        <v>5700</v>
      </c>
      <c r="C46" s="161" t="s">
        <v>5701</v>
      </c>
      <c r="D46" s="260">
        <v>0</v>
      </c>
      <c r="E46" s="260">
        <v>0</v>
      </c>
      <c r="F46" s="260">
        <v>0</v>
      </c>
      <c r="G46" s="261"/>
      <c r="P46" s="125" t="s">
        <v>5782</v>
      </c>
      <c r="R46" s="262">
        <v>999</v>
      </c>
      <c r="S46" s="263">
        <v>99</v>
      </c>
      <c r="T46" s="201" t="s">
        <v>5693</v>
      </c>
      <c r="U46" s="202"/>
      <c r="V46" s="264">
        <v>35</v>
      </c>
      <c r="W46" s="265">
        <v>35</v>
      </c>
      <c r="X46" s="203" t="s">
        <v>2484</v>
      </c>
      <c r="Y46" s="266">
        <v>0</v>
      </c>
      <c r="Z46" s="266">
        <v>0</v>
      </c>
      <c r="AA46" s="266">
        <v>0</v>
      </c>
      <c r="AB46" s="266">
        <v>0</v>
      </c>
      <c r="AC46" s="266">
        <v>0</v>
      </c>
      <c r="AD46" s="266">
        <v>0</v>
      </c>
      <c r="AE46" s="266">
        <v>0</v>
      </c>
      <c r="AF46" s="266">
        <v>0</v>
      </c>
      <c r="AG46" s="266">
        <v>0</v>
      </c>
      <c r="AJ46" s="124" t="s">
        <v>140</v>
      </c>
      <c r="AK46" s="218" t="s">
        <v>140</v>
      </c>
      <c r="AL46" s="267">
        <v>3</v>
      </c>
      <c r="AM46" s="124" t="s">
        <v>423</v>
      </c>
      <c r="AN46" s="124" t="s">
        <v>423</v>
      </c>
      <c r="AO46" s="124" t="s">
        <v>424</v>
      </c>
      <c r="AP46" s="113">
        <v>1</v>
      </c>
      <c r="AQ46" s="124" t="s">
        <v>2453</v>
      </c>
      <c r="AR46" s="124" t="s">
        <v>1758</v>
      </c>
      <c r="AS46" s="124" t="s">
        <v>1758</v>
      </c>
      <c r="AT46" s="124" t="s">
        <v>1758</v>
      </c>
      <c r="AV46" s="259" t="s">
        <v>2921</v>
      </c>
      <c r="AW46" s="266" t="b">
        <v>0</v>
      </c>
      <c r="AX46" s="245" t="s">
        <v>3070</v>
      </c>
      <c r="AY46" s="124">
        <v>2</v>
      </c>
      <c r="AZ46" s="124">
        <v>1</v>
      </c>
      <c r="BB46" s="124" t="b">
        <v>0</v>
      </c>
      <c r="BC46" s="124" t="b">
        <v>0</v>
      </c>
      <c r="BD46" s="124" t="b">
        <v>0</v>
      </c>
      <c r="BE46" s="124" t="s">
        <v>5783</v>
      </c>
      <c r="BF46" s="124" t="s">
        <v>5784</v>
      </c>
      <c r="BG46" s="124" t="s">
        <v>5784</v>
      </c>
      <c r="BM46" s="269"/>
    </row>
    <row r="47" spans="1:65" s="124" customFormat="1">
      <c r="A47" s="198">
        <v>837</v>
      </c>
      <c r="B47" s="161" t="s">
        <v>5705</v>
      </c>
      <c r="C47" s="161" t="s">
        <v>5706</v>
      </c>
      <c r="D47" s="260">
        <v>0</v>
      </c>
      <c r="E47" s="260">
        <v>0</v>
      </c>
      <c r="F47" s="260">
        <v>0</v>
      </c>
      <c r="G47" s="261"/>
      <c r="P47" s="125" t="s">
        <v>5785</v>
      </c>
      <c r="R47" s="262">
        <v>999</v>
      </c>
      <c r="S47" s="263">
        <v>99</v>
      </c>
      <c r="T47" s="201" t="s">
        <v>5693</v>
      </c>
      <c r="U47" s="202"/>
      <c r="V47" s="264">
        <v>36</v>
      </c>
      <c r="W47" s="265">
        <v>36</v>
      </c>
      <c r="X47" s="203" t="s">
        <v>2543</v>
      </c>
      <c r="Y47" s="266">
        <v>0</v>
      </c>
      <c r="Z47" s="266">
        <v>0</v>
      </c>
      <c r="AA47" s="266">
        <v>0</v>
      </c>
      <c r="AB47" s="266">
        <v>0</v>
      </c>
      <c r="AC47" s="266">
        <v>0</v>
      </c>
      <c r="AD47" s="266">
        <v>0</v>
      </c>
      <c r="AE47" s="266">
        <v>0</v>
      </c>
      <c r="AF47" s="266">
        <v>0</v>
      </c>
      <c r="AG47" s="266">
        <v>0</v>
      </c>
      <c r="AJ47" s="124" t="s">
        <v>140</v>
      </c>
      <c r="AK47" s="218" t="s">
        <v>140</v>
      </c>
      <c r="AL47" s="267">
        <v>3</v>
      </c>
      <c r="AM47" s="124" t="s">
        <v>1804</v>
      </c>
      <c r="AN47" s="124" t="s">
        <v>1804</v>
      </c>
      <c r="AO47" s="124" t="s">
        <v>1805</v>
      </c>
      <c r="AP47" s="113">
        <v>3</v>
      </c>
      <c r="AQ47" s="124" t="s">
        <v>2511</v>
      </c>
      <c r="AR47" s="124" t="s">
        <v>1758</v>
      </c>
      <c r="AS47" s="124" t="s">
        <v>1758</v>
      </c>
      <c r="AT47" s="124" t="s">
        <v>1758</v>
      </c>
      <c r="AV47" s="259" t="s">
        <v>2921</v>
      </c>
      <c r="AW47" s="266" t="b">
        <v>0</v>
      </c>
      <c r="AX47" s="245" t="s">
        <v>3070</v>
      </c>
      <c r="AY47" s="124">
        <v>2</v>
      </c>
      <c r="AZ47" s="124">
        <v>1</v>
      </c>
      <c r="BB47" s="124" t="b">
        <v>0</v>
      </c>
      <c r="BC47" s="124" t="b">
        <v>0</v>
      </c>
      <c r="BD47" s="124" t="b">
        <v>0</v>
      </c>
      <c r="BE47" s="124" t="s">
        <v>5786</v>
      </c>
      <c r="BF47" s="124" t="s">
        <v>5787</v>
      </c>
      <c r="BG47" s="124" t="s">
        <v>5787</v>
      </c>
      <c r="BM47" s="269"/>
    </row>
    <row r="48" spans="1:65" s="124" customFormat="1" ht="15" thickBot="1">
      <c r="A48" s="270">
        <v>838</v>
      </c>
      <c r="B48" s="161" t="s">
        <v>5710</v>
      </c>
      <c r="C48" s="161" t="s">
        <v>5711</v>
      </c>
      <c r="D48" s="260">
        <v>1</v>
      </c>
      <c r="E48" s="260">
        <v>1</v>
      </c>
      <c r="F48" s="260">
        <v>0</v>
      </c>
      <c r="G48" s="261"/>
      <c r="I48" s="124" t="s">
        <v>5788</v>
      </c>
      <c r="N48" s="124" t="s">
        <v>5789</v>
      </c>
      <c r="P48" s="125" t="s">
        <v>5790</v>
      </c>
      <c r="R48" s="262">
        <v>999</v>
      </c>
      <c r="S48" s="263">
        <v>99</v>
      </c>
      <c r="T48" s="201" t="s">
        <v>5693</v>
      </c>
      <c r="U48" s="202"/>
      <c r="V48" s="264">
        <v>37</v>
      </c>
      <c r="W48" s="265">
        <v>37</v>
      </c>
      <c r="X48" s="203" t="s">
        <v>1244</v>
      </c>
      <c r="Y48" s="266">
        <v>0</v>
      </c>
      <c r="Z48" s="266">
        <v>0</v>
      </c>
      <c r="AA48" s="266">
        <v>0</v>
      </c>
      <c r="AB48" s="266">
        <v>0</v>
      </c>
      <c r="AC48" s="266">
        <v>0</v>
      </c>
      <c r="AD48" s="266">
        <v>0</v>
      </c>
      <c r="AE48" s="266">
        <v>0</v>
      </c>
      <c r="AF48" s="266">
        <v>0</v>
      </c>
      <c r="AG48" s="266">
        <v>0</v>
      </c>
      <c r="AH48" s="124" t="s">
        <v>1075</v>
      </c>
      <c r="AI48" s="124" t="s">
        <v>1236</v>
      </c>
      <c r="AJ48" s="124" t="s">
        <v>140</v>
      </c>
      <c r="AK48" s="218" t="s">
        <v>140</v>
      </c>
      <c r="AL48" s="267">
        <v>3</v>
      </c>
      <c r="AM48" s="124" t="s">
        <v>423</v>
      </c>
      <c r="AN48" s="124" t="s">
        <v>423</v>
      </c>
      <c r="AO48" s="124" t="s">
        <v>424</v>
      </c>
      <c r="AP48" s="113">
        <v>1</v>
      </c>
      <c r="AQ48" s="124" t="s">
        <v>1101</v>
      </c>
      <c r="AR48" s="124" t="s">
        <v>1111</v>
      </c>
      <c r="AS48" s="124" t="s">
        <v>1102</v>
      </c>
      <c r="AT48" s="124" t="s">
        <v>1111</v>
      </c>
      <c r="AV48" s="259" t="s">
        <v>2921</v>
      </c>
      <c r="AW48" s="266" t="b">
        <v>0</v>
      </c>
      <c r="AX48" s="245" t="s">
        <v>1103</v>
      </c>
      <c r="AY48" s="124">
        <v>2</v>
      </c>
      <c r="AZ48" s="124">
        <v>0</v>
      </c>
      <c r="BB48" s="124" t="b">
        <v>0</v>
      </c>
      <c r="BC48" s="124" t="b">
        <v>0</v>
      </c>
      <c r="BD48" s="124" t="b">
        <v>0</v>
      </c>
      <c r="BE48" s="124" t="s">
        <v>5791</v>
      </c>
      <c r="BF48" s="124" t="s">
        <v>5792</v>
      </c>
      <c r="BG48" s="124" t="s">
        <v>5792</v>
      </c>
      <c r="BM48" s="269"/>
    </row>
    <row r="49" spans="1:65" s="124" customFormat="1">
      <c r="A49" s="198">
        <v>839</v>
      </c>
      <c r="B49" s="161" t="s">
        <v>5716</v>
      </c>
      <c r="C49" s="161" t="s">
        <v>5717</v>
      </c>
      <c r="D49" s="260">
        <v>1</v>
      </c>
      <c r="E49" s="260">
        <v>1</v>
      </c>
      <c r="F49" s="260">
        <v>0</v>
      </c>
      <c r="G49" s="261"/>
      <c r="I49" s="124" t="s">
        <v>5793</v>
      </c>
      <c r="N49" s="124" t="s">
        <v>5794</v>
      </c>
      <c r="P49" s="125" t="s">
        <v>5795</v>
      </c>
      <c r="R49" s="262">
        <v>999</v>
      </c>
      <c r="S49" s="263">
        <v>99</v>
      </c>
      <c r="T49" s="201" t="s">
        <v>5693</v>
      </c>
      <c r="U49" s="202"/>
      <c r="V49" s="264">
        <v>38</v>
      </c>
      <c r="W49" s="265">
        <v>38</v>
      </c>
      <c r="X49" s="203" t="s">
        <v>1900</v>
      </c>
      <c r="Y49" s="266">
        <v>0</v>
      </c>
      <c r="Z49" s="266">
        <v>0</v>
      </c>
      <c r="AA49" s="266">
        <v>0</v>
      </c>
      <c r="AB49" s="266">
        <v>0</v>
      </c>
      <c r="AC49" s="266">
        <v>0</v>
      </c>
      <c r="AD49" s="266">
        <v>0</v>
      </c>
      <c r="AE49" s="266">
        <v>0</v>
      </c>
      <c r="AF49" s="266">
        <v>0</v>
      </c>
      <c r="AG49" s="266">
        <v>0</v>
      </c>
      <c r="AH49" s="124" t="s">
        <v>1075</v>
      </c>
      <c r="AI49" s="124" t="s">
        <v>1236</v>
      </c>
      <c r="AJ49" s="124" t="s">
        <v>140</v>
      </c>
      <c r="AK49" s="218" t="s">
        <v>140</v>
      </c>
      <c r="AL49" s="267">
        <v>3</v>
      </c>
      <c r="AM49" s="124" t="s">
        <v>1804</v>
      </c>
      <c r="AN49" s="124" t="s">
        <v>1804</v>
      </c>
      <c r="AO49" s="124" t="s">
        <v>1805</v>
      </c>
      <c r="AP49" s="113">
        <v>3</v>
      </c>
      <c r="AQ49" s="124" t="s">
        <v>1799</v>
      </c>
      <c r="AR49" s="124" t="s">
        <v>1111</v>
      </c>
      <c r="AS49" s="124" t="s">
        <v>1102</v>
      </c>
      <c r="AT49" s="124" t="s">
        <v>1111</v>
      </c>
      <c r="AV49" s="259" t="s">
        <v>2921</v>
      </c>
      <c r="AW49" s="266" t="b">
        <v>0</v>
      </c>
      <c r="AX49" s="245" t="s">
        <v>1103</v>
      </c>
      <c r="AY49" s="124">
        <v>2</v>
      </c>
      <c r="AZ49" s="124">
        <v>0</v>
      </c>
      <c r="BB49" s="124" t="b">
        <v>0</v>
      </c>
      <c r="BC49" s="124" t="b">
        <v>0</v>
      </c>
      <c r="BD49" s="124" t="b">
        <v>0</v>
      </c>
      <c r="BE49" s="124" t="s">
        <v>5796</v>
      </c>
      <c r="BF49" s="124" t="s">
        <v>5797</v>
      </c>
      <c r="BG49" s="124" t="s">
        <v>5797</v>
      </c>
      <c r="BM49" s="269"/>
    </row>
    <row r="50" spans="1:65" s="124" customFormat="1" ht="15" thickBot="1">
      <c r="A50" s="270">
        <v>840</v>
      </c>
      <c r="B50" s="161" t="s">
        <v>5723</v>
      </c>
      <c r="C50" s="161" t="s">
        <v>5724</v>
      </c>
      <c r="D50" s="260">
        <v>1</v>
      </c>
      <c r="E50" s="260">
        <v>0</v>
      </c>
      <c r="F50" s="260">
        <v>0</v>
      </c>
      <c r="G50" s="261"/>
      <c r="I50" s="124" t="s">
        <v>5798</v>
      </c>
      <c r="P50" s="125" t="s">
        <v>5799</v>
      </c>
      <c r="R50" s="262">
        <v>999</v>
      </c>
      <c r="S50" s="263">
        <v>99</v>
      </c>
      <c r="T50" s="201" t="s">
        <v>5693</v>
      </c>
      <c r="U50" s="202"/>
      <c r="V50" s="264">
        <v>39</v>
      </c>
      <c r="W50" s="265">
        <v>39</v>
      </c>
      <c r="X50" s="203" t="s">
        <v>1235</v>
      </c>
      <c r="Y50" s="266">
        <v>0</v>
      </c>
      <c r="Z50" s="266">
        <v>0</v>
      </c>
      <c r="AA50" s="266">
        <v>0</v>
      </c>
      <c r="AB50" s="266">
        <v>0</v>
      </c>
      <c r="AC50" s="266">
        <v>0</v>
      </c>
      <c r="AD50" s="266">
        <v>0</v>
      </c>
      <c r="AE50" s="266">
        <v>0</v>
      </c>
      <c r="AF50" s="266">
        <v>0</v>
      </c>
      <c r="AG50" s="266">
        <v>0</v>
      </c>
      <c r="AH50" s="124" t="s">
        <v>1075</v>
      </c>
      <c r="AI50" s="124" t="s">
        <v>1236</v>
      </c>
      <c r="AJ50" s="124" t="s">
        <v>140</v>
      </c>
      <c r="AK50" s="218" t="s">
        <v>140</v>
      </c>
      <c r="AL50" s="267">
        <v>3</v>
      </c>
      <c r="AM50" s="124" t="s">
        <v>423</v>
      </c>
      <c r="AN50" s="124" t="s">
        <v>423</v>
      </c>
      <c r="AO50" s="124" t="s">
        <v>424</v>
      </c>
      <c r="AP50" s="113">
        <v>1</v>
      </c>
      <c r="AQ50" s="124" t="s">
        <v>1125</v>
      </c>
      <c r="AR50" s="124" t="s">
        <v>1132</v>
      </c>
      <c r="AS50" s="124" t="s">
        <v>1126</v>
      </c>
      <c r="AT50" s="124" t="s">
        <v>1132</v>
      </c>
      <c r="AV50" s="259" t="s">
        <v>2921</v>
      </c>
      <c r="AW50" s="266" t="b">
        <v>0</v>
      </c>
      <c r="AX50" s="245" t="s">
        <v>2830</v>
      </c>
      <c r="AY50" s="124">
        <v>3</v>
      </c>
      <c r="AZ50" s="124">
        <v>1</v>
      </c>
      <c r="BB50" s="124" t="b">
        <v>0</v>
      </c>
      <c r="BC50" s="124" t="b">
        <v>0</v>
      </c>
      <c r="BD50" s="124" t="b">
        <v>0</v>
      </c>
      <c r="BE50" s="124" t="s">
        <v>5800</v>
      </c>
      <c r="BF50" s="124" t="s">
        <v>5801</v>
      </c>
      <c r="BG50" s="124" t="s">
        <v>5801</v>
      </c>
      <c r="BM50" s="269"/>
    </row>
    <row r="51" spans="1:65" s="124" customFormat="1">
      <c r="A51" s="198">
        <v>841</v>
      </c>
      <c r="B51" s="161" t="s">
        <v>5729</v>
      </c>
      <c r="C51" s="161" t="s">
        <v>5730</v>
      </c>
      <c r="D51" s="260">
        <v>1</v>
      </c>
      <c r="E51" s="260">
        <v>0</v>
      </c>
      <c r="F51" s="260">
        <v>0</v>
      </c>
      <c r="G51" s="261"/>
      <c r="I51" s="124" t="s">
        <v>5802</v>
      </c>
      <c r="P51" s="125" t="s">
        <v>5803</v>
      </c>
      <c r="R51" s="262">
        <v>999</v>
      </c>
      <c r="S51" s="263">
        <v>99</v>
      </c>
      <c r="T51" s="201" t="s">
        <v>5693</v>
      </c>
      <c r="U51" s="202"/>
      <c r="V51" s="264">
        <v>40</v>
      </c>
      <c r="W51" s="265">
        <v>40</v>
      </c>
      <c r="X51" s="203" t="s">
        <v>1894</v>
      </c>
      <c r="Y51" s="266">
        <v>0</v>
      </c>
      <c r="Z51" s="266">
        <v>0</v>
      </c>
      <c r="AA51" s="266">
        <v>0</v>
      </c>
      <c r="AB51" s="266">
        <v>0</v>
      </c>
      <c r="AC51" s="266">
        <v>0</v>
      </c>
      <c r="AD51" s="266">
        <v>0</v>
      </c>
      <c r="AE51" s="266">
        <v>0</v>
      </c>
      <c r="AF51" s="266">
        <v>0</v>
      </c>
      <c r="AG51" s="266">
        <v>0</v>
      </c>
      <c r="AH51" s="124" t="s">
        <v>1075</v>
      </c>
      <c r="AI51" s="124" t="s">
        <v>1236</v>
      </c>
      <c r="AJ51" s="124" t="s">
        <v>140</v>
      </c>
      <c r="AK51" s="218" t="s">
        <v>140</v>
      </c>
      <c r="AL51" s="267">
        <v>3</v>
      </c>
      <c r="AM51" s="124" t="s">
        <v>1804</v>
      </c>
      <c r="AN51" s="124" t="s">
        <v>1804</v>
      </c>
      <c r="AO51" s="124" t="s">
        <v>1805</v>
      </c>
      <c r="AP51" s="113">
        <v>3</v>
      </c>
      <c r="AQ51" s="124" t="s">
        <v>1815</v>
      </c>
      <c r="AR51" s="124" t="s">
        <v>1132</v>
      </c>
      <c r="AS51" s="124" t="s">
        <v>1126</v>
      </c>
      <c r="AT51" s="124" t="s">
        <v>1132</v>
      </c>
      <c r="AV51" s="259" t="s">
        <v>2921</v>
      </c>
      <c r="AW51" s="266" t="b">
        <v>0</v>
      </c>
      <c r="AX51" s="245" t="s">
        <v>2830</v>
      </c>
      <c r="AY51" s="124">
        <v>3</v>
      </c>
      <c r="AZ51" s="124">
        <v>1</v>
      </c>
      <c r="BB51" s="124" t="b">
        <v>0</v>
      </c>
      <c r="BC51" s="124" t="b">
        <v>0</v>
      </c>
      <c r="BD51" s="124" t="b">
        <v>0</v>
      </c>
      <c r="BE51" s="124" t="s">
        <v>5804</v>
      </c>
      <c r="BF51" s="124" t="s">
        <v>5805</v>
      </c>
      <c r="BG51" s="124" t="s">
        <v>5805</v>
      </c>
      <c r="BM51" s="269"/>
    </row>
    <row r="52" spans="1:65" s="124" customFormat="1" ht="15" thickBot="1">
      <c r="A52" s="270">
        <v>842</v>
      </c>
      <c r="B52" s="161" t="s">
        <v>5735</v>
      </c>
      <c r="C52" s="161" t="s">
        <v>5736</v>
      </c>
      <c r="D52" s="260">
        <v>0</v>
      </c>
      <c r="E52" s="260">
        <v>1</v>
      </c>
      <c r="F52" s="260">
        <v>0</v>
      </c>
      <c r="G52" s="261"/>
      <c r="N52" s="124" t="s">
        <v>5806</v>
      </c>
      <c r="P52" s="125" t="s">
        <v>5807</v>
      </c>
      <c r="R52" s="262">
        <v>999</v>
      </c>
      <c r="S52" s="263">
        <v>99</v>
      </c>
      <c r="T52" s="201" t="s">
        <v>5693</v>
      </c>
      <c r="U52" s="202"/>
      <c r="V52" s="264">
        <v>41</v>
      </c>
      <c r="W52" s="265">
        <v>41</v>
      </c>
      <c r="X52" s="203" t="s">
        <v>2825</v>
      </c>
      <c r="Y52" s="266">
        <v>0</v>
      </c>
      <c r="Z52" s="266">
        <v>0</v>
      </c>
      <c r="AA52" s="266">
        <v>0</v>
      </c>
      <c r="AB52" s="266">
        <v>0</v>
      </c>
      <c r="AC52" s="266">
        <v>0</v>
      </c>
      <c r="AD52" s="266">
        <v>0</v>
      </c>
      <c r="AE52" s="266">
        <v>0</v>
      </c>
      <c r="AF52" s="266">
        <v>0</v>
      </c>
      <c r="AG52" s="266">
        <v>0</v>
      </c>
      <c r="AJ52" s="124" t="s">
        <v>84</v>
      </c>
      <c r="AK52" s="218" t="s">
        <v>84</v>
      </c>
      <c r="AL52" s="267">
        <v>5</v>
      </c>
      <c r="AM52" s="124" t="s">
        <v>423</v>
      </c>
      <c r="AN52" s="124" t="s">
        <v>423</v>
      </c>
      <c r="AO52" s="124" t="s">
        <v>424</v>
      </c>
      <c r="AP52" s="113">
        <v>1</v>
      </c>
      <c r="AQ52" s="124" t="s">
        <v>3065</v>
      </c>
      <c r="AR52" s="124" t="s">
        <v>43</v>
      </c>
      <c r="AS52" s="124" t="s">
        <v>286</v>
      </c>
      <c r="AT52" s="124" t="s">
        <v>43</v>
      </c>
      <c r="AV52" s="259" t="s">
        <v>2921</v>
      </c>
      <c r="AW52" s="266" t="b">
        <v>0</v>
      </c>
      <c r="AX52" s="245" t="s">
        <v>1624</v>
      </c>
      <c r="AZ52" s="124">
        <v>3</v>
      </c>
      <c r="BB52" s="124" t="b">
        <v>0</v>
      </c>
      <c r="BC52" s="124" t="b">
        <v>0</v>
      </c>
      <c r="BD52" s="124" t="b">
        <v>0</v>
      </c>
      <c r="BE52" s="124" t="s">
        <v>5808</v>
      </c>
      <c r="BF52" s="124" t="s">
        <v>5809</v>
      </c>
      <c r="BG52" s="124" t="s">
        <v>5809</v>
      </c>
      <c r="BM52" s="269"/>
    </row>
    <row r="53" spans="1:65" s="124" customFormat="1">
      <c r="A53" s="198">
        <v>843</v>
      </c>
      <c r="B53" s="161" t="s">
        <v>5739</v>
      </c>
      <c r="C53" s="161" t="s">
        <v>5740</v>
      </c>
      <c r="D53" s="260">
        <v>0</v>
      </c>
      <c r="E53" s="260">
        <v>1</v>
      </c>
      <c r="F53" s="260">
        <v>0</v>
      </c>
      <c r="G53" s="261"/>
      <c r="N53" s="124" t="s">
        <v>5810</v>
      </c>
      <c r="P53" s="125" t="s">
        <v>5811</v>
      </c>
      <c r="R53" s="262">
        <v>999</v>
      </c>
      <c r="S53" s="263">
        <v>99</v>
      </c>
      <c r="T53" s="201" t="s">
        <v>5693</v>
      </c>
      <c r="U53" s="202"/>
      <c r="V53" s="264">
        <v>42</v>
      </c>
      <c r="W53" s="265">
        <v>42</v>
      </c>
      <c r="X53" s="203" t="s">
        <v>2826</v>
      </c>
      <c r="Y53" s="266">
        <v>0</v>
      </c>
      <c r="Z53" s="266">
        <v>0</v>
      </c>
      <c r="AA53" s="266">
        <v>0</v>
      </c>
      <c r="AB53" s="266">
        <v>0</v>
      </c>
      <c r="AC53" s="266">
        <v>0</v>
      </c>
      <c r="AD53" s="266">
        <v>0</v>
      </c>
      <c r="AE53" s="266">
        <v>0</v>
      </c>
      <c r="AF53" s="266">
        <v>0</v>
      </c>
      <c r="AG53" s="266">
        <v>0</v>
      </c>
      <c r="AJ53" s="124" t="s">
        <v>84</v>
      </c>
      <c r="AK53" s="218" t="s">
        <v>84</v>
      </c>
      <c r="AL53" s="267">
        <v>5</v>
      </c>
      <c r="AM53" s="124" t="s">
        <v>1804</v>
      </c>
      <c r="AN53" s="124" t="s">
        <v>1804</v>
      </c>
      <c r="AO53" s="124" t="s">
        <v>1805</v>
      </c>
      <c r="AP53" s="113">
        <v>3</v>
      </c>
      <c r="AQ53" s="124" t="s">
        <v>3064</v>
      </c>
      <c r="AR53" s="124" t="s">
        <v>43</v>
      </c>
      <c r="AS53" s="124" t="s">
        <v>286</v>
      </c>
      <c r="AT53" s="124" t="s">
        <v>43</v>
      </c>
      <c r="AV53" s="259" t="s">
        <v>2921</v>
      </c>
      <c r="AW53" s="266" t="b">
        <v>0</v>
      </c>
      <c r="AX53" s="245" t="s">
        <v>2845</v>
      </c>
      <c r="AZ53" s="124">
        <v>3</v>
      </c>
      <c r="BB53" s="124" t="b">
        <v>0</v>
      </c>
      <c r="BC53" s="124" t="b">
        <v>0</v>
      </c>
      <c r="BD53" s="124" t="b">
        <v>0</v>
      </c>
      <c r="BE53" s="124" t="s">
        <v>5812</v>
      </c>
      <c r="BF53" s="124" t="s">
        <v>5813</v>
      </c>
      <c r="BG53" s="124" t="s">
        <v>5813</v>
      </c>
      <c r="BM53" s="269"/>
    </row>
    <row r="54" spans="1:65" s="124" customFormat="1" ht="15" thickBot="1">
      <c r="A54" s="270">
        <v>844</v>
      </c>
      <c r="B54" s="161" t="s">
        <v>5745</v>
      </c>
      <c r="C54" s="161" t="s">
        <v>5746</v>
      </c>
      <c r="D54" s="260">
        <v>0</v>
      </c>
      <c r="E54" s="260">
        <v>1</v>
      </c>
      <c r="F54" s="260">
        <v>0</v>
      </c>
      <c r="G54" s="261"/>
      <c r="N54" s="124" t="s">
        <v>5814</v>
      </c>
      <c r="P54" s="125" t="s">
        <v>5815</v>
      </c>
      <c r="R54" s="262">
        <v>999</v>
      </c>
      <c r="S54" s="263">
        <v>99</v>
      </c>
      <c r="T54" s="201" t="s">
        <v>5693</v>
      </c>
      <c r="U54" s="202"/>
      <c r="V54" s="264">
        <v>43</v>
      </c>
      <c r="W54" s="265">
        <v>43</v>
      </c>
      <c r="X54" s="203" t="s">
        <v>280</v>
      </c>
      <c r="Y54" s="266">
        <v>0</v>
      </c>
      <c r="Z54" s="266">
        <v>0</v>
      </c>
      <c r="AA54" s="266">
        <v>0</v>
      </c>
      <c r="AB54" s="266">
        <v>0</v>
      </c>
      <c r="AC54" s="266">
        <v>0</v>
      </c>
      <c r="AD54" s="266">
        <v>0</v>
      </c>
      <c r="AE54" s="266">
        <v>0</v>
      </c>
      <c r="AF54" s="266">
        <v>0</v>
      </c>
      <c r="AG54" s="266">
        <v>0</v>
      </c>
      <c r="AJ54" s="124" t="s">
        <v>84</v>
      </c>
      <c r="AK54" s="218" t="s">
        <v>84</v>
      </c>
      <c r="AL54" s="267">
        <v>5</v>
      </c>
      <c r="AM54" s="124" t="s">
        <v>423</v>
      </c>
      <c r="AN54" s="124" t="s">
        <v>423</v>
      </c>
      <c r="AO54" s="124" t="s">
        <v>424</v>
      </c>
      <c r="AP54" s="113">
        <v>1</v>
      </c>
      <c r="AQ54" s="124" t="s">
        <v>3065</v>
      </c>
      <c r="AR54" s="124" t="s">
        <v>43</v>
      </c>
      <c r="AS54" s="124" t="s">
        <v>286</v>
      </c>
      <c r="AT54" s="124" t="s">
        <v>43</v>
      </c>
      <c r="AV54" s="259" t="s">
        <v>2921</v>
      </c>
      <c r="AW54" s="266" t="b">
        <v>0</v>
      </c>
      <c r="AX54" s="245" t="s">
        <v>2845</v>
      </c>
      <c r="AZ54" s="124">
        <v>3</v>
      </c>
      <c r="BB54" s="124" t="b">
        <v>0</v>
      </c>
      <c r="BC54" s="124" t="b">
        <v>0</v>
      </c>
      <c r="BD54" s="124" t="b">
        <v>0</v>
      </c>
      <c r="BE54" s="124" t="s">
        <v>5816</v>
      </c>
      <c r="BF54" s="124" t="s">
        <v>5817</v>
      </c>
      <c r="BG54" s="124" t="s">
        <v>5817</v>
      </c>
      <c r="BM54" s="269"/>
    </row>
    <row r="55" spans="1:65" s="124" customFormat="1">
      <c r="A55" s="198">
        <v>845</v>
      </c>
      <c r="B55" s="161" t="s">
        <v>5749</v>
      </c>
      <c r="C55" s="161" t="s">
        <v>5750</v>
      </c>
      <c r="D55" s="260">
        <v>0</v>
      </c>
      <c r="E55" s="260">
        <v>1</v>
      </c>
      <c r="F55" s="260">
        <v>0</v>
      </c>
      <c r="G55" s="261"/>
      <c r="N55" s="124" t="s">
        <v>5818</v>
      </c>
      <c r="P55" s="125" t="s">
        <v>5819</v>
      </c>
      <c r="R55" s="262">
        <v>999</v>
      </c>
      <c r="S55" s="263">
        <v>99</v>
      </c>
      <c r="T55" s="201" t="s">
        <v>5693</v>
      </c>
      <c r="U55" s="202"/>
      <c r="V55" s="264">
        <v>44</v>
      </c>
      <c r="W55" s="265">
        <v>44</v>
      </c>
      <c r="X55" s="203" t="s">
        <v>2827</v>
      </c>
      <c r="Y55" s="266">
        <v>0</v>
      </c>
      <c r="Z55" s="266">
        <v>0</v>
      </c>
      <c r="AA55" s="266">
        <v>0</v>
      </c>
      <c r="AB55" s="266">
        <v>0</v>
      </c>
      <c r="AC55" s="266">
        <v>0</v>
      </c>
      <c r="AD55" s="266">
        <v>0</v>
      </c>
      <c r="AE55" s="266">
        <v>0</v>
      </c>
      <c r="AF55" s="266">
        <v>0</v>
      </c>
      <c r="AG55" s="266">
        <v>0</v>
      </c>
      <c r="AJ55" s="124" t="s">
        <v>84</v>
      </c>
      <c r="AK55" s="218" t="s">
        <v>84</v>
      </c>
      <c r="AL55" s="267">
        <v>5</v>
      </c>
      <c r="AM55" s="124" t="s">
        <v>1804</v>
      </c>
      <c r="AN55" s="124" t="s">
        <v>1804</v>
      </c>
      <c r="AO55" s="124" t="s">
        <v>1805</v>
      </c>
      <c r="AP55" s="113">
        <v>3</v>
      </c>
      <c r="AQ55" s="124" t="s">
        <v>3064</v>
      </c>
      <c r="AR55" s="124" t="s">
        <v>43</v>
      </c>
      <c r="AS55" s="124" t="s">
        <v>286</v>
      </c>
      <c r="AT55" s="124" t="s">
        <v>43</v>
      </c>
      <c r="AV55" s="259" t="s">
        <v>2921</v>
      </c>
      <c r="AW55" s="266" t="b">
        <v>0</v>
      </c>
      <c r="AX55" s="245" t="s">
        <v>2845</v>
      </c>
      <c r="AZ55" s="124">
        <v>3</v>
      </c>
      <c r="BB55" s="124" t="b">
        <v>0</v>
      </c>
      <c r="BC55" s="124" t="b">
        <v>0</v>
      </c>
      <c r="BD55" s="124" t="b">
        <v>0</v>
      </c>
      <c r="BE55" s="124" t="s">
        <v>5820</v>
      </c>
      <c r="BF55" s="124" t="s">
        <v>5821</v>
      </c>
      <c r="BG55" s="124" t="s">
        <v>5821</v>
      </c>
      <c r="BM55" s="269"/>
    </row>
    <row r="56" spans="1:65" s="124" customFormat="1" ht="15" thickBot="1">
      <c r="A56" s="270">
        <v>846</v>
      </c>
      <c r="B56" s="161" t="s">
        <v>5755</v>
      </c>
      <c r="C56" s="161" t="s">
        <v>5756</v>
      </c>
      <c r="D56" s="260">
        <v>1</v>
      </c>
      <c r="E56" s="260">
        <v>1</v>
      </c>
      <c r="F56" s="260">
        <v>0</v>
      </c>
      <c r="G56" s="261"/>
      <c r="I56" s="124" t="s">
        <v>5822</v>
      </c>
      <c r="N56" s="124" t="s">
        <v>5823</v>
      </c>
      <c r="P56" s="125" t="s">
        <v>5824</v>
      </c>
      <c r="R56" s="262">
        <v>999</v>
      </c>
      <c r="S56" s="263">
        <v>99</v>
      </c>
      <c r="T56" s="201" t="s">
        <v>5693</v>
      </c>
      <c r="U56" s="202"/>
      <c r="V56" s="264">
        <v>45</v>
      </c>
      <c r="W56" s="265">
        <v>45</v>
      </c>
      <c r="X56" s="203" t="s">
        <v>1406</v>
      </c>
      <c r="Y56" s="266">
        <v>0</v>
      </c>
      <c r="Z56" s="266">
        <v>0</v>
      </c>
      <c r="AA56" s="266">
        <v>0</v>
      </c>
      <c r="AB56" s="266">
        <v>0</v>
      </c>
      <c r="AC56" s="266">
        <v>0</v>
      </c>
      <c r="AD56" s="266">
        <v>0</v>
      </c>
      <c r="AE56" s="266">
        <v>0</v>
      </c>
      <c r="AF56" s="266">
        <v>0</v>
      </c>
      <c r="AG56" s="266">
        <v>0</v>
      </c>
      <c r="AH56" s="124" t="s">
        <v>1075</v>
      </c>
      <c r="AI56" s="124" t="s">
        <v>93</v>
      </c>
      <c r="AJ56" s="124" t="s">
        <v>84</v>
      </c>
      <c r="AK56" s="218" t="s">
        <v>84</v>
      </c>
      <c r="AL56" s="267">
        <v>5</v>
      </c>
      <c r="AM56" s="124" t="s">
        <v>423</v>
      </c>
      <c r="AN56" s="124" t="s">
        <v>423</v>
      </c>
      <c r="AO56" s="124" t="s">
        <v>424</v>
      </c>
      <c r="AP56" s="113">
        <v>1</v>
      </c>
      <c r="AQ56" s="124" t="s">
        <v>1101</v>
      </c>
      <c r="AR56" s="124" t="s">
        <v>1111</v>
      </c>
      <c r="AS56" s="124" t="s">
        <v>1102</v>
      </c>
      <c r="AT56" s="124" t="s">
        <v>1111</v>
      </c>
      <c r="AV56" s="259" t="s">
        <v>2921</v>
      </c>
      <c r="AW56" s="266" t="b">
        <v>0</v>
      </c>
      <c r="AX56" s="245" t="s">
        <v>1103</v>
      </c>
      <c r="AY56" s="124">
        <v>2</v>
      </c>
      <c r="AZ56" s="124">
        <v>0</v>
      </c>
      <c r="BB56" s="124" t="b">
        <v>0</v>
      </c>
      <c r="BC56" s="124" t="b">
        <v>0</v>
      </c>
      <c r="BD56" s="124" t="b">
        <v>0</v>
      </c>
      <c r="BE56" s="124" t="s">
        <v>5825</v>
      </c>
      <c r="BF56" s="124" t="s">
        <v>5826</v>
      </c>
      <c r="BG56" s="124" t="s">
        <v>5826</v>
      </c>
      <c r="BM56" s="269"/>
    </row>
    <row r="57" spans="1:65" s="124" customFormat="1">
      <c r="A57" s="198">
        <v>847</v>
      </c>
      <c r="B57" s="161" t="s">
        <v>5761</v>
      </c>
      <c r="C57" s="161" t="s">
        <v>5762</v>
      </c>
      <c r="D57" s="260">
        <v>1</v>
      </c>
      <c r="E57" s="260">
        <v>1</v>
      </c>
      <c r="F57" s="260">
        <v>0</v>
      </c>
      <c r="G57" s="261"/>
      <c r="I57" s="124" t="s">
        <v>5827</v>
      </c>
      <c r="N57" s="124" t="s">
        <v>5828</v>
      </c>
      <c r="P57" s="125" t="s">
        <v>5829</v>
      </c>
      <c r="R57" s="262">
        <v>999</v>
      </c>
      <c r="S57" s="263">
        <v>99</v>
      </c>
      <c r="T57" s="201" t="s">
        <v>5693</v>
      </c>
      <c r="U57" s="202"/>
      <c r="V57" s="264">
        <v>46</v>
      </c>
      <c r="W57" s="265">
        <v>46</v>
      </c>
      <c r="X57" s="203" t="s">
        <v>2047</v>
      </c>
      <c r="Y57" s="266">
        <v>0</v>
      </c>
      <c r="Z57" s="266">
        <v>0</v>
      </c>
      <c r="AA57" s="266">
        <v>0</v>
      </c>
      <c r="AB57" s="266">
        <v>0</v>
      </c>
      <c r="AC57" s="266">
        <v>0</v>
      </c>
      <c r="AD57" s="266">
        <v>0</v>
      </c>
      <c r="AE57" s="266">
        <v>0</v>
      </c>
      <c r="AF57" s="266">
        <v>0</v>
      </c>
      <c r="AG57" s="266">
        <v>0</v>
      </c>
      <c r="AH57" s="124" t="s">
        <v>1075</v>
      </c>
      <c r="AI57" s="124" t="s">
        <v>93</v>
      </c>
      <c r="AJ57" s="124" t="s">
        <v>84</v>
      </c>
      <c r="AK57" s="218" t="s">
        <v>84</v>
      </c>
      <c r="AL57" s="267">
        <v>5</v>
      </c>
      <c r="AM57" s="124" t="s">
        <v>1804</v>
      </c>
      <c r="AN57" s="124" t="s">
        <v>1804</v>
      </c>
      <c r="AO57" s="124" t="s">
        <v>1805</v>
      </c>
      <c r="AP57" s="113">
        <v>3</v>
      </c>
      <c r="AQ57" s="124" t="s">
        <v>1799</v>
      </c>
      <c r="AR57" s="124" t="s">
        <v>1111</v>
      </c>
      <c r="AS57" s="124" t="s">
        <v>1102</v>
      </c>
      <c r="AT57" s="124" t="s">
        <v>1111</v>
      </c>
      <c r="AV57" s="259" t="s">
        <v>2921</v>
      </c>
      <c r="AW57" s="266" t="b">
        <v>0</v>
      </c>
      <c r="AX57" s="245" t="s">
        <v>1103</v>
      </c>
      <c r="AY57" s="124">
        <v>2</v>
      </c>
      <c r="AZ57" s="124">
        <v>0</v>
      </c>
      <c r="BB57" s="124" t="b">
        <v>0</v>
      </c>
      <c r="BC57" s="124" t="b">
        <v>0</v>
      </c>
      <c r="BD57" s="124" t="b">
        <v>0</v>
      </c>
      <c r="BE57" s="124" t="s">
        <v>5830</v>
      </c>
      <c r="BF57" s="124" t="s">
        <v>5831</v>
      </c>
      <c r="BG57" s="124" t="s">
        <v>5831</v>
      </c>
      <c r="BM57" s="269"/>
    </row>
    <row r="58" spans="1:65" s="124" customFormat="1" ht="15" thickBot="1">
      <c r="A58" s="270">
        <v>848</v>
      </c>
      <c r="B58" s="161" t="s">
        <v>5768</v>
      </c>
      <c r="C58" s="161" t="s">
        <v>5769</v>
      </c>
      <c r="D58" s="260">
        <v>1</v>
      </c>
      <c r="E58" s="260">
        <v>1</v>
      </c>
      <c r="F58" s="260">
        <v>0</v>
      </c>
      <c r="G58" s="261"/>
      <c r="I58" s="124" t="s">
        <v>5832</v>
      </c>
      <c r="N58" s="124" t="s">
        <v>5833</v>
      </c>
      <c r="P58" s="125" t="s">
        <v>5834</v>
      </c>
      <c r="R58" s="262">
        <v>999</v>
      </c>
      <c r="S58" s="263">
        <v>99</v>
      </c>
      <c r="T58" s="201" t="s">
        <v>5693</v>
      </c>
      <c r="U58" s="202"/>
      <c r="V58" s="264">
        <v>47</v>
      </c>
      <c r="W58" s="265">
        <v>47</v>
      </c>
      <c r="X58" s="203" t="s">
        <v>1532</v>
      </c>
      <c r="Y58" s="266">
        <v>0</v>
      </c>
      <c r="Z58" s="266">
        <v>0</v>
      </c>
      <c r="AA58" s="266">
        <v>0</v>
      </c>
      <c r="AB58" s="266">
        <v>0</v>
      </c>
      <c r="AC58" s="266">
        <v>0</v>
      </c>
      <c r="AD58" s="266">
        <v>0</v>
      </c>
      <c r="AE58" s="266">
        <v>0</v>
      </c>
      <c r="AF58" s="266">
        <v>0</v>
      </c>
      <c r="AG58" s="266">
        <v>0</v>
      </c>
      <c r="AH58" s="124" t="s">
        <v>1075</v>
      </c>
      <c r="AI58" s="124" t="s">
        <v>1533</v>
      </c>
      <c r="AJ58" s="124" t="s">
        <v>84</v>
      </c>
      <c r="AK58" s="218" t="s">
        <v>84</v>
      </c>
      <c r="AL58" s="267">
        <v>5</v>
      </c>
      <c r="AM58" s="124" t="s">
        <v>423</v>
      </c>
      <c r="AN58" s="124" t="s">
        <v>423</v>
      </c>
      <c r="AO58" s="124" t="s">
        <v>424</v>
      </c>
      <c r="AP58" s="113">
        <v>1</v>
      </c>
      <c r="AQ58" s="124" t="s">
        <v>1101</v>
      </c>
      <c r="AR58" s="124" t="s">
        <v>1111</v>
      </c>
      <c r="AS58" s="124" t="s">
        <v>1102</v>
      </c>
      <c r="AT58" s="124" t="s">
        <v>1111</v>
      </c>
      <c r="AV58" s="259" t="s">
        <v>2921</v>
      </c>
      <c r="AW58" s="266" t="b">
        <v>0</v>
      </c>
      <c r="AX58" s="245" t="s">
        <v>1103</v>
      </c>
      <c r="AY58" s="124">
        <v>2</v>
      </c>
      <c r="AZ58" s="124">
        <v>0</v>
      </c>
      <c r="BB58" s="124" t="b">
        <v>0</v>
      </c>
      <c r="BC58" s="124" t="b">
        <v>0</v>
      </c>
      <c r="BD58" s="124" t="b">
        <v>0</v>
      </c>
      <c r="BE58" s="124" t="s">
        <v>5835</v>
      </c>
      <c r="BF58" s="124" t="s">
        <v>5836</v>
      </c>
      <c r="BG58" s="124" t="s">
        <v>5836</v>
      </c>
      <c r="BM58" s="269"/>
    </row>
    <row r="59" spans="1:65" s="177" customFormat="1" ht="15" thickBot="1">
      <c r="A59" s="198">
        <v>849</v>
      </c>
      <c r="B59" s="161" t="s">
        <v>5774</v>
      </c>
      <c r="C59" s="161" t="s">
        <v>5775</v>
      </c>
      <c r="D59" s="272">
        <v>1</v>
      </c>
      <c r="E59" s="272">
        <v>1</v>
      </c>
      <c r="F59" s="272">
        <v>0</v>
      </c>
      <c r="G59" s="273"/>
      <c r="I59" s="177" t="s">
        <v>5837</v>
      </c>
      <c r="N59" s="177" t="s">
        <v>5838</v>
      </c>
      <c r="P59" s="274" t="s">
        <v>5839</v>
      </c>
      <c r="R59" s="275">
        <v>999</v>
      </c>
      <c r="S59" s="276">
        <v>99</v>
      </c>
      <c r="T59" s="277" t="s">
        <v>5693</v>
      </c>
      <c r="U59" s="278"/>
      <c r="V59" s="279">
        <v>48</v>
      </c>
      <c r="W59" s="280">
        <v>48</v>
      </c>
      <c r="X59" s="281" t="s">
        <v>2142</v>
      </c>
      <c r="Y59" s="282">
        <v>0</v>
      </c>
      <c r="Z59" s="282">
        <v>0</v>
      </c>
      <c r="AA59" s="282">
        <v>0</v>
      </c>
      <c r="AB59" s="282">
        <v>0</v>
      </c>
      <c r="AC59" s="282">
        <v>0</v>
      </c>
      <c r="AD59" s="282">
        <v>0</v>
      </c>
      <c r="AE59" s="282">
        <v>0</v>
      </c>
      <c r="AF59" s="282">
        <v>0</v>
      </c>
      <c r="AG59" s="282">
        <v>0</v>
      </c>
      <c r="AH59" s="177" t="s">
        <v>1075</v>
      </c>
      <c r="AI59" s="177" t="s">
        <v>1533</v>
      </c>
      <c r="AJ59" s="177" t="s">
        <v>84</v>
      </c>
      <c r="AK59" s="283" t="s">
        <v>84</v>
      </c>
      <c r="AL59" s="284">
        <v>5</v>
      </c>
      <c r="AM59" s="177" t="s">
        <v>1804</v>
      </c>
      <c r="AN59" s="177" t="s">
        <v>1804</v>
      </c>
      <c r="AO59" s="177" t="s">
        <v>1805</v>
      </c>
      <c r="AP59" s="285">
        <v>3</v>
      </c>
      <c r="AQ59" s="177" t="s">
        <v>1799</v>
      </c>
      <c r="AR59" s="177" t="s">
        <v>1111</v>
      </c>
      <c r="AS59" s="177" t="s">
        <v>1102</v>
      </c>
      <c r="AT59" s="177" t="s">
        <v>1111</v>
      </c>
      <c r="AV59" s="271" t="s">
        <v>2921</v>
      </c>
      <c r="AW59" s="282" t="b">
        <v>0</v>
      </c>
      <c r="AX59" s="286" t="s">
        <v>1103</v>
      </c>
      <c r="AY59" s="177">
        <v>2</v>
      </c>
      <c r="AZ59" s="177">
        <v>0</v>
      </c>
      <c r="BB59" s="177" t="b">
        <v>0</v>
      </c>
      <c r="BC59" s="177" t="b">
        <v>0</v>
      </c>
      <c r="BD59" s="177" t="b">
        <v>0</v>
      </c>
      <c r="BE59" s="177" t="s">
        <v>5840</v>
      </c>
      <c r="BF59" s="177" t="s">
        <v>5841</v>
      </c>
      <c r="BG59" s="177" t="s">
        <v>5841</v>
      </c>
      <c r="BM59" s="287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6B84-B8FA-473A-803D-D90D40885E33}">
  <dimension ref="A1:F814"/>
  <sheetViews>
    <sheetView zoomScale="85" zoomScaleNormal="85" workbookViewId="0">
      <selection activeCell="A19" sqref="A19"/>
    </sheetView>
  </sheetViews>
  <sheetFormatPr defaultRowHeight="14.5"/>
  <cols>
    <col min="1" max="1" width="48.81640625" bestFit="1" customWidth="1"/>
    <col min="2" max="2" width="19.54296875" customWidth="1"/>
    <col min="3" max="3" width="33.453125" customWidth="1"/>
    <col min="4" max="4" width="81.453125" bestFit="1" customWidth="1"/>
    <col min="5" max="5" width="44.7265625" bestFit="1" customWidth="1"/>
    <col min="6" max="6" width="8.7265625" customWidth="1"/>
  </cols>
  <sheetData>
    <row r="1" spans="1:2" ht="18.5">
      <c r="A1" s="63" t="s">
        <v>5439</v>
      </c>
      <c r="B1" s="63" t="s">
        <v>5440</v>
      </c>
    </row>
    <row r="2" spans="1:2">
      <c r="A2" t="s">
        <v>5205</v>
      </c>
      <c r="B2" t="s">
        <v>5206</v>
      </c>
    </row>
    <row r="3" spans="1:2">
      <c r="A3" t="s">
        <v>5207</v>
      </c>
      <c r="B3" t="s">
        <v>5206</v>
      </c>
    </row>
    <row r="4" spans="1:2">
      <c r="A4" t="s">
        <v>5203</v>
      </c>
      <c r="B4" t="s">
        <v>5204</v>
      </c>
    </row>
    <row r="5" spans="1:2">
      <c r="A5" t="s">
        <v>5090</v>
      </c>
      <c r="B5" t="s">
        <v>5091</v>
      </c>
    </row>
    <row r="6" spans="1:2">
      <c r="A6" t="s">
        <v>1102</v>
      </c>
      <c r="B6" t="s">
        <v>5221</v>
      </c>
    </row>
    <row r="7" spans="1:2">
      <c r="A7" t="s">
        <v>5219</v>
      </c>
      <c r="B7" t="s">
        <v>5220</v>
      </c>
    </row>
    <row r="8" spans="1:2">
      <c r="A8" s="124" t="s">
        <v>5218</v>
      </c>
      <c r="B8" t="s">
        <v>5217</v>
      </c>
    </row>
    <row r="9" spans="1:2">
      <c r="A9" t="s">
        <v>5216</v>
      </c>
      <c r="B9" t="s">
        <v>5217</v>
      </c>
    </row>
    <row r="10" spans="1:2">
      <c r="A10" t="s">
        <v>5227</v>
      </c>
      <c r="B10" t="s">
        <v>5222</v>
      </c>
    </row>
    <row r="11" spans="1:2">
      <c r="A11" t="s">
        <v>5204</v>
      </c>
      <c r="B11" t="s">
        <v>5222</v>
      </c>
    </row>
    <row r="12" spans="1:2">
      <c r="A12" t="s">
        <v>5223</v>
      </c>
      <c r="B12" t="s">
        <v>5091</v>
      </c>
    </row>
    <row r="13" spans="1:2">
      <c r="A13" t="s">
        <v>5224</v>
      </c>
      <c r="B13" t="s">
        <v>5091</v>
      </c>
    </row>
    <row r="14" spans="1:2">
      <c r="A14" t="s">
        <v>5225</v>
      </c>
      <c r="B14" t="s">
        <v>5226</v>
      </c>
    </row>
    <row r="15" spans="1:2">
      <c r="A15" t="s">
        <v>5228</v>
      </c>
      <c r="B15" t="s">
        <v>5229</v>
      </c>
    </row>
    <row r="16" spans="1:2">
      <c r="A16" t="s">
        <v>5527</v>
      </c>
      <c r="B16" t="s">
        <v>1080</v>
      </c>
    </row>
    <row r="17" spans="1:2">
      <c r="A17" s="124" t="s">
        <v>1203</v>
      </c>
      <c r="B17" t="s">
        <v>5528</v>
      </c>
    </row>
    <row r="18" spans="1:2">
      <c r="A18" t="s">
        <v>5530</v>
      </c>
      <c r="B18" t="s">
        <v>5217</v>
      </c>
    </row>
    <row r="19" spans="1:2">
      <c r="A19" t="s">
        <v>5278</v>
      </c>
      <c r="B19" t="s">
        <v>5279</v>
      </c>
    </row>
    <row r="20" spans="1:2">
      <c r="A20" t="s">
        <v>5529</v>
      </c>
      <c r="B20" t="s">
        <v>5217</v>
      </c>
    </row>
    <row r="21" spans="1:2">
      <c r="A21" t="s">
        <v>5283</v>
      </c>
    </row>
    <row r="22" spans="1:2">
      <c r="A22" t="s">
        <v>5285</v>
      </c>
      <c r="B22" t="s">
        <v>5286</v>
      </c>
    </row>
    <row r="23" spans="1:2">
      <c r="A23" t="s">
        <v>5436</v>
      </c>
      <c r="B23" t="s">
        <v>5437</v>
      </c>
    </row>
    <row r="24" spans="1:2">
      <c r="A24" t="s">
        <v>5291</v>
      </c>
      <c r="B24" t="s">
        <v>1784</v>
      </c>
    </row>
    <row r="25" spans="1:2">
      <c r="A25" s="124" t="s">
        <v>5294</v>
      </c>
      <c r="B25" t="s">
        <v>2254</v>
      </c>
    </row>
    <row r="26" spans="1:2">
      <c r="A26" s="124" t="s">
        <v>5297</v>
      </c>
      <c r="B26" t="s">
        <v>5298</v>
      </c>
    </row>
    <row r="27" spans="1:2">
      <c r="A27" s="124" t="s">
        <v>5302</v>
      </c>
      <c r="B27" t="s">
        <v>5303</v>
      </c>
    </row>
    <row r="28" spans="1:2">
      <c r="A28" t="s">
        <v>5306</v>
      </c>
      <c r="B28" t="s">
        <v>5307</v>
      </c>
    </row>
    <row r="29" spans="1:2">
      <c r="A29" t="s">
        <v>1751</v>
      </c>
      <c r="B29" t="s">
        <v>1749</v>
      </c>
    </row>
    <row r="30" spans="1:2">
      <c r="A30" t="s">
        <v>5338</v>
      </c>
      <c r="B30" t="s">
        <v>5339</v>
      </c>
    </row>
    <row r="31" spans="1:2">
      <c r="A31" t="s">
        <v>5343</v>
      </c>
      <c r="B31" t="s">
        <v>5344</v>
      </c>
    </row>
    <row r="32" spans="1:2">
      <c r="A32" t="s">
        <v>3318</v>
      </c>
      <c r="B32" t="s">
        <v>1080</v>
      </c>
    </row>
    <row r="33" spans="1:2">
      <c r="A33" t="s">
        <v>5360</v>
      </c>
    </row>
    <row r="34" spans="1:2">
      <c r="A34" t="s">
        <v>5438</v>
      </c>
    </row>
    <row r="35" spans="1:2">
      <c r="A35" s="124" t="s">
        <v>1714</v>
      </c>
      <c r="B35" t="s">
        <v>1713</v>
      </c>
    </row>
    <row r="36" spans="1:2">
      <c r="A36" t="s">
        <v>1785</v>
      </c>
      <c r="B36" t="s">
        <v>1784</v>
      </c>
    </row>
    <row r="37" spans="1:2">
      <c r="A37" t="s">
        <v>5398</v>
      </c>
      <c r="B37" t="s">
        <v>5279</v>
      </c>
    </row>
    <row r="38" spans="1:2">
      <c r="A38" t="s">
        <v>5405</v>
      </c>
      <c r="B38" t="s">
        <v>5279</v>
      </c>
    </row>
    <row r="39" spans="1:2">
      <c r="A39" t="s">
        <v>5414</v>
      </c>
      <c r="B39" t="s">
        <v>3113</v>
      </c>
    </row>
    <row r="40" spans="1:2">
      <c r="A40" t="s">
        <v>5395</v>
      </c>
    </row>
    <row r="45" spans="1:2">
      <c r="A45" s="124"/>
    </row>
    <row r="55" spans="1:1">
      <c r="A55" s="124"/>
    </row>
    <row r="57" spans="1:1">
      <c r="A57" s="124"/>
    </row>
    <row r="65" spans="1:1">
      <c r="A65" s="124"/>
    </row>
    <row r="67" spans="1:1">
      <c r="A67" s="124"/>
    </row>
    <row r="73" spans="1:1">
      <c r="A73" s="124"/>
    </row>
    <row r="74" spans="1:1">
      <c r="A74" s="124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42"/>
    </row>
    <row r="141" spans="1:1">
      <c r="A141" s="42"/>
    </row>
    <row r="142" spans="1:1">
      <c r="A142" s="42"/>
    </row>
    <row r="143" spans="1:1">
      <c r="A143" s="42"/>
    </row>
    <row r="144" spans="1:1">
      <c r="A144" s="42"/>
    </row>
    <row r="145" spans="1:1">
      <c r="A145" s="42"/>
    </row>
    <row r="146" spans="1:1">
      <c r="A146" s="42"/>
    </row>
    <row r="147" spans="1:1">
      <c r="A147" s="42"/>
    </row>
    <row r="148" spans="1:1">
      <c r="A148" s="42"/>
    </row>
    <row r="149" spans="1:1">
      <c r="A149" s="42"/>
    </row>
    <row r="150" spans="1:1">
      <c r="A150" s="42"/>
    </row>
    <row r="151" spans="1:1">
      <c r="A151" s="42"/>
    </row>
    <row r="152" spans="1:1">
      <c r="A152" s="42"/>
    </row>
    <row r="153" spans="1:1">
      <c r="A153" s="42"/>
    </row>
    <row r="154" spans="1:1">
      <c r="A154" s="42"/>
    </row>
    <row r="155" spans="1:1">
      <c r="A155" s="42"/>
    </row>
    <row r="156" spans="1:1">
      <c r="A156" s="42"/>
    </row>
    <row r="157" spans="1:1">
      <c r="A157" s="42"/>
    </row>
    <row r="158" spans="1:1">
      <c r="A158" s="42"/>
    </row>
    <row r="159" spans="1:1">
      <c r="A159" s="42"/>
    </row>
    <row r="160" spans="1:1">
      <c r="A160" s="42"/>
    </row>
    <row r="161" spans="1:1">
      <c r="A161" s="42"/>
    </row>
    <row r="162" spans="1:1">
      <c r="A162" s="42"/>
    </row>
    <row r="163" spans="1:1">
      <c r="A163" s="42"/>
    </row>
    <row r="164" spans="1:1">
      <c r="A164" s="42"/>
    </row>
    <row r="165" spans="1:1">
      <c r="A165" s="42"/>
    </row>
    <row r="166" spans="1:1">
      <c r="A166" s="42"/>
    </row>
    <row r="167" spans="1:1">
      <c r="A167" s="42"/>
    </row>
    <row r="168" spans="1:1">
      <c r="A168" s="42"/>
    </row>
    <row r="169" spans="1:1">
      <c r="A169" s="42"/>
    </row>
    <row r="170" spans="1:1">
      <c r="A170" s="42"/>
    </row>
    <row r="171" spans="1:1">
      <c r="A171" s="42"/>
    </row>
    <row r="172" spans="1:1">
      <c r="A172" s="42"/>
    </row>
    <row r="173" spans="1:1">
      <c r="A173" s="42"/>
    </row>
    <row r="174" spans="1:1">
      <c r="A174" s="42"/>
    </row>
    <row r="175" spans="1:1">
      <c r="A175" s="42"/>
    </row>
    <row r="176" spans="1:1">
      <c r="A176" s="42"/>
    </row>
    <row r="177" spans="1:1">
      <c r="A177" s="42"/>
    </row>
    <row r="178" spans="1:1">
      <c r="A178" s="42"/>
    </row>
    <row r="179" spans="1:1">
      <c r="A179" s="42"/>
    </row>
    <row r="180" spans="1:1">
      <c r="A180" s="42"/>
    </row>
    <row r="181" spans="1:1">
      <c r="A181" s="42"/>
    </row>
    <row r="182" spans="1:1">
      <c r="A182" s="42"/>
    </row>
    <row r="183" spans="1:1">
      <c r="A183" s="42"/>
    </row>
    <row r="184" spans="1:1">
      <c r="A184" s="42"/>
    </row>
    <row r="185" spans="1:1">
      <c r="A185" s="42"/>
    </row>
    <row r="186" spans="1:1">
      <c r="A186" s="42"/>
    </row>
    <row r="187" spans="1:1">
      <c r="A187" s="42"/>
    </row>
    <row r="188" spans="1:1">
      <c r="A188" s="42"/>
    </row>
    <row r="189" spans="1:1">
      <c r="A189" s="42"/>
    </row>
    <row r="190" spans="1:1">
      <c r="A190" s="42"/>
    </row>
    <row r="191" spans="1:1">
      <c r="A191" s="42"/>
    </row>
    <row r="192" spans="1:1">
      <c r="A192" s="42"/>
    </row>
    <row r="193" spans="1:1">
      <c r="A193" s="42"/>
    </row>
    <row r="194" spans="1:1">
      <c r="A194" s="42"/>
    </row>
    <row r="195" spans="1:1">
      <c r="A195" s="42"/>
    </row>
    <row r="196" spans="1:1">
      <c r="A196" s="42"/>
    </row>
    <row r="197" spans="1:1">
      <c r="A197" s="42"/>
    </row>
    <row r="198" spans="1:1">
      <c r="A198" s="42"/>
    </row>
    <row r="199" spans="1:1">
      <c r="A199" s="42"/>
    </row>
    <row r="200" spans="1:1">
      <c r="A200" s="42"/>
    </row>
    <row r="201" spans="1:1">
      <c r="A201" s="42"/>
    </row>
    <row r="202" spans="1:1">
      <c r="A202" s="42"/>
    </row>
    <row r="203" spans="1:1">
      <c r="A203" s="42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300" spans="1:1">
      <c r="A300" s="124"/>
    </row>
    <row r="301" spans="1:1">
      <c r="A301" s="124"/>
    </row>
    <row r="302" spans="1:1">
      <c r="A302" s="124"/>
    </row>
    <row r="303" spans="1:1">
      <c r="A303" s="124"/>
    </row>
    <row r="304" spans="1:1">
      <c r="A304" s="124"/>
    </row>
    <row r="305" spans="1:1">
      <c r="A305" s="124"/>
    </row>
    <row r="306" spans="1:1">
      <c r="A306" s="124"/>
    </row>
    <row r="307" spans="1:1">
      <c r="A307" s="124"/>
    </row>
    <row r="308" spans="1:1">
      <c r="A308" s="124"/>
    </row>
    <row r="309" spans="1:1">
      <c r="A309" s="124"/>
    </row>
    <row r="310" spans="1:1">
      <c r="A310" s="124"/>
    </row>
    <row r="311" spans="1:1">
      <c r="A311" s="124"/>
    </row>
    <row r="317" spans="1:1">
      <c r="A317" s="118"/>
    </row>
    <row r="318" spans="1:1">
      <c r="A318" s="118"/>
    </row>
    <row r="319" spans="1:1">
      <c r="A319" s="118"/>
    </row>
    <row r="320" spans="1:1">
      <c r="A320" s="118"/>
    </row>
    <row r="321" spans="1:1">
      <c r="A321" s="118"/>
    </row>
    <row r="322" spans="1:1">
      <c r="A322" s="118"/>
    </row>
    <row r="323" spans="1:1">
      <c r="A323" s="118"/>
    </row>
    <row r="324" spans="1:1">
      <c r="A324" s="118"/>
    </row>
    <row r="325" spans="1:1">
      <c r="A325" s="118"/>
    </row>
    <row r="326" spans="1:1">
      <c r="A326" s="118"/>
    </row>
    <row r="327" spans="1:1">
      <c r="A327" s="118"/>
    </row>
    <row r="328" spans="1:1">
      <c r="A328" s="118"/>
    </row>
    <row r="329" spans="1:1">
      <c r="A329" s="121"/>
    </row>
    <row r="330" spans="1:1">
      <c r="A330" s="118"/>
    </row>
    <row r="331" spans="1:1">
      <c r="A331" s="121"/>
    </row>
    <row r="332" spans="1:1">
      <c r="A332" s="118"/>
    </row>
    <row r="333" spans="1:1">
      <c r="A333" s="121"/>
    </row>
    <row r="334" spans="1:1">
      <c r="A334" s="118"/>
    </row>
    <row r="335" spans="1:1">
      <c r="A335" s="121"/>
    </row>
    <row r="336" spans="1:1">
      <c r="A336" s="118"/>
    </row>
    <row r="337" spans="1:1">
      <c r="A337" s="118"/>
    </row>
    <row r="338" spans="1:1">
      <c r="A338" s="118"/>
    </row>
    <row r="339" spans="1:1">
      <c r="A339" s="120"/>
    </row>
    <row r="340" spans="1:1">
      <c r="A340" s="120"/>
    </row>
    <row r="353" spans="1:1">
      <c r="A353" s="24"/>
    </row>
    <row r="356" spans="1:1">
      <c r="A356" s="124"/>
    </row>
    <row r="357" spans="1:1">
      <c r="A357" s="124"/>
    </row>
    <row r="358" spans="1:1">
      <c r="A358" s="124"/>
    </row>
    <row r="359" spans="1:1">
      <c r="A359" s="124"/>
    </row>
    <row r="360" spans="1:1">
      <c r="A360" s="124"/>
    </row>
    <row r="361" spans="1:1">
      <c r="A361" s="124"/>
    </row>
    <row r="362" spans="1:1">
      <c r="A362" s="124"/>
    </row>
    <row r="363" spans="1:1">
      <c r="A363" s="124"/>
    </row>
    <row r="364" spans="1:1">
      <c r="A364" s="124"/>
    </row>
    <row r="365" spans="1:1">
      <c r="A365" s="124"/>
    </row>
    <row r="366" spans="1:1">
      <c r="A366" s="124"/>
    </row>
    <row r="367" spans="1:1">
      <c r="A367" s="124"/>
    </row>
    <row r="368" spans="1:1">
      <c r="A368" s="124"/>
    </row>
    <row r="369" spans="1:1">
      <c r="A369" s="124"/>
    </row>
    <row r="370" spans="1:1">
      <c r="A370" s="124"/>
    </row>
    <row r="371" spans="1:1">
      <c r="A371" s="124"/>
    </row>
    <row r="372" spans="1:1">
      <c r="A372" s="124"/>
    </row>
    <row r="373" spans="1:1">
      <c r="A373" s="124"/>
    </row>
    <row r="374" spans="1:1">
      <c r="A374" s="124"/>
    </row>
    <row r="375" spans="1:1">
      <c r="A375" s="124"/>
    </row>
    <row r="376" spans="1:1">
      <c r="A376" s="124"/>
    </row>
    <row r="377" spans="1:1">
      <c r="A377" s="124"/>
    </row>
    <row r="378" spans="1:1">
      <c r="A378" s="124"/>
    </row>
    <row r="379" spans="1:1">
      <c r="A379" s="124"/>
    </row>
    <row r="480" spans="1:1">
      <c r="A480" s="42"/>
    </row>
    <row r="481" spans="1:1">
      <c r="A481" s="42"/>
    </row>
    <row r="482" spans="1:1">
      <c r="A482" s="42"/>
    </row>
    <row r="483" spans="1:1">
      <c r="A483" s="42"/>
    </row>
    <row r="497" spans="1:2">
      <c r="A497" s="40"/>
      <c r="B497" s="1"/>
    </row>
    <row r="498" spans="1:2">
      <c r="A498" s="40"/>
      <c r="B498" s="1"/>
    </row>
    <row r="499" spans="1:2">
      <c r="A499" s="40"/>
      <c r="B499" s="1"/>
    </row>
    <row r="500" spans="1:2">
      <c r="A500" s="40"/>
      <c r="B500" s="1"/>
    </row>
    <row r="501" spans="1:2">
      <c r="A501" s="40"/>
      <c r="B501" s="1"/>
    </row>
    <row r="502" spans="1:2">
      <c r="A502" s="40"/>
      <c r="B502" s="1"/>
    </row>
    <row r="503" spans="1:2">
      <c r="A503" s="40"/>
      <c r="B503" s="1"/>
    </row>
    <row r="504" spans="1:2">
      <c r="A504" s="40"/>
      <c r="B504" s="1"/>
    </row>
    <row r="505" spans="1:2">
      <c r="A505" s="40"/>
      <c r="B505" s="1"/>
    </row>
    <row r="506" spans="1:2">
      <c r="A506" s="40"/>
      <c r="B506" s="1"/>
    </row>
    <row r="507" spans="1:2">
      <c r="A507" s="40"/>
      <c r="B507" s="1"/>
    </row>
    <row r="508" spans="1:2">
      <c r="A508" s="40"/>
      <c r="B508" s="1"/>
    </row>
    <row r="509" spans="1:2">
      <c r="A509" s="40"/>
      <c r="B509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6">
      <c r="B529" s="1"/>
    </row>
    <row r="530" spans="2:6">
      <c r="B530" s="1"/>
    </row>
    <row r="531" spans="2:6">
      <c r="B531" s="1"/>
    </row>
    <row r="532" spans="2:6">
      <c r="B532" s="1"/>
    </row>
    <row r="533" spans="2:6">
      <c r="B533" s="1"/>
    </row>
    <row r="534" spans="2:6">
      <c r="B534" s="1"/>
    </row>
    <row r="535" spans="2:6">
      <c r="B535" s="1"/>
    </row>
    <row r="536" spans="2:6">
      <c r="F536" t="str">
        <f t="shared" ref="F536:F587" si="0">SUBSTITUTE(E536,"Istate","(state")</f>
        <v/>
      </c>
    </row>
    <row r="537" spans="2:6">
      <c r="F537" t="str">
        <f t="shared" si="0"/>
        <v/>
      </c>
    </row>
    <row r="538" spans="2:6">
      <c r="F538" t="str">
        <f t="shared" si="0"/>
        <v/>
      </c>
    </row>
    <row r="539" spans="2:6">
      <c r="F539" t="str">
        <f t="shared" si="0"/>
        <v/>
      </c>
    </row>
    <row r="540" spans="2:6">
      <c r="F540" t="str">
        <f t="shared" si="0"/>
        <v/>
      </c>
    </row>
    <row r="541" spans="2:6">
      <c r="F541" t="str">
        <f t="shared" si="0"/>
        <v/>
      </c>
    </row>
    <row r="542" spans="2:6">
      <c r="F542" t="str">
        <f t="shared" si="0"/>
        <v/>
      </c>
    </row>
    <row r="543" spans="2:6">
      <c r="F543" t="str">
        <f t="shared" si="0"/>
        <v/>
      </c>
    </row>
    <row r="544" spans="2:6">
      <c r="F544" t="str">
        <f t="shared" si="0"/>
        <v/>
      </c>
    </row>
    <row r="545" spans="1:6">
      <c r="F545" t="str">
        <f t="shared" si="0"/>
        <v/>
      </c>
    </row>
    <row r="546" spans="1:6">
      <c r="F546" t="str">
        <f t="shared" si="0"/>
        <v/>
      </c>
    </row>
    <row r="547" spans="1:6">
      <c r="F547" t="str">
        <f t="shared" si="0"/>
        <v/>
      </c>
    </row>
    <row r="548" spans="1:6">
      <c r="F548" t="str">
        <f t="shared" si="0"/>
        <v/>
      </c>
    </row>
    <row r="549" spans="1:6">
      <c r="A549" s="40"/>
      <c r="F549" t="str">
        <f t="shared" si="0"/>
        <v/>
      </c>
    </row>
    <row r="550" spans="1:6">
      <c r="A550" s="40"/>
      <c r="F550" t="str">
        <f t="shared" si="0"/>
        <v/>
      </c>
    </row>
    <row r="551" spans="1:6">
      <c r="A551" s="40"/>
      <c r="F551" t="str">
        <f t="shared" si="0"/>
        <v/>
      </c>
    </row>
    <row r="552" spans="1:6">
      <c r="A552" s="40"/>
      <c r="F552" t="str">
        <f t="shared" si="0"/>
        <v/>
      </c>
    </row>
    <row r="553" spans="1:6">
      <c r="A553" s="40"/>
      <c r="F553" t="str">
        <f t="shared" si="0"/>
        <v/>
      </c>
    </row>
    <row r="554" spans="1:6">
      <c r="A554" s="40"/>
      <c r="F554" t="str">
        <f t="shared" si="0"/>
        <v/>
      </c>
    </row>
    <row r="555" spans="1:6">
      <c r="A555" s="40"/>
      <c r="F555" t="str">
        <f t="shared" si="0"/>
        <v/>
      </c>
    </row>
    <row r="556" spans="1:6">
      <c r="A556" s="40"/>
      <c r="F556" t="str">
        <f t="shared" si="0"/>
        <v/>
      </c>
    </row>
    <row r="557" spans="1:6">
      <c r="A557" s="40"/>
      <c r="F557" t="str">
        <f t="shared" si="0"/>
        <v/>
      </c>
    </row>
    <row r="558" spans="1:6">
      <c r="A558" s="40"/>
      <c r="F558" t="str">
        <f t="shared" si="0"/>
        <v/>
      </c>
    </row>
    <row r="559" spans="1:6">
      <c r="A559" s="40"/>
      <c r="F559" t="str">
        <f t="shared" si="0"/>
        <v/>
      </c>
    </row>
    <row r="560" spans="1:6">
      <c r="A560" s="40"/>
      <c r="F560" t="str">
        <f t="shared" si="0"/>
        <v/>
      </c>
    </row>
    <row r="561" spans="1:6">
      <c r="A561" s="40"/>
      <c r="F561" t="str">
        <f t="shared" si="0"/>
        <v/>
      </c>
    </row>
    <row r="562" spans="1:6">
      <c r="F562" t="str">
        <f t="shared" si="0"/>
        <v/>
      </c>
    </row>
    <row r="563" spans="1:6">
      <c r="F563" t="str">
        <f t="shared" si="0"/>
        <v/>
      </c>
    </row>
    <row r="564" spans="1:6">
      <c r="F564" t="str">
        <f t="shared" si="0"/>
        <v/>
      </c>
    </row>
    <row r="565" spans="1:6">
      <c r="F565" t="str">
        <f t="shared" si="0"/>
        <v/>
      </c>
    </row>
    <row r="566" spans="1:6">
      <c r="F566" t="str">
        <f t="shared" si="0"/>
        <v/>
      </c>
    </row>
    <row r="567" spans="1:6">
      <c r="F567" t="str">
        <f t="shared" si="0"/>
        <v/>
      </c>
    </row>
    <row r="568" spans="1:6">
      <c r="F568" t="str">
        <f t="shared" si="0"/>
        <v/>
      </c>
    </row>
    <row r="569" spans="1:6">
      <c r="F569" t="str">
        <f t="shared" si="0"/>
        <v/>
      </c>
    </row>
    <row r="570" spans="1:6">
      <c r="F570" t="str">
        <f t="shared" si="0"/>
        <v/>
      </c>
    </row>
    <row r="571" spans="1:6">
      <c r="F571" t="str">
        <f t="shared" si="0"/>
        <v/>
      </c>
    </row>
    <row r="572" spans="1:6">
      <c r="F572" t="str">
        <f t="shared" si="0"/>
        <v/>
      </c>
    </row>
    <row r="573" spans="1:6">
      <c r="F573" t="str">
        <f t="shared" si="0"/>
        <v/>
      </c>
    </row>
    <row r="574" spans="1:6">
      <c r="A574" s="75"/>
      <c r="F574" t="str">
        <f t="shared" si="0"/>
        <v/>
      </c>
    </row>
    <row r="575" spans="1:6">
      <c r="A575" s="75"/>
      <c r="F575" t="str">
        <f t="shared" si="0"/>
        <v/>
      </c>
    </row>
    <row r="576" spans="1:6">
      <c r="A576" s="75"/>
      <c r="F576" t="str">
        <f t="shared" si="0"/>
        <v/>
      </c>
    </row>
    <row r="577" spans="1:6">
      <c r="A577" s="75"/>
      <c r="F577" t="str">
        <f t="shared" si="0"/>
        <v/>
      </c>
    </row>
    <row r="578" spans="1:6">
      <c r="A578" s="75"/>
      <c r="F578" t="str">
        <f t="shared" si="0"/>
        <v/>
      </c>
    </row>
    <row r="579" spans="1:6">
      <c r="A579" s="75"/>
      <c r="F579" t="str">
        <f t="shared" si="0"/>
        <v/>
      </c>
    </row>
    <row r="580" spans="1:6">
      <c r="A580" s="75"/>
      <c r="F580" t="str">
        <f t="shared" si="0"/>
        <v/>
      </c>
    </row>
    <row r="581" spans="1:6">
      <c r="A581" s="75"/>
      <c r="F581" t="str">
        <f t="shared" si="0"/>
        <v/>
      </c>
    </row>
    <row r="582" spans="1:6">
      <c r="A582" s="75"/>
      <c r="F582" t="str">
        <f t="shared" si="0"/>
        <v/>
      </c>
    </row>
    <row r="583" spans="1:6">
      <c r="A583" s="75"/>
      <c r="F583" t="str">
        <f t="shared" si="0"/>
        <v/>
      </c>
    </row>
    <row r="584" spans="1:6">
      <c r="A584" s="75"/>
      <c r="F584" t="str">
        <f t="shared" si="0"/>
        <v/>
      </c>
    </row>
    <row r="585" spans="1:6">
      <c r="A585" s="75"/>
      <c r="F585" t="str">
        <f t="shared" si="0"/>
        <v/>
      </c>
    </row>
    <row r="586" spans="1:6">
      <c r="A586" s="75"/>
      <c r="F586" t="str">
        <f t="shared" si="0"/>
        <v/>
      </c>
    </row>
    <row r="587" spans="1:6">
      <c r="A587" s="75"/>
      <c r="F587" t="str">
        <f t="shared" si="0"/>
        <v/>
      </c>
    </row>
    <row r="588" spans="1:6">
      <c r="F588" t="str">
        <f t="shared" ref="F588:F651" si="1">SUBSTITUTE(E588,"Istate","(state")</f>
        <v/>
      </c>
    </row>
    <row r="589" spans="1:6">
      <c r="F589" t="str">
        <f t="shared" si="1"/>
        <v/>
      </c>
    </row>
    <row r="590" spans="1:6">
      <c r="F590" t="str">
        <f t="shared" si="1"/>
        <v/>
      </c>
    </row>
    <row r="591" spans="1:6">
      <c r="F591" t="str">
        <f t="shared" si="1"/>
        <v/>
      </c>
    </row>
    <row r="592" spans="1:6">
      <c r="F592" t="str">
        <f t="shared" si="1"/>
        <v/>
      </c>
    </row>
    <row r="593" spans="6:6">
      <c r="F593" t="str">
        <f t="shared" si="1"/>
        <v/>
      </c>
    </row>
    <row r="594" spans="6:6">
      <c r="F594" t="str">
        <f t="shared" si="1"/>
        <v/>
      </c>
    </row>
    <row r="595" spans="6:6">
      <c r="F595" t="str">
        <f t="shared" si="1"/>
        <v/>
      </c>
    </row>
    <row r="596" spans="6:6">
      <c r="F596" t="str">
        <f t="shared" si="1"/>
        <v/>
      </c>
    </row>
    <row r="597" spans="6:6">
      <c r="F597" t="str">
        <f t="shared" si="1"/>
        <v/>
      </c>
    </row>
    <row r="598" spans="6:6">
      <c r="F598" t="str">
        <f t="shared" si="1"/>
        <v/>
      </c>
    </row>
    <row r="599" spans="6:6">
      <c r="F599" t="str">
        <f t="shared" si="1"/>
        <v/>
      </c>
    </row>
    <row r="600" spans="6:6">
      <c r="F600" t="str">
        <f t="shared" si="1"/>
        <v/>
      </c>
    </row>
    <row r="601" spans="6:6">
      <c r="F601" t="str">
        <f t="shared" si="1"/>
        <v/>
      </c>
    </row>
    <row r="602" spans="6:6">
      <c r="F602" t="str">
        <f t="shared" si="1"/>
        <v/>
      </c>
    </row>
    <row r="603" spans="6:6">
      <c r="F603" t="str">
        <f t="shared" si="1"/>
        <v/>
      </c>
    </row>
    <row r="604" spans="6:6">
      <c r="F604" t="str">
        <f t="shared" si="1"/>
        <v/>
      </c>
    </row>
    <row r="605" spans="6:6">
      <c r="F605" t="str">
        <f t="shared" si="1"/>
        <v/>
      </c>
    </row>
    <row r="606" spans="6:6">
      <c r="F606" t="str">
        <f t="shared" si="1"/>
        <v/>
      </c>
    </row>
    <row r="607" spans="6:6">
      <c r="F607" t="str">
        <f t="shared" si="1"/>
        <v/>
      </c>
    </row>
    <row r="608" spans="6:6">
      <c r="F608" t="str">
        <f t="shared" si="1"/>
        <v/>
      </c>
    </row>
    <row r="609" spans="6:6">
      <c r="F609" t="str">
        <f t="shared" si="1"/>
        <v/>
      </c>
    </row>
    <row r="610" spans="6:6">
      <c r="F610" t="str">
        <f t="shared" si="1"/>
        <v/>
      </c>
    </row>
    <row r="611" spans="6:6">
      <c r="F611" t="str">
        <f t="shared" si="1"/>
        <v/>
      </c>
    </row>
    <row r="612" spans="6:6">
      <c r="F612" t="str">
        <f t="shared" si="1"/>
        <v/>
      </c>
    </row>
    <row r="613" spans="6:6">
      <c r="F613" t="str">
        <f t="shared" si="1"/>
        <v/>
      </c>
    </row>
    <row r="614" spans="6:6">
      <c r="F614" t="str">
        <f t="shared" si="1"/>
        <v/>
      </c>
    </row>
    <row r="615" spans="6:6">
      <c r="F615" t="str">
        <f t="shared" si="1"/>
        <v/>
      </c>
    </row>
    <row r="616" spans="6:6">
      <c r="F616" t="str">
        <f t="shared" si="1"/>
        <v/>
      </c>
    </row>
    <row r="617" spans="6:6">
      <c r="F617" t="str">
        <f t="shared" si="1"/>
        <v/>
      </c>
    </row>
    <row r="618" spans="6:6">
      <c r="F618" t="str">
        <f t="shared" si="1"/>
        <v/>
      </c>
    </row>
    <row r="619" spans="6:6">
      <c r="F619" t="str">
        <f t="shared" si="1"/>
        <v/>
      </c>
    </row>
    <row r="620" spans="6:6">
      <c r="F620" t="str">
        <f t="shared" si="1"/>
        <v/>
      </c>
    </row>
    <row r="621" spans="6:6">
      <c r="F621" t="str">
        <f t="shared" si="1"/>
        <v/>
      </c>
    </row>
    <row r="622" spans="6:6">
      <c r="F622" t="str">
        <f t="shared" si="1"/>
        <v/>
      </c>
    </row>
    <row r="623" spans="6:6">
      <c r="F623" t="str">
        <f t="shared" si="1"/>
        <v/>
      </c>
    </row>
    <row r="624" spans="6:6">
      <c r="F624" t="str">
        <f t="shared" si="1"/>
        <v/>
      </c>
    </row>
    <row r="625" spans="6:6">
      <c r="F625" t="str">
        <f t="shared" si="1"/>
        <v/>
      </c>
    </row>
    <row r="626" spans="6:6">
      <c r="F626" t="str">
        <f t="shared" si="1"/>
        <v/>
      </c>
    </row>
    <row r="627" spans="6:6">
      <c r="F627" t="str">
        <f t="shared" si="1"/>
        <v/>
      </c>
    </row>
    <row r="628" spans="6:6">
      <c r="F628" t="str">
        <f t="shared" si="1"/>
        <v/>
      </c>
    </row>
    <row r="629" spans="6:6">
      <c r="F629" t="str">
        <f t="shared" si="1"/>
        <v/>
      </c>
    </row>
    <row r="630" spans="6:6">
      <c r="F630" t="str">
        <f t="shared" si="1"/>
        <v/>
      </c>
    </row>
    <row r="631" spans="6:6">
      <c r="F631" t="str">
        <f t="shared" si="1"/>
        <v/>
      </c>
    </row>
    <row r="632" spans="6:6">
      <c r="F632" t="str">
        <f t="shared" si="1"/>
        <v/>
      </c>
    </row>
    <row r="633" spans="6:6">
      <c r="F633" t="str">
        <f t="shared" si="1"/>
        <v/>
      </c>
    </row>
    <row r="634" spans="6:6">
      <c r="F634" t="str">
        <f t="shared" si="1"/>
        <v/>
      </c>
    </row>
    <row r="635" spans="6:6">
      <c r="F635" t="str">
        <f t="shared" si="1"/>
        <v/>
      </c>
    </row>
    <row r="636" spans="6:6">
      <c r="F636" t="str">
        <f t="shared" si="1"/>
        <v/>
      </c>
    </row>
    <row r="637" spans="6:6">
      <c r="F637" t="str">
        <f t="shared" si="1"/>
        <v/>
      </c>
    </row>
    <row r="638" spans="6:6">
      <c r="F638" t="str">
        <f t="shared" si="1"/>
        <v/>
      </c>
    </row>
    <row r="639" spans="6:6">
      <c r="F639" t="str">
        <f t="shared" si="1"/>
        <v/>
      </c>
    </row>
    <row r="640" spans="6:6">
      <c r="F640" t="str">
        <f t="shared" si="1"/>
        <v/>
      </c>
    </row>
    <row r="641" spans="6:6">
      <c r="F641" t="str">
        <f t="shared" si="1"/>
        <v/>
      </c>
    </row>
    <row r="642" spans="6:6">
      <c r="F642" t="str">
        <f t="shared" si="1"/>
        <v/>
      </c>
    </row>
    <row r="643" spans="6:6">
      <c r="F643" t="str">
        <f t="shared" si="1"/>
        <v/>
      </c>
    </row>
    <row r="644" spans="6:6">
      <c r="F644" t="str">
        <f t="shared" si="1"/>
        <v/>
      </c>
    </row>
    <row r="645" spans="6:6">
      <c r="F645" t="str">
        <f t="shared" si="1"/>
        <v/>
      </c>
    </row>
    <row r="646" spans="6:6">
      <c r="F646" t="str">
        <f t="shared" si="1"/>
        <v/>
      </c>
    </row>
    <row r="647" spans="6:6">
      <c r="F647" t="str">
        <f t="shared" si="1"/>
        <v/>
      </c>
    </row>
    <row r="648" spans="6:6">
      <c r="F648" t="str">
        <f t="shared" si="1"/>
        <v/>
      </c>
    </row>
    <row r="649" spans="6:6">
      <c r="F649" t="str">
        <f t="shared" si="1"/>
        <v/>
      </c>
    </row>
    <row r="650" spans="6:6">
      <c r="F650" t="str">
        <f t="shared" si="1"/>
        <v/>
      </c>
    </row>
    <row r="651" spans="6:6">
      <c r="F651" t="str">
        <f t="shared" si="1"/>
        <v/>
      </c>
    </row>
    <row r="652" spans="6:6">
      <c r="F652" t="str">
        <f t="shared" ref="F652:F715" si="2">SUBSTITUTE(E652,"Istate","(state")</f>
        <v/>
      </c>
    </row>
    <row r="653" spans="6:6">
      <c r="F653" t="str">
        <f t="shared" si="2"/>
        <v/>
      </c>
    </row>
    <row r="654" spans="6:6">
      <c r="F654" t="str">
        <f t="shared" si="2"/>
        <v/>
      </c>
    </row>
    <row r="655" spans="6:6">
      <c r="F655" t="str">
        <f t="shared" si="2"/>
        <v/>
      </c>
    </row>
    <row r="656" spans="6:6">
      <c r="F656" t="str">
        <f t="shared" si="2"/>
        <v/>
      </c>
    </row>
    <row r="657" spans="6:6">
      <c r="F657" t="str">
        <f t="shared" si="2"/>
        <v/>
      </c>
    </row>
    <row r="658" spans="6:6">
      <c r="F658" t="str">
        <f t="shared" si="2"/>
        <v/>
      </c>
    </row>
    <row r="659" spans="6:6">
      <c r="F659" t="str">
        <f t="shared" si="2"/>
        <v/>
      </c>
    </row>
    <row r="660" spans="6:6">
      <c r="F660" t="str">
        <f t="shared" si="2"/>
        <v/>
      </c>
    </row>
    <row r="661" spans="6:6">
      <c r="F661" t="str">
        <f t="shared" si="2"/>
        <v/>
      </c>
    </row>
    <row r="662" spans="6:6">
      <c r="F662" t="str">
        <f t="shared" si="2"/>
        <v/>
      </c>
    </row>
    <row r="663" spans="6:6">
      <c r="F663" t="str">
        <f t="shared" si="2"/>
        <v/>
      </c>
    </row>
    <row r="664" spans="6:6">
      <c r="F664" t="str">
        <f t="shared" si="2"/>
        <v/>
      </c>
    </row>
    <row r="665" spans="6:6">
      <c r="F665" t="str">
        <f t="shared" si="2"/>
        <v/>
      </c>
    </row>
    <row r="666" spans="6:6">
      <c r="F666" t="str">
        <f t="shared" si="2"/>
        <v/>
      </c>
    </row>
    <row r="667" spans="6:6">
      <c r="F667" t="str">
        <f t="shared" si="2"/>
        <v/>
      </c>
    </row>
    <row r="668" spans="6:6">
      <c r="F668" t="str">
        <f t="shared" si="2"/>
        <v/>
      </c>
    </row>
    <row r="669" spans="6:6">
      <c r="F669" t="str">
        <f t="shared" si="2"/>
        <v/>
      </c>
    </row>
    <row r="670" spans="6:6">
      <c r="F670" t="str">
        <f t="shared" si="2"/>
        <v/>
      </c>
    </row>
    <row r="671" spans="6:6">
      <c r="F671" t="str">
        <f t="shared" si="2"/>
        <v/>
      </c>
    </row>
    <row r="672" spans="6:6">
      <c r="F672" t="str">
        <f t="shared" si="2"/>
        <v/>
      </c>
    </row>
    <row r="673" spans="1:6">
      <c r="F673" t="str">
        <f t="shared" si="2"/>
        <v/>
      </c>
    </row>
    <row r="674" spans="1:6">
      <c r="F674" t="str">
        <f t="shared" si="2"/>
        <v/>
      </c>
    </row>
    <row r="675" spans="1:6">
      <c r="F675" t="str">
        <f t="shared" si="2"/>
        <v/>
      </c>
    </row>
    <row r="676" spans="1:6">
      <c r="F676" t="str">
        <f t="shared" si="2"/>
        <v/>
      </c>
    </row>
    <row r="677" spans="1:6">
      <c r="F677" t="str">
        <f t="shared" si="2"/>
        <v/>
      </c>
    </row>
    <row r="678" spans="1:6">
      <c r="F678" t="str">
        <f t="shared" si="2"/>
        <v/>
      </c>
    </row>
    <row r="679" spans="1:6">
      <c r="F679" t="str">
        <f t="shared" si="2"/>
        <v/>
      </c>
    </row>
    <row r="680" spans="1:6">
      <c r="F680" t="str">
        <f t="shared" si="2"/>
        <v/>
      </c>
    </row>
    <row r="681" spans="1:6">
      <c r="F681" t="str">
        <f t="shared" si="2"/>
        <v/>
      </c>
    </row>
    <row r="682" spans="1:6">
      <c r="F682" t="str">
        <f t="shared" si="2"/>
        <v/>
      </c>
    </row>
    <row r="683" spans="1:6">
      <c r="F683" t="str">
        <f t="shared" si="2"/>
        <v/>
      </c>
    </row>
    <row r="684" spans="1:6">
      <c r="A684" s="42"/>
      <c r="F684" t="str">
        <f t="shared" si="2"/>
        <v/>
      </c>
    </row>
    <row r="685" spans="1:6">
      <c r="A685" s="42"/>
      <c r="F685" t="str">
        <f t="shared" si="2"/>
        <v/>
      </c>
    </row>
    <row r="686" spans="1:6">
      <c r="A686" s="42"/>
      <c r="F686" t="str">
        <f t="shared" si="2"/>
        <v/>
      </c>
    </row>
    <row r="687" spans="1:6">
      <c r="A687" s="42"/>
      <c r="F687" t="str">
        <f t="shared" si="2"/>
        <v/>
      </c>
    </row>
    <row r="688" spans="1:6">
      <c r="A688" s="42"/>
      <c r="F688" t="str">
        <f t="shared" si="2"/>
        <v/>
      </c>
    </row>
    <row r="689" spans="1:6">
      <c r="A689" s="42"/>
      <c r="F689" t="str">
        <f t="shared" si="2"/>
        <v/>
      </c>
    </row>
    <row r="690" spans="1:6">
      <c r="A690" s="42"/>
      <c r="F690" t="str">
        <f t="shared" si="2"/>
        <v/>
      </c>
    </row>
    <row r="691" spans="1:6">
      <c r="A691" s="42"/>
      <c r="F691" t="str">
        <f t="shared" si="2"/>
        <v/>
      </c>
    </row>
    <row r="692" spans="1:6">
      <c r="F692" t="str">
        <f t="shared" si="2"/>
        <v/>
      </c>
    </row>
    <row r="693" spans="1:6">
      <c r="F693" t="str">
        <f t="shared" si="2"/>
        <v/>
      </c>
    </row>
    <row r="694" spans="1:6">
      <c r="F694" t="str">
        <f t="shared" si="2"/>
        <v/>
      </c>
    </row>
    <row r="695" spans="1:6">
      <c r="F695" t="str">
        <f t="shared" si="2"/>
        <v/>
      </c>
    </row>
    <row r="696" spans="1:6">
      <c r="F696" t="str">
        <f t="shared" si="2"/>
        <v/>
      </c>
    </row>
    <row r="697" spans="1:6">
      <c r="A697" s="124"/>
      <c r="F697" t="str">
        <f t="shared" si="2"/>
        <v/>
      </c>
    </row>
    <row r="698" spans="1:6">
      <c r="F698" t="str">
        <f t="shared" si="2"/>
        <v/>
      </c>
    </row>
    <row r="699" spans="1:6">
      <c r="F699" t="str">
        <f t="shared" si="2"/>
        <v/>
      </c>
    </row>
    <row r="700" spans="1:6">
      <c r="F700" t="str">
        <f t="shared" si="2"/>
        <v/>
      </c>
    </row>
    <row r="701" spans="1:6">
      <c r="F701" t="str">
        <f t="shared" si="2"/>
        <v/>
      </c>
    </row>
    <row r="702" spans="1:6">
      <c r="F702" t="str">
        <f t="shared" si="2"/>
        <v/>
      </c>
    </row>
    <row r="703" spans="1:6">
      <c r="F703" t="str">
        <f t="shared" si="2"/>
        <v/>
      </c>
    </row>
    <row r="704" spans="1:6">
      <c r="F704" t="str">
        <f t="shared" si="2"/>
        <v/>
      </c>
    </row>
    <row r="705" spans="6:6">
      <c r="F705" t="str">
        <f t="shared" si="2"/>
        <v/>
      </c>
    </row>
    <row r="706" spans="6:6">
      <c r="F706" t="str">
        <f t="shared" si="2"/>
        <v/>
      </c>
    </row>
    <row r="707" spans="6:6">
      <c r="F707" t="str">
        <f t="shared" si="2"/>
        <v/>
      </c>
    </row>
    <row r="708" spans="6:6">
      <c r="F708" t="str">
        <f t="shared" si="2"/>
        <v/>
      </c>
    </row>
    <row r="709" spans="6:6">
      <c r="F709" t="str">
        <f t="shared" si="2"/>
        <v/>
      </c>
    </row>
    <row r="710" spans="6:6">
      <c r="F710" t="str">
        <f t="shared" si="2"/>
        <v/>
      </c>
    </row>
    <row r="711" spans="6:6">
      <c r="F711" t="str">
        <f t="shared" si="2"/>
        <v/>
      </c>
    </row>
    <row r="712" spans="6:6">
      <c r="F712" t="str">
        <f t="shared" si="2"/>
        <v/>
      </c>
    </row>
    <row r="713" spans="6:6">
      <c r="F713" t="str">
        <f t="shared" si="2"/>
        <v/>
      </c>
    </row>
    <row r="714" spans="6:6">
      <c r="F714" t="str">
        <f t="shared" si="2"/>
        <v/>
      </c>
    </row>
    <row r="715" spans="6:6">
      <c r="F715" t="str">
        <f t="shared" si="2"/>
        <v/>
      </c>
    </row>
    <row r="716" spans="6:6">
      <c r="F716" t="str">
        <f t="shared" ref="F716:F779" si="3">SUBSTITUTE(E716,"Istate","(state")</f>
        <v/>
      </c>
    </row>
    <row r="717" spans="6:6">
      <c r="F717" t="str">
        <f t="shared" si="3"/>
        <v/>
      </c>
    </row>
    <row r="718" spans="6:6">
      <c r="F718" t="str">
        <f t="shared" si="3"/>
        <v/>
      </c>
    </row>
    <row r="719" spans="6:6">
      <c r="F719" t="str">
        <f t="shared" si="3"/>
        <v/>
      </c>
    </row>
    <row r="720" spans="6:6">
      <c r="F720" t="str">
        <f t="shared" si="3"/>
        <v/>
      </c>
    </row>
    <row r="721" spans="6:6">
      <c r="F721" t="str">
        <f t="shared" si="3"/>
        <v/>
      </c>
    </row>
    <row r="722" spans="6:6">
      <c r="F722" t="str">
        <f t="shared" si="3"/>
        <v/>
      </c>
    </row>
    <row r="723" spans="6:6">
      <c r="F723" t="str">
        <f t="shared" si="3"/>
        <v/>
      </c>
    </row>
    <row r="724" spans="6:6">
      <c r="F724" t="str">
        <f t="shared" si="3"/>
        <v/>
      </c>
    </row>
    <row r="725" spans="6:6">
      <c r="F725" t="str">
        <f t="shared" si="3"/>
        <v/>
      </c>
    </row>
    <row r="726" spans="6:6">
      <c r="F726" t="str">
        <f t="shared" si="3"/>
        <v/>
      </c>
    </row>
    <row r="727" spans="6:6">
      <c r="F727" t="str">
        <f t="shared" si="3"/>
        <v/>
      </c>
    </row>
    <row r="728" spans="6:6">
      <c r="F728" t="str">
        <f t="shared" si="3"/>
        <v/>
      </c>
    </row>
    <row r="729" spans="6:6">
      <c r="F729" t="str">
        <f t="shared" si="3"/>
        <v/>
      </c>
    </row>
    <row r="730" spans="6:6">
      <c r="F730" t="str">
        <f t="shared" si="3"/>
        <v/>
      </c>
    </row>
    <row r="731" spans="6:6">
      <c r="F731" t="str">
        <f t="shared" si="3"/>
        <v/>
      </c>
    </row>
    <row r="732" spans="6:6">
      <c r="F732" t="str">
        <f t="shared" si="3"/>
        <v/>
      </c>
    </row>
    <row r="733" spans="6:6">
      <c r="F733" t="str">
        <f t="shared" si="3"/>
        <v/>
      </c>
    </row>
    <row r="734" spans="6:6">
      <c r="F734" t="str">
        <f t="shared" si="3"/>
        <v/>
      </c>
    </row>
    <row r="735" spans="6:6">
      <c r="F735" t="str">
        <f t="shared" si="3"/>
        <v/>
      </c>
    </row>
    <row r="736" spans="6:6">
      <c r="F736" t="str">
        <f t="shared" si="3"/>
        <v/>
      </c>
    </row>
    <row r="737" spans="1:6">
      <c r="F737" t="str">
        <f t="shared" si="3"/>
        <v/>
      </c>
    </row>
    <row r="738" spans="1:6">
      <c r="F738" t="str">
        <f t="shared" si="3"/>
        <v/>
      </c>
    </row>
    <row r="739" spans="1:6">
      <c r="A739" s="122"/>
      <c r="F739" t="str">
        <f t="shared" si="3"/>
        <v/>
      </c>
    </row>
    <row r="740" spans="1:6">
      <c r="A740" s="122"/>
      <c r="F740" t="str">
        <f t="shared" si="3"/>
        <v/>
      </c>
    </row>
    <row r="741" spans="1:6">
      <c r="A741" s="122"/>
      <c r="F741" t="str">
        <f t="shared" si="3"/>
        <v/>
      </c>
    </row>
    <row r="742" spans="1:6">
      <c r="A742" s="122"/>
      <c r="F742" t="str">
        <f t="shared" si="3"/>
        <v/>
      </c>
    </row>
    <row r="743" spans="1:6">
      <c r="F743" t="str">
        <f t="shared" si="3"/>
        <v/>
      </c>
    </row>
    <row r="744" spans="1:6">
      <c r="F744" t="str">
        <f t="shared" si="3"/>
        <v/>
      </c>
    </row>
    <row r="745" spans="1:6">
      <c r="F745" t="str">
        <f t="shared" si="3"/>
        <v/>
      </c>
    </row>
    <row r="746" spans="1:6">
      <c r="F746" t="str">
        <f t="shared" si="3"/>
        <v/>
      </c>
    </row>
    <row r="747" spans="1:6">
      <c r="F747" t="str">
        <f t="shared" si="3"/>
        <v/>
      </c>
    </row>
    <row r="748" spans="1:6">
      <c r="F748" t="str">
        <f t="shared" si="3"/>
        <v/>
      </c>
    </row>
    <row r="749" spans="1:6">
      <c r="F749" t="str">
        <f t="shared" si="3"/>
        <v/>
      </c>
    </row>
    <row r="750" spans="1:6">
      <c r="F750" t="str">
        <f t="shared" si="3"/>
        <v/>
      </c>
    </row>
    <row r="751" spans="1:6">
      <c r="F751" t="str">
        <f t="shared" si="3"/>
        <v/>
      </c>
    </row>
    <row r="752" spans="1:6">
      <c r="F752" t="str">
        <f t="shared" si="3"/>
        <v/>
      </c>
    </row>
    <row r="753" spans="6:6">
      <c r="F753" t="str">
        <f t="shared" si="3"/>
        <v/>
      </c>
    </row>
    <row r="754" spans="6:6">
      <c r="F754" t="str">
        <f t="shared" si="3"/>
        <v/>
      </c>
    </row>
    <row r="755" spans="6:6">
      <c r="F755" t="str">
        <f t="shared" si="3"/>
        <v/>
      </c>
    </row>
    <row r="756" spans="6:6">
      <c r="F756" t="str">
        <f t="shared" si="3"/>
        <v/>
      </c>
    </row>
    <row r="757" spans="6:6">
      <c r="F757" t="str">
        <f t="shared" si="3"/>
        <v/>
      </c>
    </row>
    <row r="758" spans="6:6">
      <c r="F758" t="str">
        <f t="shared" si="3"/>
        <v/>
      </c>
    </row>
    <row r="759" spans="6:6">
      <c r="F759" t="str">
        <f t="shared" si="3"/>
        <v/>
      </c>
    </row>
    <row r="760" spans="6:6">
      <c r="F760" t="str">
        <f t="shared" si="3"/>
        <v/>
      </c>
    </row>
    <row r="761" spans="6:6">
      <c r="F761" t="str">
        <f t="shared" si="3"/>
        <v/>
      </c>
    </row>
    <row r="762" spans="6:6">
      <c r="F762" t="str">
        <f t="shared" si="3"/>
        <v/>
      </c>
    </row>
    <row r="763" spans="6:6">
      <c r="F763" t="str">
        <f t="shared" si="3"/>
        <v/>
      </c>
    </row>
    <row r="764" spans="6:6">
      <c r="F764" t="str">
        <f t="shared" si="3"/>
        <v/>
      </c>
    </row>
    <row r="765" spans="6:6">
      <c r="F765" t="str">
        <f t="shared" si="3"/>
        <v/>
      </c>
    </row>
    <row r="766" spans="6:6">
      <c r="F766" t="str">
        <f t="shared" si="3"/>
        <v/>
      </c>
    </row>
    <row r="767" spans="6:6">
      <c r="F767" t="str">
        <f t="shared" si="3"/>
        <v/>
      </c>
    </row>
    <row r="768" spans="6:6">
      <c r="F768" t="str">
        <f t="shared" si="3"/>
        <v/>
      </c>
    </row>
    <row r="769" spans="6:6">
      <c r="F769" t="str">
        <f t="shared" si="3"/>
        <v/>
      </c>
    </row>
    <row r="770" spans="6:6">
      <c r="F770" t="str">
        <f t="shared" si="3"/>
        <v/>
      </c>
    </row>
    <row r="771" spans="6:6">
      <c r="F771" t="str">
        <f t="shared" si="3"/>
        <v/>
      </c>
    </row>
    <row r="772" spans="6:6">
      <c r="F772" t="str">
        <f t="shared" si="3"/>
        <v/>
      </c>
    </row>
    <row r="773" spans="6:6">
      <c r="F773" t="str">
        <f t="shared" si="3"/>
        <v/>
      </c>
    </row>
    <row r="774" spans="6:6">
      <c r="F774" t="str">
        <f t="shared" si="3"/>
        <v/>
      </c>
    </row>
    <row r="775" spans="6:6">
      <c r="F775" t="str">
        <f t="shared" si="3"/>
        <v/>
      </c>
    </row>
    <row r="776" spans="6:6">
      <c r="F776" t="str">
        <f t="shared" si="3"/>
        <v/>
      </c>
    </row>
    <row r="777" spans="6:6">
      <c r="F777" t="str">
        <f t="shared" si="3"/>
        <v/>
      </c>
    </row>
    <row r="778" spans="6:6">
      <c r="F778" t="str">
        <f t="shared" si="3"/>
        <v/>
      </c>
    </row>
    <row r="779" spans="6:6">
      <c r="F779" t="str">
        <f t="shared" si="3"/>
        <v/>
      </c>
    </row>
    <row r="780" spans="6:6">
      <c r="F780" t="str">
        <f t="shared" ref="F780:F814" si="4">SUBSTITUTE(E780,"Istate","(state")</f>
        <v/>
      </c>
    </row>
    <row r="781" spans="6:6">
      <c r="F781" t="str">
        <f t="shared" si="4"/>
        <v/>
      </c>
    </row>
    <row r="782" spans="6:6">
      <c r="F782" t="str">
        <f t="shared" si="4"/>
        <v/>
      </c>
    </row>
    <row r="783" spans="6:6">
      <c r="F783" t="str">
        <f t="shared" si="4"/>
        <v/>
      </c>
    </row>
    <row r="784" spans="6:6">
      <c r="F784" t="str">
        <f t="shared" si="4"/>
        <v/>
      </c>
    </row>
    <row r="785" spans="1:6">
      <c r="F785" t="str">
        <f t="shared" si="4"/>
        <v/>
      </c>
    </row>
    <row r="786" spans="1:6">
      <c r="F786" t="str">
        <f t="shared" si="4"/>
        <v/>
      </c>
    </row>
    <row r="787" spans="1:6">
      <c r="F787" t="str">
        <f t="shared" si="4"/>
        <v/>
      </c>
    </row>
    <row r="788" spans="1:6">
      <c r="F788" t="str">
        <f t="shared" si="4"/>
        <v/>
      </c>
    </row>
    <row r="789" spans="1:6">
      <c r="F789" t="str">
        <f t="shared" si="4"/>
        <v/>
      </c>
    </row>
    <row r="790" spans="1:6">
      <c r="F790" t="str">
        <f t="shared" si="4"/>
        <v/>
      </c>
    </row>
    <row r="791" spans="1:6">
      <c r="A791" s="69"/>
      <c r="F791" t="str">
        <f t="shared" si="4"/>
        <v/>
      </c>
    </row>
    <row r="792" spans="1:6">
      <c r="A792" s="69"/>
      <c r="F792" t="str">
        <f t="shared" si="4"/>
        <v/>
      </c>
    </row>
    <row r="793" spans="1:6">
      <c r="A793" s="69"/>
      <c r="F793" t="str">
        <f t="shared" si="4"/>
        <v/>
      </c>
    </row>
    <row r="794" spans="1:6">
      <c r="A794" s="69"/>
      <c r="F794" t="str">
        <f t="shared" si="4"/>
        <v/>
      </c>
    </row>
    <row r="795" spans="1:6">
      <c r="A795" s="69"/>
      <c r="F795" t="str">
        <f t="shared" si="4"/>
        <v/>
      </c>
    </row>
    <row r="796" spans="1:6">
      <c r="A796" s="69"/>
      <c r="F796" t="str">
        <f t="shared" si="4"/>
        <v/>
      </c>
    </row>
    <row r="797" spans="1:6">
      <c r="A797" s="69"/>
      <c r="F797" t="str">
        <f t="shared" si="4"/>
        <v/>
      </c>
    </row>
    <row r="798" spans="1:6">
      <c r="A798" s="69"/>
      <c r="F798" t="str">
        <f t="shared" si="4"/>
        <v/>
      </c>
    </row>
    <row r="799" spans="1:6">
      <c r="A799" s="69"/>
      <c r="F799" t="str">
        <f t="shared" si="4"/>
        <v/>
      </c>
    </row>
    <row r="800" spans="1:6">
      <c r="A800" s="69"/>
      <c r="F800" t="str">
        <f t="shared" si="4"/>
        <v/>
      </c>
    </row>
    <row r="801" spans="1:6">
      <c r="A801" s="69"/>
      <c r="F801" t="str">
        <f t="shared" si="4"/>
        <v/>
      </c>
    </row>
    <row r="802" spans="1:6">
      <c r="A802" s="69"/>
      <c r="F802" t="str">
        <f t="shared" si="4"/>
        <v/>
      </c>
    </row>
    <row r="803" spans="1:6">
      <c r="A803" s="69"/>
      <c r="F803" t="str">
        <f t="shared" si="4"/>
        <v/>
      </c>
    </row>
    <row r="804" spans="1:6">
      <c r="A804" s="69"/>
      <c r="F804" t="str">
        <f t="shared" si="4"/>
        <v/>
      </c>
    </row>
    <row r="805" spans="1:6">
      <c r="A805" s="69"/>
      <c r="F805" t="str">
        <f t="shared" si="4"/>
        <v/>
      </c>
    </row>
    <row r="806" spans="1:6">
      <c r="A806" s="69"/>
      <c r="F806" t="str">
        <f t="shared" si="4"/>
        <v/>
      </c>
    </row>
    <row r="807" spans="1:6">
      <c r="A807" s="69"/>
      <c r="F807" t="str">
        <f t="shared" si="4"/>
        <v/>
      </c>
    </row>
    <row r="808" spans="1:6">
      <c r="A808" s="69"/>
      <c r="F808" t="str">
        <f t="shared" si="4"/>
        <v/>
      </c>
    </row>
    <row r="809" spans="1:6">
      <c r="A809" s="69"/>
      <c r="F809" t="str">
        <f t="shared" si="4"/>
        <v/>
      </c>
    </row>
    <row r="810" spans="1:6">
      <c r="A810" s="69"/>
      <c r="F810" t="str">
        <f t="shared" si="4"/>
        <v/>
      </c>
    </row>
    <row r="811" spans="1:6">
      <c r="A811" s="69"/>
      <c r="F811" t="str">
        <f t="shared" si="4"/>
        <v/>
      </c>
    </row>
    <row r="812" spans="1:6">
      <c r="A812" s="69"/>
      <c r="F812" t="str">
        <f t="shared" si="4"/>
        <v/>
      </c>
    </row>
    <row r="813" spans="1:6">
      <c r="A813" s="69"/>
      <c r="F813" t="str">
        <f t="shared" si="4"/>
        <v/>
      </c>
    </row>
    <row r="814" spans="1:6">
      <c r="A814" s="69"/>
      <c r="F814" t="str">
        <f t="shared" si="4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AE72-5359-4AC6-B8BE-9AD69D281094}">
  <dimension ref="A1:M673"/>
  <sheetViews>
    <sheetView zoomScale="55" zoomScaleNormal="55"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29.1796875" style="8" customWidth="1"/>
    <col min="2" max="2" width="24.7265625" style="8" customWidth="1"/>
    <col min="3" max="3" width="43.81640625" style="8" customWidth="1"/>
    <col min="4" max="4" width="14.1796875" bestFit="1" customWidth="1"/>
    <col min="5" max="5" width="25.81640625" customWidth="1"/>
    <col min="6" max="6" width="12.453125" customWidth="1"/>
    <col min="7" max="7" width="16.453125" customWidth="1"/>
    <col min="8" max="8" width="16.453125" style="76" customWidth="1"/>
    <col min="9" max="9" width="19" style="76" bestFit="1" customWidth="1"/>
    <col min="10" max="10" width="10.81640625" style="76" customWidth="1"/>
    <col min="11" max="11" width="16.1796875" customWidth="1"/>
  </cols>
  <sheetData>
    <row r="1" spans="1:13" ht="37" customHeight="1">
      <c r="A1" s="78" t="s">
        <v>3166</v>
      </c>
      <c r="B1" s="78" t="s">
        <v>3167</v>
      </c>
      <c r="C1" s="79" t="s">
        <v>3168</v>
      </c>
      <c r="D1" s="67" t="s">
        <v>3169</v>
      </c>
      <c r="E1" s="77" t="s">
        <v>4859</v>
      </c>
      <c r="F1" s="71" t="s">
        <v>4860</v>
      </c>
      <c r="G1" s="71" t="s">
        <v>4861</v>
      </c>
      <c r="H1" s="74" t="s">
        <v>4865</v>
      </c>
      <c r="I1" s="74" t="s">
        <v>4862</v>
      </c>
      <c r="J1" s="74" t="s">
        <v>4863</v>
      </c>
      <c r="K1" s="74" t="s">
        <v>4867</v>
      </c>
      <c r="L1" s="74" t="s">
        <v>4877</v>
      </c>
      <c r="M1" s="74" t="s">
        <v>4878</v>
      </c>
    </row>
    <row r="2" spans="1:13">
      <c r="A2" s="80" t="s">
        <v>599</v>
      </c>
      <c r="B2" s="80" t="s">
        <v>3170</v>
      </c>
      <c r="C2" s="81" t="s">
        <v>3170</v>
      </c>
      <c r="D2" s="69"/>
      <c r="E2" t="str">
        <f>IFERROR(_xlfn.XLOOKUP($A2,map_headernames!H:H,map_headernames!H:H),0)</f>
        <v>OID_</v>
      </c>
      <c r="F2">
        <f>IFERROR(_xlfn.XLOOKUP($A2,map_headernames!J:J,map_headernames!J:J),0)</f>
        <v>0</v>
      </c>
      <c r="G2" t="str">
        <f>IFERROR(_xlfn.XLOOKUP($A2,map_headernames!N:N,map_headernames!N:N),0)</f>
        <v>OID_</v>
      </c>
    </row>
    <row r="3" spans="1:13">
      <c r="A3" s="80" t="s">
        <v>66</v>
      </c>
      <c r="B3" s="80" t="s">
        <v>3171</v>
      </c>
      <c r="C3" s="81" t="s">
        <v>3172</v>
      </c>
      <c r="D3" s="69" t="s">
        <v>3173</v>
      </c>
      <c r="E3" t="str">
        <f>IFERROR(_xlfn.XLOOKUP($A3,map_headernames!H:H,map_headernames!H:H),0)</f>
        <v>AREALAND</v>
      </c>
      <c r="F3">
        <f>IFERROR(_xlfn.XLOOKUP($A3,map_headernames!J:J,map_headernames!J:J),0)</f>
        <v>0</v>
      </c>
      <c r="G3" t="str">
        <f>IFERROR(_xlfn.XLOOKUP($A3,map_headernames!N:N,map_headernames!N:N),0)</f>
        <v>AREALAND</v>
      </c>
    </row>
    <row r="4" spans="1:13">
      <c r="A4" s="80" t="s">
        <v>71</v>
      </c>
      <c r="B4" s="80" t="s">
        <v>3174</v>
      </c>
      <c r="C4" s="81" t="s">
        <v>3175</v>
      </c>
      <c r="D4" s="69" t="s">
        <v>3173</v>
      </c>
      <c r="E4" t="str">
        <f>IFERROR(_xlfn.XLOOKUP($A4,map_headernames!H:H,map_headernames!H:H),0)</f>
        <v>AREAWATER</v>
      </c>
      <c r="F4">
        <f>IFERROR(_xlfn.XLOOKUP($A4,map_headernames!J:J,map_headernames!J:J),0)</f>
        <v>0</v>
      </c>
      <c r="G4" t="str">
        <f>IFERROR(_xlfn.XLOOKUP($A4,map_headernames!N:N,map_headernames!N:N),0)</f>
        <v>AREAWATER</v>
      </c>
    </row>
    <row r="5" spans="1:13" s="42" customFormat="1">
      <c r="A5" s="82" t="s">
        <v>3176</v>
      </c>
      <c r="B5" s="82" t="s">
        <v>3177</v>
      </c>
      <c r="C5" s="83" t="s">
        <v>3178</v>
      </c>
      <c r="D5" s="72" t="s">
        <v>3173</v>
      </c>
      <c r="E5" s="42">
        <f>IFERROR(_xlfn.XLOOKUP($A5,map_headernames!H:H,map_headernames!H:H),0)</f>
        <v>0</v>
      </c>
      <c r="F5" s="42">
        <f>IFERROR(_xlfn.XLOOKUP($A5,map_headernames!J:J,map_headernames!J:J),0)</f>
        <v>0</v>
      </c>
      <c r="G5" s="42">
        <f>IFERROR(_xlfn.XLOOKUP($A5,map_headernames!N:N,map_headernames!N:N),0)</f>
        <v>0</v>
      </c>
      <c r="H5" s="76"/>
      <c r="I5" s="76"/>
      <c r="J5" s="42" t="s">
        <v>4864</v>
      </c>
      <c r="K5" s="42">
        <v>1</v>
      </c>
      <c r="L5" s="42">
        <v>0</v>
      </c>
    </row>
    <row r="6" spans="1:13" s="42" customFormat="1">
      <c r="A6" s="82" t="s">
        <v>3179</v>
      </c>
      <c r="B6" s="82" t="s">
        <v>3180</v>
      </c>
      <c r="C6" s="83" t="s">
        <v>3181</v>
      </c>
      <c r="D6" s="72" t="s">
        <v>3173</v>
      </c>
      <c r="E6" s="42">
        <f>IFERROR(_xlfn.XLOOKUP($A6,map_headernames!H:H,map_headernames!H:H),0)</f>
        <v>0</v>
      </c>
      <c r="F6" s="42">
        <f>IFERROR(_xlfn.XLOOKUP($A6,map_headernames!J:J,map_headernames!J:J),0)</f>
        <v>0</v>
      </c>
      <c r="G6" s="42">
        <f>IFERROR(_xlfn.XLOOKUP($A6,map_headernames!N:N,map_headernames!N:N),0)</f>
        <v>0</v>
      </c>
      <c r="H6" s="76"/>
      <c r="I6" s="76"/>
      <c r="J6" s="76"/>
    </row>
    <row r="7" spans="1:13" s="42" customFormat="1">
      <c r="A7" s="82" t="s">
        <v>3182</v>
      </c>
      <c r="B7" s="82" t="s">
        <v>3183</v>
      </c>
      <c r="C7" s="83" t="s">
        <v>3184</v>
      </c>
      <c r="D7" s="72" t="s">
        <v>3173</v>
      </c>
      <c r="E7" s="42">
        <f>IFERROR(_xlfn.XLOOKUP($A7,map_headernames!H:H,map_headernames!H:H),0)</f>
        <v>0</v>
      </c>
      <c r="F7" s="42">
        <f>IFERROR(_xlfn.XLOOKUP($A7,map_headernames!J:J,map_headernames!J:J),0)</f>
        <v>0</v>
      </c>
      <c r="G7" s="42">
        <f>IFERROR(_xlfn.XLOOKUP($A7,map_headernames!N:N,map_headernames!N:N),0)</f>
        <v>0</v>
      </c>
      <c r="H7" s="76"/>
      <c r="I7" s="76"/>
      <c r="J7" s="76"/>
    </row>
    <row r="8" spans="1:13" s="42" customFormat="1">
      <c r="A8" s="82" t="s">
        <v>3185</v>
      </c>
      <c r="B8" s="82" t="s">
        <v>3186</v>
      </c>
      <c r="C8" s="83" t="s">
        <v>3187</v>
      </c>
      <c r="D8" s="72" t="s">
        <v>3173</v>
      </c>
      <c r="E8" s="42">
        <f>IFERROR(_xlfn.XLOOKUP($A8,map_headernames!H:H,map_headernames!H:H),0)</f>
        <v>0</v>
      </c>
      <c r="F8" s="42">
        <f>IFERROR(_xlfn.XLOOKUP($A8,map_headernames!J:J,map_headernames!J:J),0)</f>
        <v>0</v>
      </c>
      <c r="G8" s="42">
        <f>IFERROR(_xlfn.XLOOKUP($A8,map_headernames!N:N,map_headernames!N:N),0)</f>
        <v>0</v>
      </c>
      <c r="H8" s="76"/>
      <c r="I8" s="76"/>
      <c r="J8" s="76"/>
    </row>
    <row r="9" spans="1:13" s="42" customFormat="1">
      <c r="A9" s="82" t="s">
        <v>3188</v>
      </c>
      <c r="B9" s="82" t="s">
        <v>3189</v>
      </c>
      <c r="C9" s="83" t="s">
        <v>3190</v>
      </c>
      <c r="D9" s="72" t="s">
        <v>3173</v>
      </c>
      <c r="E9" s="42">
        <f>IFERROR(_xlfn.XLOOKUP($A9,map_headernames!H:H,map_headernames!H:H),0)</f>
        <v>0</v>
      </c>
      <c r="F9" s="42">
        <f>IFERROR(_xlfn.XLOOKUP($A9,map_headernames!J:J,map_headernames!J:J),0)</f>
        <v>0</v>
      </c>
      <c r="G9" s="42">
        <f>IFERROR(_xlfn.XLOOKUP($A9,map_headernames!N:N,map_headernames!N:N),0)</f>
        <v>0</v>
      </c>
      <c r="H9" s="76"/>
      <c r="I9" s="76"/>
      <c r="J9" s="76"/>
    </row>
    <row r="10" spans="1:13" s="42" customFormat="1">
      <c r="A10" s="84" t="s">
        <v>3191</v>
      </c>
      <c r="B10" s="84" t="s">
        <v>3192</v>
      </c>
      <c r="C10" s="85" t="s">
        <v>3193</v>
      </c>
      <c r="D10" s="72" t="s">
        <v>3173</v>
      </c>
      <c r="E10" s="42">
        <f>IFERROR(_xlfn.XLOOKUP($A10,map_headernames!H:H,map_headernames!H:H),0)</f>
        <v>0</v>
      </c>
      <c r="F10" s="42">
        <f>IFERROR(_xlfn.XLOOKUP($A10,map_headernames!J:J,map_headernames!J:J),0)</f>
        <v>0</v>
      </c>
      <c r="G10" s="42">
        <f>IFERROR(_xlfn.XLOOKUP($A10,map_headernames!N:N,map_headernames!N:N),0)</f>
        <v>0</v>
      </c>
      <c r="H10" s="76"/>
      <c r="I10" s="76"/>
      <c r="J10" s="76"/>
    </row>
    <row r="11" spans="1:13">
      <c r="A11" s="82" t="s">
        <v>3194</v>
      </c>
      <c r="B11" s="86" t="s">
        <v>2255</v>
      </c>
      <c r="C11" s="87" t="s">
        <v>3195</v>
      </c>
      <c r="D11" s="70" t="s">
        <v>2254</v>
      </c>
      <c r="E11" t="str">
        <f>IFERROR(_xlfn.XLOOKUP($A11,map_headernames!H:H,map_headernames!H:H),0)</f>
        <v>totalPop</v>
      </c>
      <c r="F11" t="str">
        <f>IFERROR(_xlfn.XLOOKUP($A11,map_headernames!J:J,map_headernames!J:J),0)</f>
        <v>totalPop</v>
      </c>
      <c r="G11">
        <f>IFERROR(_xlfn.XLOOKUP($A11,map_headernames!N:N,map_headernames!N:N),0)</f>
        <v>0</v>
      </c>
      <c r="I11" s="76" t="s">
        <v>2253</v>
      </c>
      <c r="J11" s="76" t="s">
        <v>2251</v>
      </c>
    </row>
    <row r="12" spans="1:13">
      <c r="A12" s="80" t="s">
        <v>3196</v>
      </c>
      <c r="B12" s="80" t="s">
        <v>3197</v>
      </c>
      <c r="C12" s="87" t="s">
        <v>3198</v>
      </c>
      <c r="D12" s="70" t="s">
        <v>2254</v>
      </c>
      <c r="E12">
        <f>IFERROR(_xlfn.XLOOKUP($A12,map_headernames!H:H,map_headernames!H:H),0)</f>
        <v>0</v>
      </c>
      <c r="F12">
        <f>IFERROR(_xlfn.XLOOKUP($A12,map_headernames!J:J,map_headernames!J:J),0)</f>
        <v>0</v>
      </c>
      <c r="G12">
        <f>IFERROR(_xlfn.XLOOKUP($A12,map_headernames!N:N,map_headernames!N:N),0)</f>
        <v>0</v>
      </c>
    </row>
    <row r="13" spans="1:13">
      <c r="A13" s="82" t="s">
        <v>3199</v>
      </c>
      <c r="B13" s="86" t="s">
        <v>3200</v>
      </c>
      <c r="C13" s="87" t="s">
        <v>3201</v>
      </c>
      <c r="D13" s="70" t="s">
        <v>2254</v>
      </c>
      <c r="E13">
        <f>IFERROR(_xlfn.XLOOKUP($A13,map_headernames!H:H,map_headernames!H:H),0)</f>
        <v>0</v>
      </c>
      <c r="F13">
        <f>IFERROR(_xlfn.XLOOKUP($A13,map_headernames!J:J,map_headernames!J:J),0)</f>
        <v>0</v>
      </c>
      <c r="G13">
        <f>IFERROR(_xlfn.XLOOKUP($A13,map_headernames!N:N,map_headernames!N:N),0)</f>
        <v>0</v>
      </c>
      <c r="I13" s="76" t="s">
        <v>591</v>
      </c>
      <c r="J13" s="76" t="s">
        <v>590</v>
      </c>
    </row>
    <row r="14" spans="1:13">
      <c r="A14" s="82" t="s">
        <v>1685</v>
      </c>
      <c r="B14" s="86" t="s">
        <v>3202</v>
      </c>
      <c r="C14" s="87" t="s">
        <v>3203</v>
      </c>
      <c r="D14" s="70" t="s">
        <v>2254</v>
      </c>
      <c r="E14">
        <f>IFERROR(_xlfn.XLOOKUP($A14,map_headernames!H:H,map_headernames!H:H),0)</f>
        <v>0</v>
      </c>
      <c r="F14">
        <f>IFERROR(_xlfn.XLOOKUP($A14,map_headernames!J:J,map_headernames!J:J),0)</f>
        <v>0</v>
      </c>
      <c r="G14">
        <f>IFERROR(_xlfn.XLOOKUP($A14,map_headernames!N:N,map_headernames!N:N),0)</f>
        <v>0</v>
      </c>
      <c r="H14" s="76" t="s">
        <v>1198</v>
      </c>
      <c r="I14" s="76" t="s">
        <v>1199</v>
      </c>
      <c r="J14" s="76" t="s">
        <v>164</v>
      </c>
    </row>
    <row r="15" spans="1:13">
      <c r="A15" s="80" t="s">
        <v>3125</v>
      </c>
      <c r="B15" s="80" t="s">
        <v>3204</v>
      </c>
      <c r="C15" s="87" t="s">
        <v>3205</v>
      </c>
      <c r="D15" s="70" t="s">
        <v>2254</v>
      </c>
      <c r="E15" s="111" t="s">
        <v>3125</v>
      </c>
      <c r="F15">
        <f>IFERROR(_xlfn.XLOOKUP($A15,map_headernames!J:J,map_headernames!J:J),0)</f>
        <v>0</v>
      </c>
      <c r="G15" s="57">
        <f>IFERROR(_xlfn.XLOOKUP($A15,map_headernames!N:N,map_headernames!N:N),0)</f>
        <v>0</v>
      </c>
      <c r="I15" s="24"/>
      <c r="J15" s="9" t="s">
        <v>2931</v>
      </c>
      <c r="K15">
        <v>1</v>
      </c>
      <c r="L15">
        <v>0</v>
      </c>
    </row>
    <row r="16" spans="1:13">
      <c r="A16" s="80" t="s">
        <v>3126</v>
      </c>
      <c r="B16" s="80" t="s">
        <v>3206</v>
      </c>
      <c r="C16" s="87" t="s">
        <v>3207</v>
      </c>
      <c r="D16" s="70" t="s">
        <v>2254</v>
      </c>
      <c r="E16" s="111" t="s">
        <v>3126</v>
      </c>
      <c r="F16">
        <f>IFERROR(_xlfn.XLOOKUP($A16,map_headernames!J:J,map_headernames!J:J),0)</f>
        <v>0</v>
      </c>
      <c r="G16" s="57">
        <f>IFERROR(_xlfn.XLOOKUP($A16,map_headernames!N:N,map_headernames!N:N),0)</f>
        <v>0</v>
      </c>
      <c r="I16" s="24"/>
      <c r="J16" s="9" t="s">
        <v>2920</v>
      </c>
      <c r="K16">
        <v>2</v>
      </c>
      <c r="L16">
        <v>0</v>
      </c>
    </row>
    <row r="17" spans="1:12">
      <c r="A17" s="80" t="s">
        <v>3128</v>
      </c>
      <c r="B17" s="80" t="s">
        <v>3208</v>
      </c>
      <c r="C17" s="88" t="s">
        <v>3209</v>
      </c>
      <c r="D17" s="70" t="s">
        <v>2254</v>
      </c>
      <c r="E17" s="111" t="s">
        <v>3128</v>
      </c>
      <c r="F17">
        <f>IFERROR(_xlfn.XLOOKUP($A17,map_headernames!J:J,map_headernames!J:J),0)</f>
        <v>0</v>
      </c>
      <c r="G17" s="57">
        <f>IFERROR(_xlfn.XLOOKUP($A17,map_headernames!N:N,map_headernames!N:N),0)</f>
        <v>0</v>
      </c>
      <c r="I17" s="24"/>
      <c r="J17" s="9" t="s">
        <v>2925</v>
      </c>
      <c r="K17">
        <v>1</v>
      </c>
      <c r="L17">
        <v>0</v>
      </c>
    </row>
    <row r="18" spans="1:12">
      <c r="A18" s="80" t="s">
        <v>3127</v>
      </c>
      <c r="B18" s="80" t="s">
        <v>3210</v>
      </c>
      <c r="C18" s="87" t="s">
        <v>3211</v>
      </c>
      <c r="D18" s="70" t="s">
        <v>2254</v>
      </c>
      <c r="E18" s="111" t="s">
        <v>3127</v>
      </c>
      <c r="F18">
        <f>IFERROR(_xlfn.XLOOKUP($A18,map_headernames!J:J,map_headernames!J:J),0)</f>
        <v>0</v>
      </c>
      <c r="G18" s="57">
        <f>IFERROR(_xlfn.XLOOKUP($A18,map_headernames!N:N,map_headernames!N:N),0)</f>
        <v>0</v>
      </c>
      <c r="I18" s="24"/>
      <c r="J18" s="9" t="s">
        <v>2914</v>
      </c>
      <c r="K18">
        <v>2</v>
      </c>
      <c r="L18">
        <v>0</v>
      </c>
    </row>
    <row r="19" spans="1:12">
      <c r="A19" s="80" t="s">
        <v>3137</v>
      </c>
      <c r="B19" s="80" t="s">
        <v>3212</v>
      </c>
      <c r="C19" s="87" t="s">
        <v>3213</v>
      </c>
      <c r="D19" s="70" t="s">
        <v>2254</v>
      </c>
      <c r="E19" s="111" t="s">
        <v>3137</v>
      </c>
      <c r="F19">
        <f>IFERROR(_xlfn.XLOOKUP($A19,map_headernames!J:J,map_headernames!J:J),0)</f>
        <v>0</v>
      </c>
      <c r="G19" s="57">
        <f>IFERROR(_xlfn.XLOOKUP($A19,map_headernames!N:N,map_headernames!N:N),0)</f>
        <v>0</v>
      </c>
      <c r="I19" s="24"/>
      <c r="J19" s="9" t="s">
        <v>2366</v>
      </c>
      <c r="K19">
        <v>1</v>
      </c>
      <c r="L19">
        <v>0</v>
      </c>
    </row>
    <row r="20" spans="1:12">
      <c r="A20" s="80" t="s">
        <v>3130</v>
      </c>
      <c r="B20" s="80" t="s">
        <v>3214</v>
      </c>
      <c r="C20" s="87" t="s">
        <v>3215</v>
      </c>
      <c r="D20" s="70" t="s">
        <v>2254</v>
      </c>
      <c r="E20" s="111" t="s">
        <v>3130</v>
      </c>
      <c r="F20">
        <f>IFERROR(_xlfn.XLOOKUP($A20,map_headernames!J:J,map_headernames!J:J),0)</f>
        <v>0</v>
      </c>
      <c r="G20" s="57">
        <f>IFERROR(_xlfn.XLOOKUP($A20,map_headernames!N:N,map_headernames!N:N),0)</f>
        <v>0</v>
      </c>
      <c r="I20" s="24"/>
      <c r="J20" s="9" t="s">
        <v>2317</v>
      </c>
      <c r="K20">
        <v>2</v>
      </c>
      <c r="L20">
        <v>0</v>
      </c>
    </row>
    <row r="21" spans="1:12">
      <c r="A21" s="80" t="s">
        <v>3129</v>
      </c>
      <c r="B21" s="80" t="s">
        <v>3216</v>
      </c>
      <c r="C21" s="87" t="s">
        <v>3217</v>
      </c>
      <c r="D21" s="70" t="s">
        <v>2254</v>
      </c>
      <c r="E21" s="111" t="s">
        <v>3129</v>
      </c>
      <c r="F21">
        <f>IFERROR(_xlfn.XLOOKUP($A21,map_headernames!J:J,map_headernames!J:J),0)</f>
        <v>0</v>
      </c>
      <c r="G21" s="57">
        <f>IFERROR(_xlfn.XLOOKUP($A21,map_headernames!N:N,map_headernames!N:N),0)</f>
        <v>0</v>
      </c>
      <c r="I21" s="24"/>
      <c r="J21" s="9" t="s">
        <v>2926</v>
      </c>
      <c r="K21">
        <v>1</v>
      </c>
      <c r="L21">
        <v>0</v>
      </c>
    </row>
    <row r="22" spans="1:12">
      <c r="A22" s="80" t="s">
        <v>3131</v>
      </c>
      <c r="B22" s="80" t="s">
        <v>3218</v>
      </c>
      <c r="C22" s="87" t="s">
        <v>3219</v>
      </c>
      <c r="D22" s="70" t="s">
        <v>2254</v>
      </c>
      <c r="E22" s="111" t="s">
        <v>3131</v>
      </c>
      <c r="F22">
        <f>IFERROR(_xlfn.XLOOKUP($A22,map_headernames!J:J,map_headernames!J:J),0)</f>
        <v>0</v>
      </c>
      <c r="G22" s="57">
        <f>IFERROR(_xlfn.XLOOKUP($A22,map_headernames!N:N,map_headernames!N:N),0)</f>
        <v>0</v>
      </c>
      <c r="I22" s="24"/>
      <c r="J22" s="9" t="s">
        <v>2915</v>
      </c>
      <c r="K22">
        <v>2</v>
      </c>
      <c r="L22">
        <v>0</v>
      </c>
    </row>
    <row r="23" spans="1:12">
      <c r="A23" s="80" t="s">
        <v>3138</v>
      </c>
      <c r="B23" s="80" t="s">
        <v>3220</v>
      </c>
      <c r="C23" s="87" t="s">
        <v>3221</v>
      </c>
      <c r="D23" s="70" t="s">
        <v>2254</v>
      </c>
      <c r="E23" s="111" t="s">
        <v>3138</v>
      </c>
      <c r="F23">
        <f>IFERROR(_xlfn.XLOOKUP($A23,map_headernames!J:J,map_headernames!J:J),0)</f>
        <v>0</v>
      </c>
      <c r="G23" s="57">
        <f>IFERROR(_xlfn.XLOOKUP($A23,map_headernames!N:N,map_headernames!N:N),0)</f>
        <v>0</v>
      </c>
      <c r="I23" s="24"/>
      <c r="J23" s="9" t="s">
        <v>2927</v>
      </c>
      <c r="K23">
        <v>1</v>
      </c>
      <c r="L23">
        <v>0</v>
      </c>
    </row>
    <row r="24" spans="1:12">
      <c r="A24" s="80" t="s">
        <v>3134</v>
      </c>
      <c r="B24" s="80" t="s">
        <v>3222</v>
      </c>
      <c r="C24" s="87" t="s">
        <v>3223</v>
      </c>
      <c r="D24" s="70" t="s">
        <v>2254</v>
      </c>
      <c r="E24" s="111" t="s">
        <v>3134</v>
      </c>
      <c r="F24">
        <f>IFERROR(_xlfn.XLOOKUP($A24,map_headernames!J:J,map_headernames!J:J),0)</f>
        <v>0</v>
      </c>
      <c r="G24" s="57">
        <f>IFERROR(_xlfn.XLOOKUP($A24,map_headernames!N:N,map_headernames!N:N),0)</f>
        <v>0</v>
      </c>
      <c r="I24" s="24"/>
      <c r="J24" s="9" t="s">
        <v>2916</v>
      </c>
      <c r="K24">
        <v>2</v>
      </c>
      <c r="L24">
        <v>0</v>
      </c>
    </row>
    <row r="25" spans="1:12">
      <c r="A25" s="80" t="s">
        <v>3139</v>
      </c>
      <c r="B25" s="80" t="s">
        <v>3224</v>
      </c>
      <c r="C25" s="87" t="s">
        <v>3225</v>
      </c>
      <c r="D25" s="70" t="s">
        <v>2254</v>
      </c>
      <c r="E25" s="111" t="s">
        <v>3139</v>
      </c>
      <c r="F25">
        <f>IFERROR(_xlfn.XLOOKUP($A25,map_headernames!J:J,map_headernames!J:J),0)</f>
        <v>0</v>
      </c>
      <c r="G25" s="57">
        <f>IFERROR(_xlfn.XLOOKUP($A25,map_headernames!N:N,map_headernames!N:N),0)</f>
        <v>0</v>
      </c>
      <c r="I25" s="24"/>
      <c r="J25" s="9" t="s">
        <v>2928</v>
      </c>
      <c r="K25">
        <v>1</v>
      </c>
      <c r="L25">
        <v>0</v>
      </c>
    </row>
    <row r="26" spans="1:12">
      <c r="A26" s="80" t="s">
        <v>3133</v>
      </c>
      <c r="B26" s="80" t="s">
        <v>3226</v>
      </c>
      <c r="C26" s="87" t="s">
        <v>3227</v>
      </c>
      <c r="D26" s="70" t="s">
        <v>2254</v>
      </c>
      <c r="E26" s="111" t="s">
        <v>3133</v>
      </c>
      <c r="F26">
        <f>IFERROR(_xlfn.XLOOKUP($A26,map_headernames!J:J,map_headernames!J:J),0)</f>
        <v>0</v>
      </c>
      <c r="G26" s="57">
        <f>IFERROR(_xlfn.XLOOKUP($A26,map_headernames!N:N,map_headernames!N:N),0)</f>
        <v>0</v>
      </c>
      <c r="I26" s="24"/>
      <c r="J26" s="9" t="s">
        <v>2917</v>
      </c>
      <c r="K26">
        <v>2</v>
      </c>
      <c r="L26">
        <v>0</v>
      </c>
    </row>
    <row r="27" spans="1:12">
      <c r="A27" s="80" t="s">
        <v>3132</v>
      </c>
      <c r="B27" s="80" t="s">
        <v>3228</v>
      </c>
      <c r="C27" s="87" t="s">
        <v>3229</v>
      </c>
      <c r="D27" s="70" t="s">
        <v>2254</v>
      </c>
      <c r="E27" s="111" t="s">
        <v>3132</v>
      </c>
      <c r="F27">
        <f>IFERROR(_xlfn.XLOOKUP($A27,map_headernames!J:J,map_headernames!J:J),0)</f>
        <v>0</v>
      </c>
      <c r="G27" s="57">
        <f>IFERROR(_xlfn.XLOOKUP($A27,map_headernames!N:N,map_headernames!N:N),0)</f>
        <v>0</v>
      </c>
      <c r="I27" s="24"/>
      <c r="J27" s="9" t="s">
        <v>2929</v>
      </c>
      <c r="K27">
        <v>1</v>
      </c>
      <c r="L27">
        <v>0</v>
      </c>
    </row>
    <row r="28" spans="1:12">
      <c r="A28" s="80" t="s">
        <v>3135</v>
      </c>
      <c r="B28" s="80" t="s">
        <v>3230</v>
      </c>
      <c r="C28" s="87" t="s">
        <v>3231</v>
      </c>
      <c r="D28" s="70" t="s">
        <v>2254</v>
      </c>
      <c r="E28" s="111" t="s">
        <v>3135</v>
      </c>
      <c r="F28">
        <f>IFERROR(_xlfn.XLOOKUP($A28,map_headernames!J:J,map_headernames!J:J),0)</f>
        <v>0</v>
      </c>
      <c r="G28" s="57">
        <f>IFERROR(_xlfn.XLOOKUP($A28,map_headernames!N:N,map_headernames!N:N),0)</f>
        <v>0</v>
      </c>
      <c r="I28" s="24"/>
      <c r="J28" s="9" t="s">
        <v>2918</v>
      </c>
      <c r="K28">
        <v>2</v>
      </c>
      <c r="L28">
        <v>0</v>
      </c>
    </row>
    <row r="29" spans="1:12">
      <c r="A29" s="80" t="s">
        <v>3140</v>
      </c>
      <c r="B29" s="80" t="s">
        <v>3232</v>
      </c>
      <c r="C29" s="87" t="s">
        <v>3233</v>
      </c>
      <c r="D29" s="70" t="s">
        <v>2254</v>
      </c>
      <c r="E29" s="111" t="s">
        <v>3140</v>
      </c>
      <c r="F29">
        <f>IFERROR(_xlfn.XLOOKUP($A29,map_headernames!J:J,map_headernames!J:J),0)</f>
        <v>0</v>
      </c>
      <c r="G29" s="57">
        <f>IFERROR(_xlfn.XLOOKUP($A29,map_headernames!N:N,map_headernames!N:N),0)</f>
        <v>0</v>
      </c>
      <c r="I29" s="24"/>
      <c r="J29" s="9" t="s">
        <v>2930</v>
      </c>
      <c r="K29">
        <v>1</v>
      </c>
      <c r="L29">
        <v>0</v>
      </c>
    </row>
    <row r="30" spans="1:12">
      <c r="A30" s="80" t="s">
        <v>3136</v>
      </c>
      <c r="B30" s="80" t="s">
        <v>3234</v>
      </c>
      <c r="C30" s="87" t="s">
        <v>3235</v>
      </c>
      <c r="D30" s="70" t="s">
        <v>2254</v>
      </c>
      <c r="E30" s="111" t="s">
        <v>3136</v>
      </c>
      <c r="F30">
        <f>IFERROR(_xlfn.XLOOKUP($A30,map_headernames!J:J,map_headernames!J:J),0)</f>
        <v>0</v>
      </c>
      <c r="G30" s="57">
        <f>IFERROR(_xlfn.XLOOKUP($A30,map_headernames!N:N,map_headernames!N:N),0)</f>
        <v>0</v>
      </c>
      <c r="I30" s="24"/>
      <c r="J30" s="9" t="s">
        <v>2919</v>
      </c>
      <c r="K30">
        <v>2</v>
      </c>
      <c r="L30">
        <v>0</v>
      </c>
    </row>
    <row r="31" spans="1:12">
      <c r="A31" s="110" t="s">
        <v>3154</v>
      </c>
      <c r="B31" s="86" t="s">
        <v>3236</v>
      </c>
      <c r="C31" s="87" t="s">
        <v>3236</v>
      </c>
      <c r="D31" s="70" t="s">
        <v>2254</v>
      </c>
      <c r="E31" s="9" t="str">
        <f>IFERROR(_xlfn.XLOOKUP($A31,map_headernames!H:H,map_headernames!H:H),0)</f>
        <v>NHWHITE</v>
      </c>
      <c r="F31">
        <f>IFERROR(_xlfn.XLOOKUP($A31,map_headernames!J:J,map_headernames!J:J),0)</f>
        <v>0</v>
      </c>
      <c r="G31" s="73">
        <f>IFERROR(_xlfn.XLOOKUP($A31,map_headernames!N:N,map_headernames!N:N),0)</f>
        <v>0</v>
      </c>
      <c r="I31" s="24"/>
      <c r="J31" s="9" t="s">
        <v>2381</v>
      </c>
      <c r="K31">
        <v>1</v>
      </c>
      <c r="L31">
        <v>0</v>
      </c>
    </row>
    <row r="32" spans="1:12">
      <c r="A32" s="110" t="s">
        <v>3147</v>
      </c>
      <c r="B32" s="80" t="s">
        <v>3237</v>
      </c>
      <c r="C32" s="87" t="s">
        <v>3238</v>
      </c>
      <c r="D32" s="70" t="s">
        <v>2254</v>
      </c>
      <c r="E32" s="9" t="str">
        <f>IFERROR(_xlfn.XLOOKUP($A32,map_headernames!H:H,map_headernames!H:H),0)</f>
        <v>PCT_NHWHITE</v>
      </c>
      <c r="F32">
        <f>IFERROR(_xlfn.XLOOKUP($A32,map_headernames!J:J,map_headernames!J:J),0)</f>
        <v>0</v>
      </c>
      <c r="G32" s="73">
        <f>IFERROR(_xlfn.XLOOKUP($A32,map_headernames!N:N,map_headernames!N:N),0)</f>
        <v>0</v>
      </c>
      <c r="I32" s="24"/>
      <c r="J32" s="9" t="s">
        <v>4868</v>
      </c>
      <c r="K32">
        <v>2</v>
      </c>
      <c r="L32">
        <v>0</v>
      </c>
    </row>
    <row r="33" spans="1:12">
      <c r="A33" s="110" t="s">
        <v>3148</v>
      </c>
      <c r="B33" s="80" t="s">
        <v>3239</v>
      </c>
      <c r="C33" s="87" t="s">
        <v>3239</v>
      </c>
      <c r="D33" s="70" t="s">
        <v>2254</v>
      </c>
      <c r="E33" s="9" t="str">
        <f>IFERROR(_xlfn.XLOOKUP($A33,map_headernames!H:H,map_headernames!H:H),0)</f>
        <v>NHBLACK</v>
      </c>
      <c r="F33">
        <f>IFERROR(_xlfn.XLOOKUP($A33,map_headernames!J:J,map_headernames!J:J),0)</f>
        <v>0</v>
      </c>
      <c r="G33" s="73">
        <f>IFERROR(_xlfn.XLOOKUP($A33,map_headernames!N:N,map_headernames!N:N),0)</f>
        <v>0</v>
      </c>
      <c r="I33" s="24"/>
      <c r="J33" s="9" t="s">
        <v>2369</v>
      </c>
      <c r="K33">
        <v>1</v>
      </c>
      <c r="L33">
        <v>0</v>
      </c>
    </row>
    <row r="34" spans="1:12">
      <c r="A34" s="110" t="s">
        <v>3141</v>
      </c>
      <c r="B34" s="80" t="s">
        <v>3240</v>
      </c>
      <c r="C34" s="87" t="s">
        <v>3241</v>
      </c>
      <c r="D34" s="70" t="s">
        <v>2254</v>
      </c>
      <c r="E34" s="9" t="str">
        <f>IFERROR(_xlfn.XLOOKUP($A34,map_headernames!H:H,map_headernames!H:H),0)</f>
        <v>PCT_NHBLACK</v>
      </c>
      <c r="F34">
        <f>IFERROR(_xlfn.XLOOKUP($A34,map_headernames!J:J,map_headernames!J:J),0)</f>
        <v>0</v>
      </c>
      <c r="G34" s="73">
        <f>IFERROR(_xlfn.XLOOKUP($A34,map_headernames!N:N,map_headernames!N:N),0)</f>
        <v>0</v>
      </c>
      <c r="I34" s="24"/>
      <c r="J34" s="9" t="s">
        <v>4869</v>
      </c>
      <c r="K34">
        <v>2</v>
      </c>
      <c r="L34">
        <v>0</v>
      </c>
    </row>
    <row r="35" spans="1:12">
      <c r="A35" s="110" t="s">
        <v>3149</v>
      </c>
      <c r="B35" s="80" t="s">
        <v>3242</v>
      </c>
      <c r="C35" s="87" t="s">
        <v>3242</v>
      </c>
      <c r="D35" s="70" t="s">
        <v>2254</v>
      </c>
      <c r="E35" s="9" t="str">
        <f>IFERROR(_xlfn.XLOOKUP($A35,map_headernames!H:H,map_headernames!H:H),0)</f>
        <v>NHASIAN</v>
      </c>
      <c r="F35">
        <f>IFERROR(_xlfn.XLOOKUP($A35,map_headernames!J:J,map_headernames!J:J),0)</f>
        <v>0</v>
      </c>
      <c r="G35" s="73">
        <f>IFERROR(_xlfn.XLOOKUP($A35,map_headernames!N:N,map_headernames!N:N),0)</f>
        <v>0</v>
      </c>
      <c r="I35" s="24"/>
      <c r="J35" s="9" t="s">
        <v>4870</v>
      </c>
      <c r="K35">
        <v>1</v>
      </c>
      <c r="L35">
        <v>0</v>
      </c>
    </row>
    <row r="36" spans="1:12">
      <c r="A36" s="110" t="s">
        <v>3142</v>
      </c>
      <c r="B36" s="80" t="s">
        <v>3243</v>
      </c>
      <c r="C36" s="87" t="s">
        <v>3244</v>
      </c>
      <c r="D36" s="70" t="s">
        <v>2254</v>
      </c>
      <c r="E36" s="9" t="str">
        <f>IFERROR(_xlfn.XLOOKUP($A36,map_headernames!H:H,map_headernames!H:H),0)</f>
        <v>PCT_NHASIAN</v>
      </c>
      <c r="F36">
        <f>IFERROR(_xlfn.XLOOKUP($A36,map_headernames!J:J,map_headernames!J:J),0)</f>
        <v>0</v>
      </c>
      <c r="G36" s="73">
        <f>IFERROR(_xlfn.XLOOKUP($A36,map_headernames!N:N,map_headernames!N:N),0)</f>
        <v>0</v>
      </c>
      <c r="I36" s="24"/>
      <c r="J36" s="9" t="s">
        <v>4871</v>
      </c>
      <c r="K36">
        <v>2</v>
      </c>
      <c r="L36">
        <v>0</v>
      </c>
    </row>
    <row r="37" spans="1:12">
      <c r="A37" s="110" t="s">
        <v>3150</v>
      </c>
      <c r="B37" s="80" t="s">
        <v>3245</v>
      </c>
      <c r="C37" s="87" t="s">
        <v>3245</v>
      </c>
      <c r="D37" s="70" t="s">
        <v>2254</v>
      </c>
      <c r="E37" s="9" t="str">
        <f>IFERROR(_xlfn.XLOOKUP($A37,map_headernames!H:H,map_headernames!H:H),0)</f>
        <v>NHAMERIND</v>
      </c>
      <c r="F37">
        <f>IFERROR(_xlfn.XLOOKUP($A37,map_headernames!J:J,map_headernames!J:J),0)</f>
        <v>0</v>
      </c>
      <c r="G37" s="73">
        <f>IFERROR(_xlfn.XLOOKUP($A37,map_headernames!N:N,map_headernames!N:N),0)</f>
        <v>0</v>
      </c>
      <c r="I37" s="24"/>
      <c r="J37" s="9" t="s">
        <v>2371</v>
      </c>
      <c r="K37">
        <v>1</v>
      </c>
      <c r="L37">
        <v>0</v>
      </c>
    </row>
    <row r="38" spans="1:12">
      <c r="A38" s="110" t="s">
        <v>3143</v>
      </c>
      <c r="B38" s="80" t="s">
        <v>3246</v>
      </c>
      <c r="C38" s="87" t="s">
        <v>3247</v>
      </c>
      <c r="D38" s="70" t="s">
        <v>2254</v>
      </c>
      <c r="E38" s="9" t="str">
        <f>IFERROR(_xlfn.XLOOKUP($A38,map_headernames!H:H,map_headernames!H:H),0)</f>
        <v>PCT_NHAMERIND</v>
      </c>
      <c r="F38">
        <f>IFERROR(_xlfn.XLOOKUP($A38,map_headernames!J:J,map_headernames!J:J),0)</f>
        <v>0</v>
      </c>
      <c r="G38" s="73">
        <f>IFERROR(_xlfn.XLOOKUP($A38,map_headernames!N:N,map_headernames!N:N),0)</f>
        <v>0</v>
      </c>
      <c r="I38" s="24"/>
      <c r="J38" s="9" t="s">
        <v>4872</v>
      </c>
      <c r="K38">
        <v>2</v>
      </c>
      <c r="L38">
        <v>0</v>
      </c>
    </row>
    <row r="39" spans="1:12">
      <c r="A39" s="110" t="s">
        <v>3151</v>
      </c>
      <c r="B39" s="80" t="s">
        <v>3248</v>
      </c>
      <c r="C39" s="87" t="s">
        <v>3249</v>
      </c>
      <c r="D39" s="70" t="s">
        <v>2254</v>
      </c>
      <c r="E39" s="9" t="str">
        <f>IFERROR(_xlfn.XLOOKUP($A39,map_headernames!H:H,map_headernames!H:H),0)</f>
        <v>NHHAWPAC</v>
      </c>
      <c r="F39">
        <f>IFERROR(_xlfn.XLOOKUP($A39,map_headernames!J:J,map_headernames!J:J),0)</f>
        <v>0</v>
      </c>
      <c r="G39" s="73">
        <f>IFERROR(_xlfn.XLOOKUP($A39,map_headernames!N:N,map_headernames!N:N),0)</f>
        <v>0</v>
      </c>
      <c r="I39" s="24"/>
      <c r="J39" s="9" t="s">
        <v>2373</v>
      </c>
      <c r="K39">
        <v>1</v>
      </c>
      <c r="L39">
        <v>0</v>
      </c>
    </row>
    <row r="40" spans="1:12">
      <c r="A40" s="110" t="s">
        <v>3144</v>
      </c>
      <c r="B40" s="80" t="s">
        <v>3250</v>
      </c>
      <c r="C40" s="87" t="s">
        <v>3251</v>
      </c>
      <c r="D40" s="70" t="s">
        <v>2254</v>
      </c>
      <c r="E40" s="9" t="str">
        <f>IFERROR(_xlfn.XLOOKUP($A40,map_headernames!H:H,map_headernames!H:H),0)</f>
        <v>PCT_NHHAWPAC</v>
      </c>
      <c r="F40">
        <f>IFERROR(_xlfn.XLOOKUP($A40,map_headernames!J:J,map_headernames!J:J),0)</f>
        <v>0</v>
      </c>
      <c r="G40" s="73">
        <f>IFERROR(_xlfn.XLOOKUP($A40,map_headernames!N:N,map_headernames!N:N),0)</f>
        <v>0</v>
      </c>
      <c r="I40" s="24"/>
      <c r="J40" s="9" t="s">
        <v>4873</v>
      </c>
      <c r="K40">
        <v>2</v>
      </c>
      <c r="L40">
        <v>0</v>
      </c>
    </row>
    <row r="41" spans="1:12">
      <c r="A41" s="110" t="s">
        <v>3152</v>
      </c>
      <c r="B41" s="80" t="s">
        <v>3252</v>
      </c>
      <c r="C41" s="87" t="s">
        <v>3252</v>
      </c>
      <c r="D41" s="70" t="s">
        <v>2254</v>
      </c>
      <c r="E41" s="9" t="str">
        <f>IFERROR(_xlfn.XLOOKUP($A41,map_headernames!H:H,map_headernames!H:H),0)</f>
        <v>NHOTHER_RACE</v>
      </c>
      <c r="F41">
        <f>IFERROR(_xlfn.XLOOKUP($A41,map_headernames!J:J,map_headernames!J:J),0)</f>
        <v>0</v>
      </c>
      <c r="G41" s="73">
        <f>IFERROR(_xlfn.XLOOKUP($A41,map_headernames!N:N,map_headernames!N:N),0)</f>
        <v>0</v>
      </c>
      <c r="I41" s="24"/>
      <c r="J41" s="9" t="s">
        <v>2375</v>
      </c>
      <c r="K41">
        <v>1</v>
      </c>
      <c r="L41">
        <v>0</v>
      </c>
    </row>
    <row r="42" spans="1:12">
      <c r="A42" s="110" t="s">
        <v>3145</v>
      </c>
      <c r="B42" s="80" t="s">
        <v>3253</v>
      </c>
      <c r="C42" s="87" t="s">
        <v>3254</v>
      </c>
      <c r="D42" s="70" t="s">
        <v>2254</v>
      </c>
      <c r="E42" s="9" t="str">
        <f>IFERROR(_xlfn.XLOOKUP($A42,map_headernames!H:H,map_headernames!H:H),0)</f>
        <v>PCT_NHOTHER_RACE</v>
      </c>
      <c r="F42">
        <f>IFERROR(_xlfn.XLOOKUP($A42,map_headernames!J:J,map_headernames!J:J),0)</f>
        <v>0</v>
      </c>
      <c r="G42" s="73">
        <f>IFERROR(_xlfn.XLOOKUP($A42,map_headernames!N:N,map_headernames!N:N),0)</f>
        <v>0</v>
      </c>
      <c r="I42" s="24"/>
      <c r="J42" s="9" t="s">
        <v>4874</v>
      </c>
      <c r="K42">
        <v>2</v>
      </c>
      <c r="L42">
        <v>0</v>
      </c>
    </row>
    <row r="43" spans="1:12">
      <c r="A43" s="110" t="s">
        <v>3153</v>
      </c>
      <c r="B43" s="80" t="s">
        <v>3255</v>
      </c>
      <c r="C43" s="87" t="s">
        <v>3255</v>
      </c>
      <c r="D43" s="70" t="s">
        <v>2254</v>
      </c>
      <c r="E43" s="9" t="str">
        <f>IFERROR(_xlfn.XLOOKUP($A43,map_headernames!H:H,map_headernames!H:H),0)</f>
        <v>NHTWOMORE</v>
      </c>
      <c r="F43">
        <f>IFERROR(_xlfn.XLOOKUP($A43,map_headernames!J:J,map_headernames!J:J),0)</f>
        <v>0</v>
      </c>
      <c r="G43" s="73">
        <f>IFERROR(_xlfn.XLOOKUP($A43,map_headernames!N:N,map_headernames!N:N),0)</f>
        <v>0</v>
      </c>
      <c r="I43" s="24"/>
      <c r="J43" s="9" t="s">
        <v>2377</v>
      </c>
      <c r="K43">
        <v>1</v>
      </c>
      <c r="L43">
        <v>0</v>
      </c>
    </row>
    <row r="44" spans="1:12">
      <c r="A44" s="110" t="s">
        <v>3146</v>
      </c>
      <c r="B44" s="80" t="s">
        <v>3256</v>
      </c>
      <c r="C44" s="87" t="s">
        <v>3257</v>
      </c>
      <c r="D44" s="70" t="s">
        <v>2254</v>
      </c>
      <c r="E44" s="9" t="str">
        <f>IFERROR(_xlfn.XLOOKUP($A44,map_headernames!H:H,map_headernames!H:H),0)</f>
        <v>PCT_NHTWOMORE</v>
      </c>
      <c r="F44">
        <f>IFERROR(_xlfn.XLOOKUP($A44,map_headernames!J:J,map_headernames!J:J),0)</f>
        <v>0</v>
      </c>
      <c r="G44" s="73">
        <f>IFERROR(_xlfn.XLOOKUP($A44,map_headernames!N:N,map_headernames!N:N),0)</f>
        <v>0</v>
      </c>
      <c r="I44" s="24"/>
      <c r="J44" s="9" t="s">
        <v>4875</v>
      </c>
      <c r="K44">
        <v>2</v>
      </c>
      <c r="L44">
        <v>0</v>
      </c>
    </row>
    <row r="45" spans="1:12">
      <c r="A45" s="80" t="s">
        <v>3258</v>
      </c>
      <c r="B45" s="80" t="s">
        <v>3259</v>
      </c>
      <c r="C45" s="87" t="s">
        <v>3260</v>
      </c>
      <c r="D45" s="70" t="s">
        <v>2254</v>
      </c>
      <c r="E45" s="75" t="str">
        <f>IFERROR(_xlfn.XLOOKUP($A45,map_headernames!H:H,map_headernames!H:H),0)</f>
        <v>AGE_LT18</v>
      </c>
      <c r="F45" s="75">
        <f>IFERROR(_xlfn.XLOOKUP($A45,map_headernames!J:J,map_headernames!J:J),0)</f>
        <v>0</v>
      </c>
      <c r="G45" s="75">
        <f>IFERROR(_xlfn.XLOOKUP($A45,map_headernames!N:N,map_headernames!N:N),0)</f>
        <v>0</v>
      </c>
      <c r="H45" s="1"/>
      <c r="I45" s="1"/>
      <c r="J45" s="1"/>
      <c r="K45">
        <v>1</v>
      </c>
      <c r="L45">
        <v>1</v>
      </c>
    </row>
    <row r="46" spans="1:12">
      <c r="A46" s="80" t="s">
        <v>3261</v>
      </c>
      <c r="B46" s="80" t="s">
        <v>3262</v>
      </c>
      <c r="C46" s="87" t="s">
        <v>3263</v>
      </c>
      <c r="D46" s="70" t="s">
        <v>2254</v>
      </c>
      <c r="E46" s="75">
        <f>IFERROR(_xlfn.XLOOKUP($A46,map_headernames!H:H,map_headernames!H:H),0)</f>
        <v>0</v>
      </c>
      <c r="F46" s="75">
        <f>IFERROR(_xlfn.XLOOKUP($A46,map_headernames!J:J,map_headernames!J:J),0)</f>
        <v>0</v>
      </c>
      <c r="G46" s="75">
        <f>IFERROR(_xlfn.XLOOKUP($A46,map_headernames!N:N,map_headernames!N:N),0)</f>
        <v>0</v>
      </c>
      <c r="H46" s="9" t="s">
        <v>2593</v>
      </c>
      <c r="I46" s="1"/>
      <c r="J46" s="9" t="s">
        <v>4883</v>
      </c>
      <c r="K46">
        <v>2</v>
      </c>
      <c r="L46">
        <v>0</v>
      </c>
    </row>
    <row r="47" spans="1:12">
      <c r="A47" s="86" t="s">
        <v>3264</v>
      </c>
      <c r="B47" s="86" t="s">
        <v>1210</v>
      </c>
      <c r="C47" s="87" t="s">
        <v>3265</v>
      </c>
      <c r="D47" s="70" t="s">
        <v>2254</v>
      </c>
      <c r="E47" s="75">
        <f>IFERROR(_xlfn.XLOOKUP($A47,map_headernames!H:H,map_headernames!H:H),0)</f>
        <v>0</v>
      </c>
      <c r="F47" s="75">
        <f>IFERROR(_xlfn.XLOOKUP($A47,map_headernames!J:J,map_headernames!J:J),0)</f>
        <v>0</v>
      </c>
      <c r="G47" s="75">
        <f>IFERROR(_xlfn.XLOOKUP($A47,map_headernames!N:N,map_headernames!N:N),0)</f>
        <v>0</v>
      </c>
      <c r="H47" s="1"/>
      <c r="I47" t="s">
        <v>1064</v>
      </c>
      <c r="J47" s="42" t="s">
        <v>1063</v>
      </c>
      <c r="K47" s="22">
        <v>0</v>
      </c>
      <c r="L47" s="22">
        <v>0</v>
      </c>
    </row>
    <row r="48" spans="1:12">
      <c r="A48" s="86" t="s">
        <v>3266</v>
      </c>
      <c r="B48" s="86" t="s">
        <v>3267</v>
      </c>
      <c r="C48" s="87" t="s">
        <v>3268</v>
      </c>
      <c r="D48" s="70" t="s">
        <v>2254</v>
      </c>
      <c r="E48" s="75">
        <f>IFERROR(_xlfn.XLOOKUP($A48,map_headernames!H:H,map_headernames!H:H),0)</f>
        <v>0</v>
      </c>
      <c r="F48" s="75">
        <f>IFERROR(_xlfn.XLOOKUP($A48,map_headernames!J:J,map_headernames!J:J),0)</f>
        <v>0</v>
      </c>
      <c r="G48" s="75">
        <f>IFERROR(_xlfn.XLOOKUP($A48,map_headernames!N:N,map_headernames!N:N),0)</f>
        <v>0</v>
      </c>
      <c r="H48" t="s">
        <v>1691</v>
      </c>
      <c r="I48" s="24" t="s">
        <v>1693</v>
      </c>
      <c r="J48" s="42" t="s">
        <v>176</v>
      </c>
      <c r="K48" s="22">
        <v>0</v>
      </c>
      <c r="L48" s="22">
        <v>0</v>
      </c>
    </row>
    <row r="49" spans="1:12">
      <c r="A49" s="86" t="s">
        <v>3269</v>
      </c>
      <c r="B49" s="86" t="s">
        <v>1187</v>
      </c>
      <c r="C49" s="87" t="s">
        <v>3270</v>
      </c>
      <c r="D49" s="70" t="s">
        <v>2254</v>
      </c>
      <c r="E49" s="75">
        <f>IFERROR(_xlfn.XLOOKUP($A49,map_headernames!H:H,map_headernames!H:H),0)</f>
        <v>0</v>
      </c>
      <c r="F49" s="75">
        <f>IFERROR(_xlfn.XLOOKUP($A49,map_headernames!J:J,map_headernames!J:J),0)</f>
        <v>0</v>
      </c>
      <c r="G49" s="75">
        <f>IFERROR(_xlfn.XLOOKUP($A49,map_headernames!N:N,map_headernames!N:N),0)</f>
        <v>0</v>
      </c>
      <c r="H49" s="1"/>
      <c r="I49" t="s">
        <v>602</v>
      </c>
      <c r="J49" s="42" t="s">
        <v>601</v>
      </c>
      <c r="K49" s="22">
        <v>0</v>
      </c>
      <c r="L49" s="22">
        <v>0</v>
      </c>
    </row>
    <row r="50" spans="1:12">
      <c r="A50" s="86" t="s">
        <v>3271</v>
      </c>
      <c r="B50" s="86" t="s">
        <v>3272</v>
      </c>
      <c r="C50" s="87" t="s">
        <v>3273</v>
      </c>
      <c r="D50" s="70" t="s">
        <v>2254</v>
      </c>
      <c r="E50" s="75">
        <f>IFERROR(_xlfn.XLOOKUP($A50,map_headernames!H:H,map_headernames!H:H),0)</f>
        <v>0</v>
      </c>
      <c r="F50" s="75">
        <f>IFERROR(_xlfn.XLOOKUP($A50,map_headernames!J:J,map_headernames!J:J),0)</f>
        <v>0</v>
      </c>
      <c r="G50" s="75">
        <f>IFERROR(_xlfn.XLOOKUP($A50,map_headernames!N:N,map_headernames!N:N),0)</f>
        <v>0</v>
      </c>
      <c r="H50" t="s">
        <v>1676</v>
      </c>
      <c r="I50" t="s">
        <v>1678</v>
      </c>
      <c r="J50" s="42" t="s">
        <v>168</v>
      </c>
      <c r="K50" s="22">
        <v>0</v>
      </c>
      <c r="L50" s="22">
        <v>0</v>
      </c>
    </row>
    <row r="51" spans="1:12">
      <c r="A51" s="80" t="s">
        <v>3274</v>
      </c>
      <c r="B51" s="80" t="s">
        <v>3275</v>
      </c>
      <c r="C51" s="87" t="s">
        <v>3276</v>
      </c>
      <c r="D51" s="70" t="s">
        <v>2254</v>
      </c>
      <c r="E51" s="75" t="str">
        <f>IFERROR(_xlfn.XLOOKUP($A51,map_headernames!H:H,map_headernames!H:H),0)</f>
        <v>AGE_GT17</v>
      </c>
      <c r="F51" s="75">
        <f>IFERROR(_xlfn.XLOOKUP($A51,map_headernames!J:J,map_headernames!J:J),0)</f>
        <v>0</v>
      </c>
      <c r="G51" s="75">
        <f>IFERROR(_xlfn.XLOOKUP($A51,map_headernames!N:N,map_headernames!N:N),0)</f>
        <v>0</v>
      </c>
      <c r="I51" s="1"/>
      <c r="J51" s="1"/>
      <c r="K51" s="1">
        <v>1</v>
      </c>
      <c r="L51" s="1">
        <v>1</v>
      </c>
    </row>
    <row r="52" spans="1:12">
      <c r="A52" s="80" t="s">
        <v>3277</v>
      </c>
      <c r="B52" s="80" t="s">
        <v>3278</v>
      </c>
      <c r="C52" s="87" t="s">
        <v>3279</v>
      </c>
      <c r="D52" s="70" t="s">
        <v>2254</v>
      </c>
      <c r="E52" s="75">
        <f>IFERROR(_xlfn.XLOOKUP($A52,map_headernames!H:H,map_headernames!H:H),0)</f>
        <v>0</v>
      </c>
      <c r="F52" s="75">
        <f>IFERROR(_xlfn.XLOOKUP($A52,map_headernames!J:J,map_headernames!J:J),0)</f>
        <v>0</v>
      </c>
      <c r="G52" s="75">
        <f>IFERROR(_xlfn.XLOOKUP($A52,map_headernames!N:N,map_headernames!N:N),0)</f>
        <v>0</v>
      </c>
      <c r="H52" s="9" t="s">
        <v>2597</v>
      </c>
      <c r="I52" s="1"/>
      <c r="J52" s="9" t="s">
        <v>4876</v>
      </c>
      <c r="K52" s="1">
        <v>2</v>
      </c>
      <c r="L52" s="1">
        <v>0</v>
      </c>
    </row>
    <row r="53" spans="1:12">
      <c r="A53" s="80" t="s">
        <v>3280</v>
      </c>
      <c r="B53" s="80" t="s">
        <v>3281</v>
      </c>
      <c r="C53" s="87" t="s">
        <v>3282</v>
      </c>
      <c r="D53" s="70" t="s">
        <v>2254</v>
      </c>
      <c r="E53" t="str">
        <f>IFERROR(_xlfn.XLOOKUP($A53,map_headernames!H:H,map_headernames!H:H),0)</f>
        <v>MALES</v>
      </c>
      <c r="F53">
        <f>IFERROR(_xlfn.XLOOKUP($A53,map_headernames!J:J,map_headernames!J:J),0)</f>
        <v>0</v>
      </c>
      <c r="G53">
        <f>IFERROR(_xlfn.XLOOKUP($A53,map_headernames!N:N,map_headernames!N:N),0)</f>
        <v>0</v>
      </c>
      <c r="I53" s="1"/>
      <c r="J53" s="1"/>
      <c r="K53" s="1">
        <v>1</v>
      </c>
      <c r="L53" s="1">
        <v>1</v>
      </c>
    </row>
    <row r="54" spans="1:12">
      <c r="A54" s="80" t="s">
        <v>3283</v>
      </c>
      <c r="B54" s="80" t="s">
        <v>3284</v>
      </c>
      <c r="C54" s="87" t="s">
        <v>3285</v>
      </c>
      <c r="D54" s="70" t="s">
        <v>2254</v>
      </c>
      <c r="E54">
        <f>IFERROR(_xlfn.XLOOKUP($A54,map_headernames!H:H,map_headernames!H:H),0)</f>
        <v>0</v>
      </c>
      <c r="F54">
        <f>IFERROR(_xlfn.XLOOKUP($A54,map_headernames!J:J,map_headernames!J:J),0)</f>
        <v>0</v>
      </c>
      <c r="G54">
        <f>IFERROR(_xlfn.XLOOKUP($A54,map_headernames!N:N,map_headernames!N:N),0)</f>
        <v>0</v>
      </c>
      <c r="H54" s="9" t="s">
        <v>2577</v>
      </c>
      <c r="I54" s="1"/>
      <c r="J54" s="9" t="s">
        <v>4884</v>
      </c>
      <c r="K54" s="1">
        <v>2</v>
      </c>
      <c r="L54" s="1">
        <v>0</v>
      </c>
    </row>
    <row r="55" spans="1:12">
      <c r="A55" s="80" t="s">
        <v>3286</v>
      </c>
      <c r="B55" s="80" t="s">
        <v>3287</v>
      </c>
      <c r="C55" s="87" t="s">
        <v>3288</v>
      </c>
      <c r="D55" s="70" t="s">
        <v>2254</v>
      </c>
      <c r="E55" t="str">
        <f>IFERROR(_xlfn.XLOOKUP($A55,map_headernames!H:H,map_headernames!H:H),0)</f>
        <v>FEMALES</v>
      </c>
      <c r="F55">
        <f>IFERROR(_xlfn.XLOOKUP($A55,map_headernames!J:J,map_headernames!J:J),0)</f>
        <v>0</v>
      </c>
      <c r="G55">
        <f>IFERROR(_xlfn.XLOOKUP($A55,map_headernames!N:N,map_headernames!N:N),0)</f>
        <v>0</v>
      </c>
      <c r="I55" s="1"/>
      <c r="J55" s="1"/>
      <c r="K55" s="1">
        <v>1</v>
      </c>
      <c r="L55" s="1">
        <v>1</v>
      </c>
    </row>
    <row r="56" spans="1:12">
      <c r="A56" s="80" t="s">
        <v>3289</v>
      </c>
      <c r="B56" s="80" t="s">
        <v>3290</v>
      </c>
      <c r="C56" s="87" t="s">
        <v>3291</v>
      </c>
      <c r="D56" s="70" t="s">
        <v>2254</v>
      </c>
      <c r="E56">
        <f>IFERROR(_xlfn.XLOOKUP($A56,map_headernames!H:H,map_headernames!H:H),0)</f>
        <v>0</v>
      </c>
      <c r="F56">
        <f>IFERROR(_xlfn.XLOOKUP($A56,map_headernames!J:J,map_headernames!J:J),0)</f>
        <v>0</v>
      </c>
      <c r="G56">
        <f>IFERROR(_xlfn.XLOOKUP($A56,map_headernames!N:N,map_headernames!N:N),0)</f>
        <v>0</v>
      </c>
      <c r="H56" s="9" t="s">
        <v>2580</v>
      </c>
      <c r="I56" s="1"/>
      <c r="J56" s="9" t="s">
        <v>4885</v>
      </c>
      <c r="K56" s="1">
        <v>2</v>
      </c>
      <c r="L56" s="1">
        <v>0</v>
      </c>
    </row>
    <row r="57" spans="1:12">
      <c r="A57" s="80" t="s">
        <v>3292</v>
      </c>
      <c r="B57" s="80" t="s">
        <v>3293</v>
      </c>
      <c r="C57" s="88" t="s">
        <v>3294</v>
      </c>
      <c r="D57" s="70" t="s">
        <v>2254</v>
      </c>
      <c r="E57">
        <f>IFERROR(_xlfn.XLOOKUP($A57,map_headernames!H:H,map_headernames!H:H),0)</f>
        <v>0</v>
      </c>
      <c r="F57">
        <f>IFERROR(_xlfn.XLOOKUP($A57,map_headernames!J:J,map_headernames!J:J),0)</f>
        <v>0</v>
      </c>
      <c r="G57">
        <f>IFERROR(_xlfn.XLOOKUP($A57,map_headernames!N:N,map_headernames!N:N),0)</f>
        <v>0</v>
      </c>
    </row>
    <row r="58" spans="1:12">
      <c r="A58" s="80" t="s">
        <v>3295</v>
      </c>
      <c r="B58" s="80" t="s">
        <v>3296</v>
      </c>
      <c r="C58" s="89" t="s">
        <v>3296</v>
      </c>
      <c r="D58" s="70" t="s">
        <v>2254</v>
      </c>
      <c r="E58">
        <f>IFERROR(_xlfn.XLOOKUP($A58,map_headernames!H:H,map_headernames!H:H),0)</f>
        <v>0</v>
      </c>
      <c r="F58">
        <f>IFERROR(_xlfn.XLOOKUP($A58,map_headernames!J:J,map_headernames!J:J),0)</f>
        <v>0</v>
      </c>
      <c r="G58">
        <f>IFERROR(_xlfn.XLOOKUP($A58,map_headernames!N:N,map_headernames!N:N),0)</f>
        <v>0</v>
      </c>
    </row>
    <row r="59" spans="1:12">
      <c r="A59" s="80" t="s">
        <v>3297</v>
      </c>
      <c r="B59" s="80" t="s">
        <v>3298</v>
      </c>
      <c r="C59" s="89" t="s">
        <v>3299</v>
      </c>
      <c r="D59" s="70" t="s">
        <v>2254</v>
      </c>
      <c r="E59">
        <f>IFERROR(_xlfn.XLOOKUP($A59,map_headernames!H:H,map_headernames!H:H),0)</f>
        <v>0</v>
      </c>
      <c r="F59">
        <f>IFERROR(_xlfn.XLOOKUP($A59,map_headernames!J:J,map_headernames!J:J),0)</f>
        <v>0</v>
      </c>
      <c r="G59">
        <f>IFERROR(_xlfn.XLOOKUP($A59,map_headernames!N:N,map_headernames!N:N),0)</f>
        <v>0</v>
      </c>
    </row>
    <row r="60" spans="1:12">
      <c r="A60" s="80" t="s">
        <v>3300</v>
      </c>
      <c r="B60" s="80" t="s">
        <v>3301</v>
      </c>
      <c r="C60" s="89" t="s">
        <v>3302</v>
      </c>
      <c r="D60" s="70" t="s">
        <v>2254</v>
      </c>
      <c r="E60">
        <f>IFERROR(_xlfn.XLOOKUP($A60,map_headernames!H:H,map_headernames!H:H),0)</f>
        <v>0</v>
      </c>
      <c r="F60">
        <f>IFERROR(_xlfn.XLOOKUP($A60,map_headernames!J:J,map_headernames!J:J),0)</f>
        <v>0</v>
      </c>
      <c r="G60">
        <f>IFERROR(_xlfn.XLOOKUP($A60,map_headernames!N:N,map_headernames!N:N),0)</f>
        <v>0</v>
      </c>
    </row>
    <row r="61" spans="1:12">
      <c r="A61" s="80" t="s">
        <v>3303</v>
      </c>
      <c r="B61" s="80" t="s">
        <v>3304</v>
      </c>
      <c r="C61" s="89" t="s">
        <v>3305</v>
      </c>
      <c r="D61" s="70" t="s">
        <v>2254</v>
      </c>
      <c r="E61">
        <f>IFERROR(_xlfn.XLOOKUP($A61,map_headernames!H:H,map_headernames!H:H),0)</f>
        <v>0</v>
      </c>
      <c r="F61">
        <f>IFERROR(_xlfn.XLOOKUP($A61,map_headernames!J:J,map_headernames!J:J),0)</f>
        <v>0</v>
      </c>
      <c r="G61">
        <f>IFERROR(_xlfn.XLOOKUP($A61,map_headernames!N:N,map_headernames!N:N),0)</f>
        <v>0</v>
      </c>
    </row>
    <row r="62" spans="1:12">
      <c r="A62" s="80" t="s">
        <v>3306</v>
      </c>
      <c r="B62" s="80" t="s">
        <v>3307</v>
      </c>
      <c r="C62" s="89" t="s">
        <v>3308</v>
      </c>
      <c r="D62" s="70" t="s">
        <v>2254</v>
      </c>
      <c r="E62">
        <f>IFERROR(_xlfn.XLOOKUP($A62,map_headernames!H:H,map_headernames!H:H),0)</f>
        <v>0</v>
      </c>
      <c r="F62">
        <f>IFERROR(_xlfn.XLOOKUP($A62,map_headernames!J:J,map_headernames!J:J),0)</f>
        <v>0</v>
      </c>
      <c r="G62">
        <f>IFERROR(_xlfn.XLOOKUP($A62,map_headernames!N:N,map_headernames!N:N),0)</f>
        <v>0</v>
      </c>
    </row>
    <row r="63" spans="1:12">
      <c r="A63" s="80" t="s">
        <v>3309</v>
      </c>
      <c r="B63" s="80" t="s">
        <v>3310</v>
      </c>
      <c r="C63" s="89" t="s">
        <v>3311</v>
      </c>
      <c r="D63" s="70" t="s">
        <v>2254</v>
      </c>
      <c r="E63">
        <f>IFERROR(_xlfn.XLOOKUP($A63,map_headernames!H:H,map_headernames!H:H),0)</f>
        <v>0</v>
      </c>
      <c r="F63">
        <f>IFERROR(_xlfn.XLOOKUP($A63,map_headernames!J:J,map_headernames!J:J),0)</f>
        <v>0</v>
      </c>
      <c r="G63">
        <f>IFERROR(_xlfn.XLOOKUP($A63,map_headernames!N:N,map_headernames!N:N),0)</f>
        <v>0</v>
      </c>
    </row>
    <row r="64" spans="1:12">
      <c r="A64" s="80" t="s">
        <v>3312</v>
      </c>
      <c r="B64" s="80" t="s">
        <v>3313</v>
      </c>
      <c r="C64" s="89" t="s">
        <v>3314</v>
      </c>
      <c r="D64" s="70" t="s">
        <v>2254</v>
      </c>
      <c r="E64">
        <f>IFERROR(_xlfn.XLOOKUP($A64,map_headernames!H:H,map_headernames!H:H),0)</f>
        <v>0</v>
      </c>
      <c r="F64">
        <f>IFERROR(_xlfn.XLOOKUP($A64,map_headernames!J:J,map_headernames!J:J),0)</f>
        <v>0</v>
      </c>
      <c r="G64">
        <f>IFERROR(_xlfn.XLOOKUP($A64,map_headernames!N:N,map_headernames!N:N),0)</f>
        <v>0</v>
      </c>
    </row>
    <row r="65" spans="1:12">
      <c r="A65" s="80" t="s">
        <v>3315</v>
      </c>
      <c r="B65" s="80" t="s">
        <v>3316</v>
      </c>
      <c r="C65" s="89" t="s">
        <v>3317</v>
      </c>
      <c r="D65" s="70" t="s">
        <v>2254</v>
      </c>
      <c r="E65">
        <f>IFERROR(_xlfn.XLOOKUP($A65,map_headernames!H:H,map_headernames!H:H),0)</f>
        <v>0</v>
      </c>
      <c r="F65">
        <f>IFERROR(_xlfn.XLOOKUP($A65,map_headernames!J:J,map_headernames!J:J),0)</f>
        <v>0</v>
      </c>
      <c r="G65">
        <f>IFERROR(_xlfn.XLOOKUP($A65,map_headernames!N:N,map_headernames!N:N),0)</f>
        <v>0</v>
      </c>
    </row>
    <row r="66" spans="1:12">
      <c r="A66" s="80" t="s">
        <v>1081</v>
      </c>
      <c r="B66" s="80" t="s">
        <v>3318</v>
      </c>
      <c r="C66" s="87" t="s">
        <v>1087</v>
      </c>
      <c r="D66" s="70" t="s">
        <v>3319</v>
      </c>
      <c r="E66" t="str">
        <f>IFERROR(_xlfn.XLOOKUP($A66,map_headernames!H:H,map_headernames!H:H),0)</f>
        <v>HSHOLDS</v>
      </c>
      <c r="F66" t="str">
        <f>IFERROR(_xlfn.XLOOKUP($A66,map_headernames!J:J,map_headernames!J:J),0)</f>
        <v>HSHOLDS</v>
      </c>
      <c r="G66" s="1">
        <f>IFERROR(_xlfn.XLOOKUP($A66,map_headernames!N:N,map_headernames!N:N),0)</f>
        <v>0</v>
      </c>
      <c r="H66" s="1"/>
      <c r="I66" t="s">
        <v>1082</v>
      </c>
      <c r="J66" s="1"/>
      <c r="K66">
        <v>0</v>
      </c>
      <c r="L66">
        <v>0</v>
      </c>
    </row>
    <row r="67" spans="1:12">
      <c r="A67" s="80" t="s">
        <v>3320</v>
      </c>
      <c r="B67" s="80" t="s">
        <v>3321</v>
      </c>
      <c r="C67" s="87" t="s">
        <v>3322</v>
      </c>
      <c r="D67" s="70" t="s">
        <v>3319</v>
      </c>
      <c r="E67">
        <f>IFERROR(_xlfn.XLOOKUP($A67,map_headernames!H:H,map_headernames!H:H),0)</f>
        <v>0</v>
      </c>
      <c r="F67">
        <f>IFERROR(_xlfn.XLOOKUP($A67,map_headernames!J:J,map_headernames!J:J),0)</f>
        <v>0</v>
      </c>
      <c r="G67">
        <f>IFERROR(_xlfn.XLOOKUP($A67,map_headernames!N:N,map_headernames!N:N),0)</f>
        <v>0</v>
      </c>
    </row>
    <row r="68" spans="1:12">
      <c r="A68" s="80" t="s">
        <v>3323</v>
      </c>
      <c r="B68" s="80" t="s">
        <v>3324</v>
      </c>
      <c r="C68" s="87" t="s">
        <v>3324</v>
      </c>
      <c r="D68" s="70" t="s">
        <v>3319</v>
      </c>
      <c r="E68">
        <f>IFERROR(_xlfn.XLOOKUP($A68,map_headernames!H:H,map_headernames!H:H),0)</f>
        <v>0</v>
      </c>
      <c r="F68">
        <f>IFERROR(_xlfn.XLOOKUP($A68,map_headernames!J:J,map_headernames!J:J),0)</f>
        <v>0</v>
      </c>
      <c r="G68">
        <f>IFERROR(_xlfn.XLOOKUP($A68,map_headernames!N:N,map_headernames!N:N),0)</f>
        <v>0</v>
      </c>
    </row>
    <row r="69" spans="1:12">
      <c r="A69" s="80" t="s">
        <v>3325</v>
      </c>
      <c r="B69" s="80" t="s">
        <v>3326</v>
      </c>
      <c r="C69" s="87" t="s">
        <v>3326</v>
      </c>
      <c r="D69" s="70" t="s">
        <v>3319</v>
      </c>
      <c r="E69">
        <f>IFERROR(_xlfn.XLOOKUP($A69,map_headernames!H:H,map_headernames!H:H),0)</f>
        <v>0</v>
      </c>
      <c r="F69">
        <f>IFERROR(_xlfn.XLOOKUP($A69,map_headernames!J:J,map_headernames!J:J),0)</f>
        <v>0</v>
      </c>
      <c r="G69">
        <f>IFERROR(_xlfn.XLOOKUP($A69,map_headernames!N:N,map_headernames!N:N),0)</f>
        <v>0</v>
      </c>
    </row>
    <row r="70" spans="1:12">
      <c r="A70" s="80" t="s">
        <v>3327</v>
      </c>
      <c r="B70" s="80" t="s">
        <v>3328</v>
      </c>
      <c r="C70" s="87" t="s">
        <v>3329</v>
      </c>
      <c r="D70" s="70" t="s">
        <v>3319</v>
      </c>
      <c r="E70">
        <f>IFERROR(_xlfn.XLOOKUP($A70,map_headernames!H:H,map_headernames!H:H),0)</f>
        <v>0</v>
      </c>
      <c r="F70">
        <f>IFERROR(_xlfn.XLOOKUP($A70,map_headernames!J:J,map_headernames!J:J),0)</f>
        <v>0</v>
      </c>
      <c r="G70">
        <f>IFERROR(_xlfn.XLOOKUP($A70,map_headernames!N:N,map_headernames!N:N),0)</f>
        <v>0</v>
      </c>
    </row>
    <row r="71" spans="1:12">
      <c r="A71" s="108" t="s">
        <v>2586</v>
      </c>
      <c r="B71" s="108" t="s">
        <v>2587</v>
      </c>
      <c r="C71" s="103" t="s">
        <v>2587</v>
      </c>
      <c r="D71" s="70" t="s">
        <v>3319</v>
      </c>
      <c r="E71" s="9" t="str">
        <f>IFERROR(_xlfn.XLOOKUP($A71,map_headernames!H:H,map_headernames!H:H),0)</f>
        <v>PER_CAP_INC</v>
      </c>
      <c r="F71" s="9" t="str">
        <f>IFERROR(_xlfn.XLOOKUP($A71,map_headernames!J:J,map_headernames!J:J),0)</f>
        <v>PER_CAP_INC</v>
      </c>
      <c r="G71" s="1">
        <f>IFERROR(_xlfn.XLOOKUP($A71,map_headernames!N:N,map_headernames!N:N),0)</f>
        <v>0</v>
      </c>
      <c r="J71" s="9" t="s">
        <v>4886</v>
      </c>
      <c r="K71" s="1">
        <v>1</v>
      </c>
      <c r="L71" s="22">
        <v>0</v>
      </c>
    </row>
    <row r="72" spans="1:12">
      <c r="A72" s="80" t="s">
        <v>3330</v>
      </c>
      <c r="B72" s="80" t="s">
        <v>3331</v>
      </c>
      <c r="C72" s="87" t="s">
        <v>3331</v>
      </c>
      <c r="D72" s="70" t="s">
        <v>3319</v>
      </c>
      <c r="E72">
        <f>IFERROR(_xlfn.XLOOKUP($A72,map_headernames!H:H,map_headernames!H:H),0)</f>
        <v>0</v>
      </c>
      <c r="F72">
        <f>IFERROR(_xlfn.XLOOKUP($A72,map_headernames!J:J,map_headernames!J:J),0)</f>
        <v>0</v>
      </c>
      <c r="G72">
        <f>IFERROR(_xlfn.XLOOKUP($A72,map_headernames!N:N,map_headernames!N:N),0)</f>
        <v>0</v>
      </c>
    </row>
    <row r="73" spans="1:12">
      <c r="A73" s="80" t="s">
        <v>3332</v>
      </c>
      <c r="B73" s="80" t="s">
        <v>3333</v>
      </c>
      <c r="C73" s="87" t="s">
        <v>3334</v>
      </c>
      <c r="D73" s="70" t="s">
        <v>3319</v>
      </c>
      <c r="E73">
        <f>IFERROR(_xlfn.XLOOKUP($A73,map_headernames!H:H,map_headernames!H:H),0)</f>
        <v>0</v>
      </c>
      <c r="F73">
        <f>IFERROR(_xlfn.XLOOKUP($A73,map_headernames!J:J,map_headernames!J:J),0)</f>
        <v>0</v>
      </c>
      <c r="G73">
        <f>IFERROR(_xlfn.XLOOKUP($A73,map_headernames!N:N,map_headernames!N:N),0)</f>
        <v>0</v>
      </c>
    </row>
    <row r="74" spans="1:12">
      <c r="A74" s="80" t="s">
        <v>3335</v>
      </c>
      <c r="B74" s="80" t="s">
        <v>3336</v>
      </c>
      <c r="C74" s="87" t="s">
        <v>3336</v>
      </c>
      <c r="D74" s="70" t="s">
        <v>3319</v>
      </c>
      <c r="E74">
        <f>IFERROR(_xlfn.XLOOKUP($A74,map_headernames!H:H,map_headernames!H:H),0)</f>
        <v>0</v>
      </c>
      <c r="F74">
        <f>IFERROR(_xlfn.XLOOKUP($A74,map_headernames!J:J,map_headernames!J:J),0)</f>
        <v>0</v>
      </c>
      <c r="G74">
        <f>IFERROR(_xlfn.XLOOKUP($A74,map_headernames!N:N,map_headernames!N:N),0)</f>
        <v>0</v>
      </c>
    </row>
    <row r="75" spans="1:12">
      <c r="A75" s="80" t="s">
        <v>3337</v>
      </c>
      <c r="B75" s="80" t="s">
        <v>3338</v>
      </c>
      <c r="C75" s="87" t="s">
        <v>3339</v>
      </c>
      <c r="D75" s="70" t="s">
        <v>3319</v>
      </c>
      <c r="E75">
        <f>IFERROR(_xlfn.XLOOKUP($A75,map_headernames!H:H,map_headernames!H:H),0)</f>
        <v>0</v>
      </c>
      <c r="F75">
        <f>IFERROR(_xlfn.XLOOKUP($A75,map_headernames!J:J,map_headernames!J:J),0)</f>
        <v>0</v>
      </c>
      <c r="G75">
        <f>IFERROR(_xlfn.XLOOKUP($A75,map_headernames!N:N,map_headernames!N:N),0)</f>
        <v>0</v>
      </c>
    </row>
    <row r="76" spans="1:12">
      <c r="A76" s="80" t="s">
        <v>3340</v>
      </c>
      <c r="B76" s="80" t="s">
        <v>3341</v>
      </c>
      <c r="C76" s="87" t="s">
        <v>3341</v>
      </c>
      <c r="D76" s="70" t="s">
        <v>3319</v>
      </c>
      <c r="E76">
        <f>IFERROR(_xlfn.XLOOKUP($A76,map_headernames!H:H,map_headernames!H:H),0)</f>
        <v>0</v>
      </c>
      <c r="F76">
        <f>IFERROR(_xlfn.XLOOKUP($A76,map_headernames!J:J,map_headernames!J:J),0)</f>
        <v>0</v>
      </c>
      <c r="G76">
        <f>IFERROR(_xlfn.XLOOKUP($A76,map_headernames!N:N,map_headernames!N:N),0)</f>
        <v>0</v>
      </c>
    </row>
    <row r="77" spans="1:12">
      <c r="A77" s="80" t="s">
        <v>3342</v>
      </c>
      <c r="B77" s="80" t="s">
        <v>3343</v>
      </c>
      <c r="C77" s="87" t="s">
        <v>3344</v>
      </c>
      <c r="D77" s="70" t="s">
        <v>3319</v>
      </c>
      <c r="E77">
        <f>IFERROR(_xlfn.XLOOKUP($A77,map_headernames!H:H,map_headernames!H:H),0)</f>
        <v>0</v>
      </c>
      <c r="F77">
        <f>IFERROR(_xlfn.XLOOKUP($A77,map_headernames!J:J,map_headernames!J:J),0)</f>
        <v>0</v>
      </c>
      <c r="G77">
        <f>IFERROR(_xlfn.XLOOKUP($A77,map_headernames!N:N,map_headernames!N:N),0)</f>
        <v>0</v>
      </c>
    </row>
    <row r="78" spans="1:12">
      <c r="A78" s="80" t="s">
        <v>3345</v>
      </c>
      <c r="B78" s="80" t="s">
        <v>3346</v>
      </c>
      <c r="C78" s="87" t="s">
        <v>3346</v>
      </c>
      <c r="D78" s="70" t="s">
        <v>3319</v>
      </c>
      <c r="E78">
        <f>IFERROR(_xlfn.XLOOKUP($A78,map_headernames!H:H,map_headernames!H:H),0)</f>
        <v>0</v>
      </c>
      <c r="F78">
        <f>IFERROR(_xlfn.XLOOKUP($A78,map_headernames!J:J,map_headernames!J:J),0)</f>
        <v>0</v>
      </c>
      <c r="G78">
        <f>IFERROR(_xlfn.XLOOKUP($A78,map_headernames!N:N,map_headernames!N:N),0)</f>
        <v>0</v>
      </c>
    </row>
    <row r="79" spans="1:12">
      <c r="A79" s="80" t="s">
        <v>3347</v>
      </c>
      <c r="B79" s="80" t="s">
        <v>3348</v>
      </c>
      <c r="C79" s="87" t="s">
        <v>3349</v>
      </c>
      <c r="D79" s="70" t="s">
        <v>3319</v>
      </c>
      <c r="E79">
        <f>IFERROR(_xlfn.XLOOKUP($A79,map_headernames!H:H,map_headernames!H:H),0)</f>
        <v>0</v>
      </c>
      <c r="F79">
        <f>IFERROR(_xlfn.XLOOKUP($A79,map_headernames!J:J,map_headernames!J:J),0)</f>
        <v>0</v>
      </c>
      <c r="G79">
        <f>IFERROR(_xlfn.XLOOKUP($A79,map_headernames!N:N,map_headernames!N:N),0)</f>
        <v>0</v>
      </c>
    </row>
    <row r="80" spans="1:12">
      <c r="A80" s="80" t="s">
        <v>3350</v>
      </c>
      <c r="B80" s="80" t="s">
        <v>3351</v>
      </c>
      <c r="C80" s="87" t="s">
        <v>3351</v>
      </c>
      <c r="D80" s="70" t="s">
        <v>3319</v>
      </c>
      <c r="E80">
        <f>IFERROR(_xlfn.XLOOKUP($A80,map_headernames!H:H,map_headernames!H:H),0)</f>
        <v>0</v>
      </c>
      <c r="F80">
        <f>IFERROR(_xlfn.XLOOKUP($A80,map_headernames!J:J,map_headernames!J:J),0)</f>
        <v>0</v>
      </c>
      <c r="G80">
        <f>IFERROR(_xlfn.XLOOKUP($A80,map_headernames!N:N,map_headernames!N:N),0)</f>
        <v>0</v>
      </c>
    </row>
    <row r="81" spans="1:13">
      <c r="A81" s="80" t="s">
        <v>3352</v>
      </c>
      <c r="B81" s="80" t="s">
        <v>3353</v>
      </c>
      <c r="C81" s="87" t="s">
        <v>3354</v>
      </c>
      <c r="D81" s="70" t="s">
        <v>3319</v>
      </c>
      <c r="E81">
        <f>IFERROR(_xlfn.XLOOKUP($A81,map_headernames!H:H,map_headernames!H:H),0)</f>
        <v>0</v>
      </c>
      <c r="F81">
        <f>IFERROR(_xlfn.XLOOKUP($A81,map_headernames!J:J,map_headernames!J:J),0)</f>
        <v>0</v>
      </c>
      <c r="G81">
        <f>IFERROR(_xlfn.XLOOKUP($A81,map_headernames!N:N,map_headernames!N:N),0)</f>
        <v>0</v>
      </c>
    </row>
    <row r="82" spans="1:13">
      <c r="A82" s="86" t="s">
        <v>3355</v>
      </c>
      <c r="B82" s="86" t="s">
        <v>3356</v>
      </c>
      <c r="C82" s="104" t="s">
        <v>3357</v>
      </c>
      <c r="D82" s="70" t="s">
        <v>3319</v>
      </c>
      <c r="E82">
        <f>IFERROR(_xlfn.XLOOKUP($A82,map_headernames!H:H,map_headernames!H:H),0)</f>
        <v>0</v>
      </c>
      <c r="F82">
        <f>IFERROR(_xlfn.XLOOKUP($A82,map_headernames!J:J,map_headernames!J:J),0)</f>
        <v>0</v>
      </c>
      <c r="G82">
        <f>IFERROR(_xlfn.XLOOKUP($A82,map_headernames!N:N,map_headernames!N:N),0)</f>
        <v>0</v>
      </c>
      <c r="I82" t="s">
        <v>608</v>
      </c>
      <c r="J82" s="76" t="s">
        <v>607</v>
      </c>
      <c r="K82">
        <v>0</v>
      </c>
      <c r="L82">
        <v>0</v>
      </c>
    </row>
    <row r="83" spans="1:13">
      <c r="A83" s="86" t="s">
        <v>3358</v>
      </c>
      <c r="B83" s="86" t="s">
        <v>3359</v>
      </c>
      <c r="C83" s="104" t="s">
        <v>3359</v>
      </c>
      <c r="D83" s="70" t="s">
        <v>3319</v>
      </c>
      <c r="E83">
        <f>IFERROR(_xlfn.XLOOKUP($A83,map_headernames!H:H,map_headernames!H:H),0)</f>
        <v>0</v>
      </c>
      <c r="F83">
        <f>IFERROR(_xlfn.XLOOKUP($A83,map_headernames!J:J,map_headernames!J:J),0)</f>
        <v>0</v>
      </c>
      <c r="G83">
        <f>IFERROR(_xlfn.XLOOKUP($A83,map_headernames!N:N,map_headernames!N:N),0)</f>
        <v>0</v>
      </c>
      <c r="H83" t="s">
        <v>1646</v>
      </c>
      <c r="I83" s="24" t="s">
        <v>577</v>
      </c>
      <c r="J83" s="76" t="s">
        <v>576</v>
      </c>
      <c r="K83">
        <v>0</v>
      </c>
      <c r="L83">
        <v>0</v>
      </c>
    </row>
    <row r="84" spans="1:13">
      <c r="A84" s="86" t="s">
        <v>3360</v>
      </c>
      <c r="B84" s="86" t="s">
        <v>3361</v>
      </c>
      <c r="C84" s="91" t="s">
        <v>3362</v>
      </c>
      <c r="D84" s="70" t="s">
        <v>3319</v>
      </c>
      <c r="E84">
        <f>IFERROR(_xlfn.XLOOKUP($A84,map_headernames!H:H,map_headernames!H:H),0)</f>
        <v>0</v>
      </c>
      <c r="F84">
        <f>IFERROR(_xlfn.XLOOKUP($A84,map_headernames!J:J,map_headernames!J:J),0)</f>
        <v>0</v>
      </c>
      <c r="G84">
        <f>IFERROR(_xlfn.XLOOKUP($A84,map_headernames!N:N,map_headernames!N:N),0)</f>
        <v>0</v>
      </c>
      <c r="I84" s="24" t="s">
        <v>1648</v>
      </c>
      <c r="J84" s="76" t="s">
        <v>155</v>
      </c>
      <c r="K84">
        <v>0</v>
      </c>
      <c r="L84">
        <v>0</v>
      </c>
    </row>
    <row r="85" spans="1:13">
      <c r="A85" s="80" t="s">
        <v>3363</v>
      </c>
      <c r="B85" s="80" t="s">
        <v>3364</v>
      </c>
      <c r="C85" s="91" t="s">
        <v>3364</v>
      </c>
      <c r="D85" s="70" t="s">
        <v>3319</v>
      </c>
      <c r="E85">
        <f>IFERROR(_xlfn.XLOOKUP($A85,map_headernames!H:H,map_headernames!H:H),0)</f>
        <v>0</v>
      </c>
      <c r="F85">
        <f>IFERROR(_xlfn.XLOOKUP($A85,map_headernames!J:J,map_headernames!J:J),0)</f>
        <v>0</v>
      </c>
      <c r="G85">
        <f>IFERROR(_xlfn.XLOOKUP($A85,map_headernames!N:N,map_headernames!N:N),0)</f>
        <v>0</v>
      </c>
      <c r="M85" t="s">
        <v>4882</v>
      </c>
    </row>
    <row r="86" spans="1:13">
      <c r="A86" s="80" t="s">
        <v>3365</v>
      </c>
      <c r="B86" s="80" t="s">
        <v>3366</v>
      </c>
      <c r="C86" s="91" t="s">
        <v>3367</v>
      </c>
      <c r="D86" s="70" t="s">
        <v>3319</v>
      </c>
      <c r="E86">
        <f>IFERROR(_xlfn.XLOOKUP($A86,map_headernames!H:H,map_headernames!H:H),0)</f>
        <v>0</v>
      </c>
      <c r="F86">
        <f>IFERROR(_xlfn.XLOOKUP($A86,map_headernames!J:J,map_headernames!J:J),0)</f>
        <v>0</v>
      </c>
      <c r="G86">
        <f>IFERROR(_xlfn.XLOOKUP($A86,map_headernames!N:N,map_headernames!N:N),0)</f>
        <v>0</v>
      </c>
    </row>
    <row r="87" spans="1:13">
      <c r="A87" s="80" t="s">
        <v>3368</v>
      </c>
      <c r="B87" s="80" t="s">
        <v>3369</v>
      </c>
      <c r="C87" s="91" t="s">
        <v>3369</v>
      </c>
      <c r="D87" s="70" t="s">
        <v>3319</v>
      </c>
      <c r="E87">
        <f>IFERROR(_xlfn.XLOOKUP($A87,map_headernames!H:H,map_headernames!H:H),0)</f>
        <v>0</v>
      </c>
      <c r="F87">
        <f>IFERROR(_xlfn.XLOOKUP($A87,map_headernames!J:J,map_headernames!J:J),0)</f>
        <v>0</v>
      </c>
      <c r="G87">
        <f>IFERROR(_xlfn.XLOOKUP($A87,map_headernames!N:N,map_headernames!N:N),0)</f>
        <v>0</v>
      </c>
      <c r="M87" t="s">
        <v>4882</v>
      </c>
    </row>
    <row r="88" spans="1:13">
      <c r="A88" s="80" t="s">
        <v>3370</v>
      </c>
      <c r="B88" s="80" t="s">
        <v>3371</v>
      </c>
      <c r="C88" s="91" t="s">
        <v>3372</v>
      </c>
      <c r="D88" s="70" t="s">
        <v>3319</v>
      </c>
      <c r="E88">
        <f>IFERROR(_xlfn.XLOOKUP($A88,map_headernames!H:H,map_headernames!H:H),0)</f>
        <v>0</v>
      </c>
      <c r="F88">
        <f>IFERROR(_xlfn.XLOOKUP($A88,map_headernames!J:J,map_headernames!J:J),0)</f>
        <v>0</v>
      </c>
      <c r="G88">
        <f>IFERROR(_xlfn.XLOOKUP($A88,map_headernames!N:N,map_headernames!N:N),0)</f>
        <v>0</v>
      </c>
    </row>
    <row r="89" spans="1:13">
      <c r="A89" s="80" t="s">
        <v>3373</v>
      </c>
      <c r="B89" s="80" t="s">
        <v>3374</v>
      </c>
      <c r="C89" s="91" t="s">
        <v>3374</v>
      </c>
      <c r="D89" s="70" t="s">
        <v>3319</v>
      </c>
      <c r="E89">
        <f>IFERROR(_xlfn.XLOOKUP($A89,map_headernames!H:H,map_headernames!H:H),0)</f>
        <v>0</v>
      </c>
      <c r="F89">
        <f>IFERROR(_xlfn.XLOOKUP($A89,map_headernames!J:J,map_headernames!J:J),0)</f>
        <v>0</v>
      </c>
      <c r="G89">
        <f>IFERROR(_xlfn.XLOOKUP($A89,map_headernames!N:N,map_headernames!N:N),0)</f>
        <v>0</v>
      </c>
    </row>
    <row r="90" spans="1:13">
      <c r="A90" s="80" t="s">
        <v>3375</v>
      </c>
      <c r="B90" s="80" t="s">
        <v>3376</v>
      </c>
      <c r="C90" s="91" t="s">
        <v>3377</v>
      </c>
      <c r="D90" s="70" t="s">
        <v>3319</v>
      </c>
      <c r="E90">
        <f>IFERROR(_xlfn.XLOOKUP($A90,map_headernames!H:H,map_headernames!H:H),0)</f>
        <v>0</v>
      </c>
      <c r="F90">
        <f>IFERROR(_xlfn.XLOOKUP($A90,map_headernames!J:J,map_headernames!J:J),0)</f>
        <v>0</v>
      </c>
      <c r="G90">
        <f>IFERROR(_xlfn.XLOOKUP($A90,map_headernames!N:N,map_headernames!N:N),0)</f>
        <v>0</v>
      </c>
    </row>
    <row r="91" spans="1:13">
      <c r="A91" s="80" t="s">
        <v>3378</v>
      </c>
      <c r="B91" s="80" t="s">
        <v>3379</v>
      </c>
      <c r="C91" s="91" t="s">
        <v>3379</v>
      </c>
      <c r="D91" s="70" t="s">
        <v>3319</v>
      </c>
      <c r="E91">
        <f>IFERROR(_xlfn.XLOOKUP($A91,map_headernames!H:H,map_headernames!H:H),0)</f>
        <v>0</v>
      </c>
      <c r="F91">
        <f>IFERROR(_xlfn.XLOOKUP($A91,map_headernames!J:J,map_headernames!J:J),0)</f>
        <v>0</v>
      </c>
      <c r="G91">
        <f>IFERROR(_xlfn.XLOOKUP($A91,map_headernames!N:N,map_headernames!N:N),0)</f>
        <v>0</v>
      </c>
    </row>
    <row r="92" spans="1:13">
      <c r="A92" s="80" t="s">
        <v>3380</v>
      </c>
      <c r="B92" s="80" t="s">
        <v>3381</v>
      </c>
      <c r="C92" s="91" t="s">
        <v>3382</v>
      </c>
      <c r="D92" s="70" t="s">
        <v>3319</v>
      </c>
      <c r="E92">
        <f>IFERROR(_xlfn.XLOOKUP($A92,map_headernames!H:H,map_headernames!H:H),0)</f>
        <v>0</v>
      </c>
      <c r="F92">
        <f>IFERROR(_xlfn.XLOOKUP($A92,map_headernames!J:J,map_headernames!J:J),0)</f>
        <v>0</v>
      </c>
      <c r="G92">
        <f>IFERROR(_xlfn.XLOOKUP($A92,map_headernames!N:N,map_headernames!N:N),0)</f>
        <v>0</v>
      </c>
    </row>
    <row r="93" spans="1:13">
      <c r="A93" s="80" t="s">
        <v>3383</v>
      </c>
      <c r="B93" s="80" t="s">
        <v>3384</v>
      </c>
      <c r="C93" s="91" t="s">
        <v>3384</v>
      </c>
      <c r="D93" s="70" t="s">
        <v>3319</v>
      </c>
      <c r="E93">
        <f>IFERROR(_xlfn.XLOOKUP($A93,map_headernames!H:H,map_headernames!H:H),0)</f>
        <v>0</v>
      </c>
      <c r="F93">
        <f>IFERROR(_xlfn.XLOOKUP($A93,map_headernames!J:J,map_headernames!J:J),0)</f>
        <v>0</v>
      </c>
      <c r="G93">
        <f>IFERROR(_xlfn.XLOOKUP($A93,map_headernames!N:N,map_headernames!N:N),0)</f>
        <v>0</v>
      </c>
    </row>
    <row r="94" spans="1:13">
      <c r="A94" s="80" t="s">
        <v>3385</v>
      </c>
      <c r="B94" s="80" t="s">
        <v>3386</v>
      </c>
      <c r="C94" s="91" t="s">
        <v>3387</v>
      </c>
      <c r="D94" s="70" t="s">
        <v>3319</v>
      </c>
      <c r="E94">
        <f>IFERROR(_xlfn.XLOOKUP($A94,map_headernames!H:H,map_headernames!H:H),0)</f>
        <v>0</v>
      </c>
      <c r="F94">
        <f>IFERROR(_xlfn.XLOOKUP($A94,map_headernames!J:J,map_headernames!J:J),0)</f>
        <v>0</v>
      </c>
      <c r="G94">
        <f>IFERROR(_xlfn.XLOOKUP($A94,map_headernames!N:N,map_headernames!N:N),0)</f>
        <v>0</v>
      </c>
    </row>
    <row r="95" spans="1:13">
      <c r="A95" s="80" t="s">
        <v>3388</v>
      </c>
      <c r="B95" s="80" t="s">
        <v>3389</v>
      </c>
      <c r="C95" s="91" t="s">
        <v>3389</v>
      </c>
      <c r="D95" s="70" t="s">
        <v>3319</v>
      </c>
      <c r="E95">
        <f>IFERROR(_xlfn.XLOOKUP($A95,map_headernames!H:H,map_headernames!H:H),0)</f>
        <v>0</v>
      </c>
      <c r="F95">
        <f>IFERROR(_xlfn.XLOOKUP($A95,map_headernames!J:J,map_headernames!J:J),0)</f>
        <v>0</v>
      </c>
      <c r="G95">
        <f>IFERROR(_xlfn.XLOOKUP($A95,map_headernames!N:N,map_headernames!N:N),0)</f>
        <v>0</v>
      </c>
    </row>
    <row r="96" spans="1:13">
      <c r="A96" s="80" t="s">
        <v>3390</v>
      </c>
      <c r="B96" s="80" t="s">
        <v>3391</v>
      </c>
      <c r="C96" s="91" t="s">
        <v>3392</v>
      </c>
      <c r="D96" s="70" t="s">
        <v>3319</v>
      </c>
      <c r="E96">
        <f>IFERROR(_xlfn.XLOOKUP($A96,map_headernames!H:H,map_headernames!H:H),0)</f>
        <v>0</v>
      </c>
      <c r="F96">
        <f>IFERROR(_xlfn.XLOOKUP($A96,map_headernames!J:J,map_headernames!J:J),0)</f>
        <v>0</v>
      </c>
      <c r="G96">
        <f>IFERROR(_xlfn.XLOOKUP($A96,map_headernames!N:N,map_headernames!N:N),0)</f>
        <v>0</v>
      </c>
    </row>
    <row r="97" spans="1:12">
      <c r="A97" s="80" t="s">
        <v>3393</v>
      </c>
      <c r="B97" s="80" t="s">
        <v>3394</v>
      </c>
      <c r="C97" s="91" t="s">
        <v>3394</v>
      </c>
      <c r="D97" s="70" t="s">
        <v>3319</v>
      </c>
      <c r="E97">
        <f>IFERROR(_xlfn.XLOOKUP($A97,map_headernames!H:H,map_headernames!H:H),0)</f>
        <v>0</v>
      </c>
      <c r="F97">
        <f>IFERROR(_xlfn.XLOOKUP($A97,map_headernames!J:J,map_headernames!J:J),0)</f>
        <v>0</v>
      </c>
      <c r="G97">
        <f>IFERROR(_xlfn.XLOOKUP($A97,map_headernames!N:N,map_headernames!N:N),0)</f>
        <v>0</v>
      </c>
    </row>
    <row r="98" spans="1:12">
      <c r="A98" s="80" t="s">
        <v>3395</v>
      </c>
      <c r="B98" s="80" t="s">
        <v>3396</v>
      </c>
      <c r="C98" s="91" t="s">
        <v>3397</v>
      </c>
      <c r="D98" s="70" t="s">
        <v>3319</v>
      </c>
      <c r="E98">
        <f>IFERROR(_xlfn.XLOOKUP($A98,map_headernames!H:H,map_headernames!H:H),0)</f>
        <v>0</v>
      </c>
      <c r="F98">
        <f>IFERROR(_xlfn.XLOOKUP($A98,map_headernames!J:J,map_headernames!J:J),0)</f>
        <v>0</v>
      </c>
      <c r="G98">
        <f>IFERROR(_xlfn.XLOOKUP($A98,map_headernames!N:N,map_headernames!N:N),0)</f>
        <v>0</v>
      </c>
    </row>
    <row r="99" spans="1:12">
      <c r="A99" s="80" t="s">
        <v>3398</v>
      </c>
      <c r="B99" s="80" t="s">
        <v>3399</v>
      </c>
      <c r="C99" s="103" t="s">
        <v>3399</v>
      </c>
      <c r="D99" s="70" t="s">
        <v>3319</v>
      </c>
      <c r="E99" t="str">
        <f>IFERROR(_xlfn.XLOOKUP($A99,map_headernames!H:H,map_headernames!H:H),0)</f>
        <v>HH_BPOV</v>
      </c>
      <c r="F99">
        <f>IFERROR(_xlfn.XLOOKUP($A99,map_headernames!J:J,map_headernames!J:J),0)</f>
        <v>0</v>
      </c>
      <c r="G99">
        <f>IFERROR(_xlfn.XLOOKUP($A99,map_headernames!N:N,map_headernames!N:N),0)</f>
        <v>0</v>
      </c>
      <c r="H99" s="24"/>
      <c r="I99" s="24"/>
      <c r="J99" s="24" t="s">
        <v>4879</v>
      </c>
      <c r="K99">
        <v>1</v>
      </c>
      <c r="L99">
        <v>1</v>
      </c>
    </row>
    <row r="100" spans="1:12">
      <c r="A100" s="80" t="s">
        <v>3400</v>
      </c>
      <c r="B100" s="80" t="s">
        <v>3401</v>
      </c>
      <c r="C100" s="90" t="s">
        <v>3402</v>
      </c>
      <c r="D100" s="70" t="s">
        <v>3319</v>
      </c>
      <c r="E100" t="str">
        <f>IFERROR(_xlfn.XLOOKUP($A100,map_headernames!H:H,map_headernames!H:H),0)</f>
        <v>PCT_HH_BPOV</v>
      </c>
      <c r="F100">
        <f>IFERROR(_xlfn.XLOOKUP($A100,map_headernames!J:J,map_headernames!J:J),0)</f>
        <v>0</v>
      </c>
      <c r="G100">
        <f>IFERROR(_xlfn.XLOOKUP($A100,map_headernames!N:N,map_headernames!N:N),0)</f>
        <v>0</v>
      </c>
      <c r="H100" s="24"/>
      <c r="I100" s="24"/>
      <c r="J100" s="24" t="s">
        <v>4880</v>
      </c>
      <c r="K100">
        <v>2</v>
      </c>
      <c r="L100">
        <v>1</v>
      </c>
    </row>
    <row r="101" spans="1:12">
      <c r="A101" s="80" t="s">
        <v>3403</v>
      </c>
      <c r="B101" s="80" t="s">
        <v>3404</v>
      </c>
      <c r="C101" s="87" t="s">
        <v>3404</v>
      </c>
      <c r="D101" s="70" t="s">
        <v>3319</v>
      </c>
      <c r="E101">
        <f>IFERROR(_xlfn.XLOOKUP($A101,map_headernames!H:H,map_headernames!H:H),0)</f>
        <v>0</v>
      </c>
      <c r="F101">
        <f>IFERROR(_xlfn.XLOOKUP($A101,map_headernames!J:J,map_headernames!J:J),0)</f>
        <v>0</v>
      </c>
      <c r="G101">
        <f>IFERROR(_xlfn.XLOOKUP($A101,map_headernames!N:N,map_headernames!N:N),0)</f>
        <v>0</v>
      </c>
    </row>
    <row r="102" spans="1:12">
      <c r="A102" s="80" t="s">
        <v>3405</v>
      </c>
      <c r="B102" s="80" t="s">
        <v>3406</v>
      </c>
      <c r="C102" s="87" t="s">
        <v>3407</v>
      </c>
      <c r="D102" s="70" t="s">
        <v>3319</v>
      </c>
      <c r="E102">
        <f>IFERROR(_xlfn.XLOOKUP($A102,map_headernames!H:H,map_headernames!H:H),0)</f>
        <v>0</v>
      </c>
      <c r="F102">
        <f>IFERROR(_xlfn.XLOOKUP($A102,map_headernames!J:J,map_headernames!J:J),0)</f>
        <v>0</v>
      </c>
      <c r="G102">
        <f>IFERROR(_xlfn.XLOOKUP($A102,map_headernames!N:N,map_headernames!N:N),0)</f>
        <v>0</v>
      </c>
    </row>
    <row r="103" spans="1:12">
      <c r="A103" s="80" t="s">
        <v>3408</v>
      </c>
      <c r="B103" s="80" t="s">
        <v>3409</v>
      </c>
      <c r="C103" s="87" t="s">
        <v>3409</v>
      </c>
      <c r="D103" s="70" t="s">
        <v>3319</v>
      </c>
      <c r="E103">
        <f>IFERROR(_xlfn.XLOOKUP($A103,map_headernames!H:H,map_headernames!H:H),0)</f>
        <v>0</v>
      </c>
      <c r="F103">
        <f>IFERROR(_xlfn.XLOOKUP($A103,map_headernames!J:J,map_headernames!J:J),0)</f>
        <v>0</v>
      </c>
      <c r="G103">
        <f>IFERROR(_xlfn.XLOOKUP($A103,map_headernames!N:N,map_headernames!N:N),0)</f>
        <v>0</v>
      </c>
    </row>
    <row r="104" spans="1:12">
      <c r="A104" s="80" t="s">
        <v>3410</v>
      </c>
      <c r="B104" s="80" t="s">
        <v>3411</v>
      </c>
      <c r="C104" s="87" t="s">
        <v>3412</v>
      </c>
      <c r="D104" s="70" t="s">
        <v>3319</v>
      </c>
      <c r="E104">
        <f>IFERROR(_xlfn.XLOOKUP($A104,map_headernames!H:H,map_headernames!H:H),0)</f>
        <v>0</v>
      </c>
      <c r="F104">
        <f>IFERROR(_xlfn.XLOOKUP($A104,map_headernames!J:J,map_headernames!J:J),0)</f>
        <v>0</v>
      </c>
      <c r="G104">
        <f>IFERROR(_xlfn.XLOOKUP($A104,map_headernames!N:N,map_headernames!N:N),0)</f>
        <v>0</v>
      </c>
    </row>
    <row r="105" spans="1:12">
      <c r="A105" s="80" t="s">
        <v>3413</v>
      </c>
      <c r="B105" s="80" t="s">
        <v>3414</v>
      </c>
      <c r="C105" s="87" t="s">
        <v>3414</v>
      </c>
      <c r="D105" s="70" t="s">
        <v>3319</v>
      </c>
      <c r="E105">
        <f>IFERROR(_xlfn.XLOOKUP($A105,map_headernames!H:H,map_headernames!H:H),0)</f>
        <v>0</v>
      </c>
      <c r="F105">
        <f>IFERROR(_xlfn.XLOOKUP($A105,map_headernames!J:J,map_headernames!J:J),0)</f>
        <v>0</v>
      </c>
      <c r="G105">
        <f>IFERROR(_xlfn.XLOOKUP($A105,map_headernames!N:N,map_headernames!N:N),0)</f>
        <v>0</v>
      </c>
    </row>
    <row r="106" spans="1:12">
      <c r="A106" s="80" t="s">
        <v>3415</v>
      </c>
      <c r="B106" s="80" t="s">
        <v>3416</v>
      </c>
      <c r="C106" s="87" t="s">
        <v>3417</v>
      </c>
      <c r="D106" s="70" t="s">
        <v>3319</v>
      </c>
      <c r="E106">
        <f>IFERROR(_xlfn.XLOOKUP($A106,map_headernames!H:H,map_headernames!H:H),0)</f>
        <v>0</v>
      </c>
      <c r="F106">
        <f>IFERROR(_xlfn.XLOOKUP($A106,map_headernames!J:J,map_headernames!J:J),0)</f>
        <v>0</v>
      </c>
      <c r="G106">
        <f>IFERROR(_xlfn.XLOOKUP($A106,map_headernames!N:N,map_headernames!N:N),0)</f>
        <v>0</v>
      </c>
    </row>
    <row r="107" spans="1:12">
      <c r="A107" s="80" t="s">
        <v>3418</v>
      </c>
      <c r="B107" s="80" t="s">
        <v>3419</v>
      </c>
      <c r="C107" s="87" t="s">
        <v>3419</v>
      </c>
      <c r="D107" s="70" t="s">
        <v>3319</v>
      </c>
      <c r="E107">
        <f>IFERROR(_xlfn.XLOOKUP($A107,map_headernames!H:H,map_headernames!H:H),0)</f>
        <v>0</v>
      </c>
      <c r="F107">
        <f>IFERROR(_xlfn.XLOOKUP($A107,map_headernames!J:J,map_headernames!J:J),0)</f>
        <v>0</v>
      </c>
      <c r="G107">
        <f>IFERROR(_xlfn.XLOOKUP($A107,map_headernames!N:N,map_headernames!N:N),0)</f>
        <v>0</v>
      </c>
    </row>
    <row r="108" spans="1:12">
      <c r="A108" s="80" t="s">
        <v>3420</v>
      </c>
      <c r="B108" s="80" t="s">
        <v>3421</v>
      </c>
      <c r="C108" s="87" t="s">
        <v>3422</v>
      </c>
      <c r="D108" s="70" t="s">
        <v>3319</v>
      </c>
      <c r="E108">
        <f>IFERROR(_xlfn.XLOOKUP($A108,map_headernames!H:H,map_headernames!H:H),0)</f>
        <v>0</v>
      </c>
      <c r="F108">
        <f>IFERROR(_xlfn.XLOOKUP($A108,map_headernames!J:J,map_headernames!J:J),0)</f>
        <v>0</v>
      </c>
      <c r="G108">
        <f>IFERROR(_xlfn.XLOOKUP($A108,map_headernames!N:N,map_headernames!N:N),0)</f>
        <v>0</v>
      </c>
    </row>
    <row r="109" spans="1:12">
      <c r="A109" s="80" t="s">
        <v>3423</v>
      </c>
      <c r="B109" s="80" t="s">
        <v>3424</v>
      </c>
      <c r="C109" s="87" t="s">
        <v>3424</v>
      </c>
      <c r="D109" s="70" t="s">
        <v>3319</v>
      </c>
      <c r="E109">
        <f>IFERROR(_xlfn.XLOOKUP($A109,map_headernames!H:H,map_headernames!H:H),0)</f>
        <v>0</v>
      </c>
      <c r="F109">
        <f>IFERROR(_xlfn.XLOOKUP($A109,map_headernames!J:J,map_headernames!J:J),0)</f>
        <v>0</v>
      </c>
      <c r="G109">
        <f>IFERROR(_xlfn.XLOOKUP($A109,map_headernames!N:N,map_headernames!N:N),0)</f>
        <v>0</v>
      </c>
    </row>
    <row r="110" spans="1:12">
      <c r="A110" s="80" t="s">
        <v>3425</v>
      </c>
      <c r="B110" s="80" t="s">
        <v>3426</v>
      </c>
      <c r="C110" s="87" t="s">
        <v>3427</v>
      </c>
      <c r="D110" s="70" t="s">
        <v>3319</v>
      </c>
      <c r="E110">
        <f>IFERROR(_xlfn.XLOOKUP($A110,map_headernames!H:H,map_headernames!H:H),0)</f>
        <v>0</v>
      </c>
      <c r="F110">
        <f>IFERROR(_xlfn.XLOOKUP($A110,map_headernames!J:J,map_headernames!J:J),0)</f>
        <v>0</v>
      </c>
      <c r="G110">
        <f>IFERROR(_xlfn.XLOOKUP($A110,map_headernames!N:N,map_headernames!N:N),0)</f>
        <v>0</v>
      </c>
    </row>
    <row r="111" spans="1:12">
      <c r="A111" s="80" t="s">
        <v>3428</v>
      </c>
      <c r="B111" s="80" t="s">
        <v>3429</v>
      </c>
      <c r="C111" s="87" t="s">
        <v>3429</v>
      </c>
      <c r="D111" s="70" t="s">
        <v>3319</v>
      </c>
      <c r="E111">
        <f>IFERROR(_xlfn.XLOOKUP($A111,map_headernames!H:H,map_headernames!H:H),0)</f>
        <v>0</v>
      </c>
      <c r="F111">
        <f>IFERROR(_xlfn.XLOOKUP($A111,map_headernames!J:J,map_headernames!J:J),0)</f>
        <v>0</v>
      </c>
      <c r="G111">
        <f>IFERROR(_xlfn.XLOOKUP($A111,map_headernames!N:N,map_headernames!N:N),0)</f>
        <v>0</v>
      </c>
    </row>
    <row r="112" spans="1:12">
      <c r="A112" s="80" t="s">
        <v>3430</v>
      </c>
      <c r="B112" s="80" t="s">
        <v>3431</v>
      </c>
      <c r="C112" s="87" t="s">
        <v>3432</v>
      </c>
      <c r="D112" s="70" t="s">
        <v>3319</v>
      </c>
      <c r="E112">
        <f>IFERROR(_xlfn.XLOOKUP($A112,map_headernames!H:H,map_headernames!H:H),0)</f>
        <v>0</v>
      </c>
      <c r="F112">
        <f>IFERROR(_xlfn.XLOOKUP($A112,map_headernames!J:J,map_headernames!J:J),0)</f>
        <v>0</v>
      </c>
      <c r="G112">
        <f>IFERROR(_xlfn.XLOOKUP($A112,map_headernames!N:N,map_headernames!N:N),0)</f>
        <v>0</v>
      </c>
    </row>
    <row r="113" spans="1:7">
      <c r="A113" s="80" t="s">
        <v>3433</v>
      </c>
      <c r="B113" s="80" t="s">
        <v>3434</v>
      </c>
      <c r="C113" s="87" t="s">
        <v>3434</v>
      </c>
      <c r="D113" s="70" t="s">
        <v>3319</v>
      </c>
      <c r="E113">
        <f>IFERROR(_xlfn.XLOOKUP($A113,map_headernames!H:H,map_headernames!H:H),0)</f>
        <v>0</v>
      </c>
      <c r="F113">
        <f>IFERROR(_xlfn.XLOOKUP($A113,map_headernames!J:J,map_headernames!J:J),0)</f>
        <v>0</v>
      </c>
      <c r="G113">
        <f>IFERROR(_xlfn.XLOOKUP($A113,map_headernames!N:N,map_headernames!N:N),0)</f>
        <v>0</v>
      </c>
    </row>
    <row r="114" spans="1:7">
      <c r="A114" s="80" t="s">
        <v>3435</v>
      </c>
      <c r="B114" s="80" t="s">
        <v>3436</v>
      </c>
      <c r="C114" s="87" t="s">
        <v>3437</v>
      </c>
      <c r="D114" s="70" t="s">
        <v>3319</v>
      </c>
      <c r="E114">
        <f>IFERROR(_xlfn.XLOOKUP($A114,map_headernames!H:H,map_headernames!H:H),0)</f>
        <v>0</v>
      </c>
      <c r="F114">
        <f>IFERROR(_xlfn.XLOOKUP($A114,map_headernames!J:J,map_headernames!J:J),0)</f>
        <v>0</v>
      </c>
      <c r="G114">
        <f>IFERROR(_xlfn.XLOOKUP($A114,map_headernames!N:N,map_headernames!N:N),0)</f>
        <v>0</v>
      </c>
    </row>
    <row r="115" spans="1:7">
      <c r="A115" s="80" t="s">
        <v>3438</v>
      </c>
      <c r="B115" s="80" t="s">
        <v>3439</v>
      </c>
      <c r="C115" s="87" t="s">
        <v>3439</v>
      </c>
      <c r="D115" s="70" t="s">
        <v>3319</v>
      </c>
      <c r="E115">
        <f>IFERROR(_xlfn.XLOOKUP($A115,map_headernames!H:H,map_headernames!H:H),0)</f>
        <v>0</v>
      </c>
      <c r="F115">
        <f>IFERROR(_xlfn.XLOOKUP($A115,map_headernames!J:J,map_headernames!J:J),0)</f>
        <v>0</v>
      </c>
      <c r="G115">
        <f>IFERROR(_xlfn.XLOOKUP($A115,map_headernames!N:N,map_headernames!N:N),0)</f>
        <v>0</v>
      </c>
    </row>
    <row r="116" spans="1:7">
      <c r="A116" s="80" t="s">
        <v>3440</v>
      </c>
      <c r="B116" s="80" t="s">
        <v>3441</v>
      </c>
      <c r="C116" s="87" t="s">
        <v>3442</v>
      </c>
      <c r="D116" s="70" t="s">
        <v>3319</v>
      </c>
      <c r="E116">
        <f>IFERROR(_xlfn.XLOOKUP($A116,map_headernames!H:H,map_headernames!H:H),0)</f>
        <v>0</v>
      </c>
      <c r="F116">
        <f>IFERROR(_xlfn.XLOOKUP($A116,map_headernames!J:J,map_headernames!J:J),0)</f>
        <v>0</v>
      </c>
      <c r="G116">
        <f>IFERROR(_xlfn.XLOOKUP($A116,map_headernames!N:N,map_headernames!N:N),0)</f>
        <v>0</v>
      </c>
    </row>
    <row r="117" spans="1:7">
      <c r="A117" s="80" t="s">
        <v>3443</v>
      </c>
      <c r="B117" s="80" t="s">
        <v>3444</v>
      </c>
      <c r="C117" s="87" t="s">
        <v>3444</v>
      </c>
      <c r="D117" s="70" t="s">
        <v>3319</v>
      </c>
      <c r="E117">
        <f>IFERROR(_xlfn.XLOOKUP($A117,map_headernames!H:H,map_headernames!H:H),0)</f>
        <v>0</v>
      </c>
      <c r="F117">
        <f>IFERROR(_xlfn.XLOOKUP($A117,map_headernames!J:J,map_headernames!J:J),0)</f>
        <v>0</v>
      </c>
      <c r="G117">
        <f>IFERROR(_xlfn.XLOOKUP($A117,map_headernames!N:N,map_headernames!N:N),0)</f>
        <v>0</v>
      </c>
    </row>
    <row r="118" spans="1:7">
      <c r="A118" s="80" t="s">
        <v>3445</v>
      </c>
      <c r="B118" s="80" t="s">
        <v>3446</v>
      </c>
      <c r="C118" s="87" t="s">
        <v>3447</v>
      </c>
      <c r="D118" s="70" t="s">
        <v>3319</v>
      </c>
      <c r="E118">
        <f>IFERROR(_xlfn.XLOOKUP($A118,map_headernames!H:H,map_headernames!H:H),0)</f>
        <v>0</v>
      </c>
      <c r="F118">
        <f>IFERROR(_xlfn.XLOOKUP($A118,map_headernames!J:J,map_headernames!J:J),0)</f>
        <v>0</v>
      </c>
      <c r="G118">
        <f>IFERROR(_xlfn.XLOOKUP($A118,map_headernames!N:N,map_headernames!N:N),0)</f>
        <v>0</v>
      </c>
    </row>
    <row r="119" spans="1:7">
      <c r="A119" s="80" t="s">
        <v>3448</v>
      </c>
      <c r="B119" s="80" t="s">
        <v>3449</v>
      </c>
      <c r="C119" s="87" t="s">
        <v>3449</v>
      </c>
      <c r="D119" s="70" t="s">
        <v>3319</v>
      </c>
      <c r="E119">
        <f>IFERROR(_xlfn.XLOOKUP($A119,map_headernames!H:H,map_headernames!H:H),0)</f>
        <v>0</v>
      </c>
      <c r="F119">
        <f>IFERROR(_xlfn.XLOOKUP($A119,map_headernames!J:J,map_headernames!J:J),0)</f>
        <v>0</v>
      </c>
      <c r="G119">
        <f>IFERROR(_xlfn.XLOOKUP($A119,map_headernames!N:N,map_headernames!N:N),0)</f>
        <v>0</v>
      </c>
    </row>
    <row r="120" spans="1:7">
      <c r="A120" s="80" t="s">
        <v>3450</v>
      </c>
      <c r="B120" s="80" t="s">
        <v>3451</v>
      </c>
      <c r="C120" s="87" t="s">
        <v>3452</v>
      </c>
      <c r="D120" s="70" t="s">
        <v>3319</v>
      </c>
      <c r="E120">
        <f>IFERROR(_xlfn.XLOOKUP($A120,map_headernames!H:H,map_headernames!H:H),0)</f>
        <v>0</v>
      </c>
      <c r="F120">
        <f>IFERROR(_xlfn.XLOOKUP($A120,map_headernames!J:J,map_headernames!J:J),0)</f>
        <v>0</v>
      </c>
      <c r="G120">
        <f>IFERROR(_xlfn.XLOOKUP($A120,map_headernames!N:N,map_headernames!N:N),0)</f>
        <v>0</v>
      </c>
    </row>
    <row r="121" spans="1:7">
      <c r="A121" s="80" t="s">
        <v>3453</v>
      </c>
      <c r="B121" s="80" t="s">
        <v>3454</v>
      </c>
      <c r="C121" s="87" t="s">
        <v>3454</v>
      </c>
      <c r="D121" s="70" t="s">
        <v>3319</v>
      </c>
      <c r="E121">
        <f>IFERROR(_xlfn.XLOOKUP($A121,map_headernames!H:H,map_headernames!H:H),0)</f>
        <v>0</v>
      </c>
      <c r="F121">
        <f>IFERROR(_xlfn.XLOOKUP($A121,map_headernames!J:J,map_headernames!J:J),0)</f>
        <v>0</v>
      </c>
      <c r="G121">
        <f>IFERROR(_xlfn.XLOOKUP($A121,map_headernames!N:N,map_headernames!N:N),0)</f>
        <v>0</v>
      </c>
    </row>
    <row r="122" spans="1:7">
      <c r="A122" s="80" t="s">
        <v>3455</v>
      </c>
      <c r="B122" s="80" t="s">
        <v>3456</v>
      </c>
      <c r="C122" s="87" t="s">
        <v>3457</v>
      </c>
      <c r="D122" s="70" t="s">
        <v>3319</v>
      </c>
      <c r="E122">
        <f>IFERROR(_xlfn.XLOOKUP($A122,map_headernames!H:H,map_headernames!H:H),0)</f>
        <v>0</v>
      </c>
      <c r="F122">
        <f>IFERROR(_xlfn.XLOOKUP($A122,map_headernames!J:J,map_headernames!J:J),0)</f>
        <v>0</v>
      </c>
      <c r="G122">
        <f>IFERROR(_xlfn.XLOOKUP($A122,map_headernames!N:N,map_headernames!N:N),0)</f>
        <v>0</v>
      </c>
    </row>
    <row r="123" spans="1:7">
      <c r="A123" s="80" t="s">
        <v>3458</v>
      </c>
      <c r="B123" s="80" t="s">
        <v>3459</v>
      </c>
      <c r="C123" s="96" t="s">
        <v>3459</v>
      </c>
      <c r="D123" s="70" t="s">
        <v>3319</v>
      </c>
      <c r="E123">
        <f>IFERROR(_xlfn.XLOOKUP($A123,map_headernames!H:H,map_headernames!H:H),0)</f>
        <v>0</v>
      </c>
      <c r="F123">
        <f>IFERROR(_xlfn.XLOOKUP($A123,map_headernames!J:J,map_headernames!J:J),0)</f>
        <v>0</v>
      </c>
      <c r="G123">
        <f>IFERROR(_xlfn.XLOOKUP($A123,map_headernames!N:N,map_headernames!N:N),0)</f>
        <v>0</v>
      </c>
    </row>
    <row r="124" spans="1:7">
      <c r="A124" s="80" t="s">
        <v>3460</v>
      </c>
      <c r="B124" s="80" t="s">
        <v>3461</v>
      </c>
      <c r="C124" s="96" t="s">
        <v>3462</v>
      </c>
      <c r="D124" s="70" t="s">
        <v>3319</v>
      </c>
      <c r="E124">
        <f>IFERROR(_xlfn.XLOOKUP($A124,map_headernames!H:H,map_headernames!H:H),0)</f>
        <v>0</v>
      </c>
      <c r="F124">
        <f>IFERROR(_xlfn.XLOOKUP($A124,map_headernames!J:J,map_headernames!J:J),0)</f>
        <v>0</v>
      </c>
      <c r="G124">
        <f>IFERROR(_xlfn.XLOOKUP($A124,map_headernames!N:N,map_headernames!N:N),0)</f>
        <v>0</v>
      </c>
    </row>
    <row r="125" spans="1:7">
      <c r="A125" s="80" t="s">
        <v>3463</v>
      </c>
      <c r="B125" s="80" t="s">
        <v>3464</v>
      </c>
      <c r="C125" s="97" t="s">
        <v>3464</v>
      </c>
      <c r="D125" s="70" t="s">
        <v>3319</v>
      </c>
      <c r="E125">
        <f>IFERROR(_xlfn.XLOOKUP($A125,map_headernames!H:H,map_headernames!H:H),0)</f>
        <v>0</v>
      </c>
      <c r="F125">
        <f>IFERROR(_xlfn.XLOOKUP($A125,map_headernames!J:J,map_headernames!J:J),0)</f>
        <v>0</v>
      </c>
      <c r="G125">
        <f>IFERROR(_xlfn.XLOOKUP($A125,map_headernames!N:N,map_headernames!N:N),0)</f>
        <v>0</v>
      </c>
    </row>
    <row r="126" spans="1:7">
      <c r="A126" s="80" t="s">
        <v>3465</v>
      </c>
      <c r="B126" s="80" t="s">
        <v>3466</v>
      </c>
      <c r="C126" s="97" t="s">
        <v>3467</v>
      </c>
      <c r="D126" s="70" t="s">
        <v>3319</v>
      </c>
      <c r="E126">
        <f>IFERROR(_xlfn.XLOOKUP($A126,map_headernames!H:H,map_headernames!H:H),0)</f>
        <v>0</v>
      </c>
      <c r="F126">
        <f>IFERROR(_xlfn.XLOOKUP($A126,map_headernames!J:J,map_headernames!J:J),0)</f>
        <v>0</v>
      </c>
      <c r="G126">
        <f>IFERROR(_xlfn.XLOOKUP($A126,map_headernames!N:N,map_headernames!N:N),0)</f>
        <v>0</v>
      </c>
    </row>
    <row r="127" spans="1:7">
      <c r="A127" s="80" t="s">
        <v>3468</v>
      </c>
      <c r="B127" s="80" t="s">
        <v>3469</v>
      </c>
      <c r="C127" s="97" t="s">
        <v>3469</v>
      </c>
      <c r="D127" s="70" t="s">
        <v>3319</v>
      </c>
      <c r="E127">
        <f>IFERROR(_xlfn.XLOOKUP($A127,map_headernames!H:H,map_headernames!H:H),0)</f>
        <v>0</v>
      </c>
      <c r="F127">
        <f>IFERROR(_xlfn.XLOOKUP($A127,map_headernames!J:J,map_headernames!J:J),0)</f>
        <v>0</v>
      </c>
      <c r="G127">
        <f>IFERROR(_xlfn.XLOOKUP($A127,map_headernames!N:N,map_headernames!N:N),0)</f>
        <v>0</v>
      </c>
    </row>
    <row r="128" spans="1:7">
      <c r="A128" s="80" t="s">
        <v>3470</v>
      </c>
      <c r="B128" s="80" t="s">
        <v>3471</v>
      </c>
      <c r="C128" s="97" t="s">
        <v>3472</v>
      </c>
      <c r="D128" s="70" t="s">
        <v>3319</v>
      </c>
      <c r="E128">
        <f>IFERROR(_xlfn.XLOOKUP($A128,map_headernames!H:H,map_headernames!H:H),0)</f>
        <v>0</v>
      </c>
      <c r="F128">
        <f>IFERROR(_xlfn.XLOOKUP($A128,map_headernames!J:J,map_headernames!J:J),0)</f>
        <v>0</v>
      </c>
      <c r="G128">
        <f>IFERROR(_xlfn.XLOOKUP($A128,map_headernames!N:N,map_headernames!N:N),0)</f>
        <v>0</v>
      </c>
    </row>
    <row r="129" spans="1:7">
      <c r="A129" s="80" t="s">
        <v>3473</v>
      </c>
      <c r="B129" s="80" t="s">
        <v>3474</v>
      </c>
      <c r="C129" s="97" t="s">
        <v>3474</v>
      </c>
      <c r="D129" s="70" t="s">
        <v>3319</v>
      </c>
      <c r="E129">
        <f>IFERROR(_xlfn.XLOOKUP($A129,map_headernames!H:H,map_headernames!H:H),0)</f>
        <v>0</v>
      </c>
      <c r="F129">
        <f>IFERROR(_xlfn.XLOOKUP($A129,map_headernames!J:J,map_headernames!J:J),0)</f>
        <v>0</v>
      </c>
      <c r="G129">
        <f>IFERROR(_xlfn.XLOOKUP($A129,map_headernames!N:N,map_headernames!N:N),0)</f>
        <v>0</v>
      </c>
    </row>
    <row r="130" spans="1:7">
      <c r="A130" s="80" t="s">
        <v>3475</v>
      </c>
      <c r="B130" s="80" t="s">
        <v>3476</v>
      </c>
      <c r="C130" s="97" t="s">
        <v>3477</v>
      </c>
      <c r="D130" s="70" t="s">
        <v>3319</v>
      </c>
      <c r="E130">
        <f>IFERROR(_xlfn.XLOOKUP($A130,map_headernames!H:H,map_headernames!H:H),0)</f>
        <v>0</v>
      </c>
      <c r="F130">
        <f>IFERROR(_xlfn.XLOOKUP($A130,map_headernames!J:J,map_headernames!J:J),0)</f>
        <v>0</v>
      </c>
      <c r="G130">
        <f>IFERROR(_xlfn.XLOOKUP($A130,map_headernames!N:N,map_headernames!N:N),0)</f>
        <v>0</v>
      </c>
    </row>
    <row r="131" spans="1:7">
      <c r="A131" s="80" t="s">
        <v>3478</v>
      </c>
      <c r="B131" s="80" t="s">
        <v>3479</v>
      </c>
      <c r="C131" s="97" t="s">
        <v>3479</v>
      </c>
      <c r="D131" s="70" t="s">
        <v>3319</v>
      </c>
      <c r="E131">
        <f>IFERROR(_xlfn.XLOOKUP($A131,map_headernames!H:H,map_headernames!H:H),0)</f>
        <v>0</v>
      </c>
      <c r="F131">
        <f>IFERROR(_xlfn.XLOOKUP($A131,map_headernames!J:J,map_headernames!J:J),0)</f>
        <v>0</v>
      </c>
      <c r="G131">
        <f>IFERROR(_xlfn.XLOOKUP($A131,map_headernames!N:N,map_headernames!N:N),0)</f>
        <v>0</v>
      </c>
    </row>
    <row r="132" spans="1:7">
      <c r="A132" s="80" t="s">
        <v>3480</v>
      </c>
      <c r="B132" s="80" t="s">
        <v>3481</v>
      </c>
      <c r="C132" s="97" t="s">
        <v>3482</v>
      </c>
      <c r="D132" s="70" t="s">
        <v>3319</v>
      </c>
      <c r="E132">
        <f>IFERROR(_xlfn.XLOOKUP($A132,map_headernames!H:H,map_headernames!H:H),0)</f>
        <v>0</v>
      </c>
      <c r="F132">
        <f>IFERROR(_xlfn.XLOOKUP($A132,map_headernames!J:J,map_headernames!J:J),0)</f>
        <v>0</v>
      </c>
      <c r="G132">
        <f>IFERROR(_xlfn.XLOOKUP($A132,map_headernames!N:N,map_headernames!N:N),0)</f>
        <v>0</v>
      </c>
    </row>
    <row r="133" spans="1:7">
      <c r="A133" s="80" t="s">
        <v>3483</v>
      </c>
      <c r="B133" s="80" t="s">
        <v>3484</v>
      </c>
      <c r="C133" s="97" t="s">
        <v>3484</v>
      </c>
      <c r="D133" s="70" t="s">
        <v>3319</v>
      </c>
      <c r="E133">
        <f>IFERROR(_xlfn.XLOOKUP($A133,map_headernames!H:H,map_headernames!H:H),0)</f>
        <v>0</v>
      </c>
      <c r="F133">
        <f>IFERROR(_xlfn.XLOOKUP($A133,map_headernames!J:J,map_headernames!J:J),0)</f>
        <v>0</v>
      </c>
      <c r="G133">
        <f>IFERROR(_xlfn.XLOOKUP($A133,map_headernames!N:N,map_headernames!N:N),0)</f>
        <v>0</v>
      </c>
    </row>
    <row r="134" spans="1:7">
      <c r="A134" s="80" t="s">
        <v>3485</v>
      </c>
      <c r="B134" s="80" t="s">
        <v>3486</v>
      </c>
      <c r="C134" s="97" t="s">
        <v>3487</v>
      </c>
      <c r="D134" s="70" t="s">
        <v>3319</v>
      </c>
      <c r="E134">
        <f>IFERROR(_xlfn.XLOOKUP($A134,map_headernames!H:H,map_headernames!H:H),0)</f>
        <v>0</v>
      </c>
      <c r="F134">
        <f>IFERROR(_xlfn.XLOOKUP($A134,map_headernames!J:J,map_headernames!J:J),0)</f>
        <v>0</v>
      </c>
      <c r="G134">
        <f>IFERROR(_xlfn.XLOOKUP($A134,map_headernames!N:N,map_headernames!N:N),0)</f>
        <v>0</v>
      </c>
    </row>
    <row r="135" spans="1:7">
      <c r="A135" s="80" t="s">
        <v>3488</v>
      </c>
      <c r="B135" s="80" t="s">
        <v>3489</v>
      </c>
      <c r="C135" s="97" t="s">
        <v>3489</v>
      </c>
      <c r="D135" s="70" t="s">
        <v>3319</v>
      </c>
      <c r="E135">
        <f>IFERROR(_xlfn.XLOOKUP($A135,map_headernames!H:H,map_headernames!H:H),0)</f>
        <v>0</v>
      </c>
      <c r="F135">
        <f>IFERROR(_xlfn.XLOOKUP($A135,map_headernames!J:J,map_headernames!J:J),0)</f>
        <v>0</v>
      </c>
      <c r="G135">
        <f>IFERROR(_xlfn.XLOOKUP($A135,map_headernames!N:N,map_headernames!N:N),0)</f>
        <v>0</v>
      </c>
    </row>
    <row r="136" spans="1:7">
      <c r="A136" s="80" t="s">
        <v>3490</v>
      </c>
      <c r="B136" s="80" t="s">
        <v>3491</v>
      </c>
      <c r="C136" s="97" t="s">
        <v>3492</v>
      </c>
      <c r="D136" s="70" t="s">
        <v>3319</v>
      </c>
      <c r="E136">
        <f>IFERROR(_xlfn.XLOOKUP($A136,map_headernames!H:H,map_headernames!H:H),0)</f>
        <v>0</v>
      </c>
      <c r="F136">
        <f>IFERROR(_xlfn.XLOOKUP($A136,map_headernames!J:J,map_headernames!J:J),0)</f>
        <v>0</v>
      </c>
      <c r="G136">
        <f>IFERROR(_xlfn.XLOOKUP($A136,map_headernames!N:N,map_headernames!N:N),0)</f>
        <v>0</v>
      </c>
    </row>
    <row r="137" spans="1:7">
      <c r="A137" s="80" t="s">
        <v>3493</v>
      </c>
      <c r="B137" s="80" t="s">
        <v>3494</v>
      </c>
      <c r="C137" s="97" t="s">
        <v>3494</v>
      </c>
      <c r="D137" s="70" t="s">
        <v>3319</v>
      </c>
      <c r="E137">
        <f>IFERROR(_xlfn.XLOOKUP($A137,map_headernames!H:H,map_headernames!H:H),0)</f>
        <v>0</v>
      </c>
      <c r="F137">
        <f>IFERROR(_xlfn.XLOOKUP($A137,map_headernames!J:J,map_headernames!J:J),0)</f>
        <v>0</v>
      </c>
      <c r="G137">
        <f>IFERROR(_xlfn.XLOOKUP($A137,map_headernames!N:N,map_headernames!N:N),0)</f>
        <v>0</v>
      </c>
    </row>
    <row r="138" spans="1:7">
      <c r="A138" s="80" t="s">
        <v>3495</v>
      </c>
      <c r="B138" s="80" t="s">
        <v>3496</v>
      </c>
      <c r="C138" s="97" t="s">
        <v>3497</v>
      </c>
      <c r="D138" s="70" t="s">
        <v>3319</v>
      </c>
      <c r="E138">
        <f>IFERROR(_xlfn.XLOOKUP($A138,map_headernames!H:H,map_headernames!H:H),0)</f>
        <v>0</v>
      </c>
      <c r="F138">
        <f>IFERROR(_xlfn.XLOOKUP($A138,map_headernames!J:J,map_headernames!J:J),0)</f>
        <v>0</v>
      </c>
      <c r="G138">
        <f>IFERROR(_xlfn.XLOOKUP($A138,map_headernames!N:N,map_headernames!N:N),0)</f>
        <v>0</v>
      </c>
    </row>
    <row r="139" spans="1:7">
      <c r="A139" s="80" t="s">
        <v>3498</v>
      </c>
      <c r="B139" s="80" t="s">
        <v>3499</v>
      </c>
      <c r="C139" s="97" t="s">
        <v>3499</v>
      </c>
      <c r="D139" s="70" t="s">
        <v>3319</v>
      </c>
      <c r="E139">
        <f>IFERROR(_xlfn.XLOOKUP($A139,map_headernames!H:H,map_headernames!H:H),0)</f>
        <v>0</v>
      </c>
      <c r="F139">
        <f>IFERROR(_xlfn.XLOOKUP($A139,map_headernames!J:J,map_headernames!J:J),0)</f>
        <v>0</v>
      </c>
      <c r="G139">
        <f>IFERROR(_xlfn.XLOOKUP($A139,map_headernames!N:N,map_headernames!N:N),0)</f>
        <v>0</v>
      </c>
    </row>
    <row r="140" spans="1:7">
      <c r="A140" s="80" t="s">
        <v>3500</v>
      </c>
      <c r="B140" s="80" t="s">
        <v>3501</v>
      </c>
      <c r="C140" s="97" t="s">
        <v>3502</v>
      </c>
      <c r="D140" s="70" t="s">
        <v>3319</v>
      </c>
      <c r="E140">
        <f>IFERROR(_xlfn.XLOOKUP($A140,map_headernames!H:H,map_headernames!H:H),0)</f>
        <v>0</v>
      </c>
      <c r="F140">
        <f>IFERROR(_xlfn.XLOOKUP($A140,map_headernames!J:J,map_headernames!J:J),0)</f>
        <v>0</v>
      </c>
      <c r="G140">
        <f>IFERROR(_xlfn.XLOOKUP($A140,map_headernames!N:N,map_headernames!N:N),0)</f>
        <v>0</v>
      </c>
    </row>
    <row r="141" spans="1:7">
      <c r="A141" s="80" t="s">
        <v>3503</v>
      </c>
      <c r="B141" s="80" t="s">
        <v>3504</v>
      </c>
      <c r="C141" s="97" t="s">
        <v>3504</v>
      </c>
      <c r="D141" s="70" t="s">
        <v>3319</v>
      </c>
      <c r="E141">
        <f>IFERROR(_xlfn.XLOOKUP($A141,map_headernames!H:H,map_headernames!H:H),0)</f>
        <v>0</v>
      </c>
      <c r="F141">
        <f>IFERROR(_xlfn.XLOOKUP($A141,map_headernames!J:J,map_headernames!J:J),0)</f>
        <v>0</v>
      </c>
      <c r="G141">
        <f>IFERROR(_xlfn.XLOOKUP($A141,map_headernames!N:N,map_headernames!N:N),0)</f>
        <v>0</v>
      </c>
    </row>
    <row r="142" spans="1:7">
      <c r="A142" s="80" t="s">
        <v>3505</v>
      </c>
      <c r="B142" s="80" t="s">
        <v>3506</v>
      </c>
      <c r="C142" s="97" t="s">
        <v>3507</v>
      </c>
      <c r="D142" s="70" t="s">
        <v>3319</v>
      </c>
      <c r="E142">
        <f>IFERROR(_xlfn.XLOOKUP($A142,map_headernames!H:H,map_headernames!H:H),0)</f>
        <v>0</v>
      </c>
      <c r="F142">
        <f>IFERROR(_xlfn.XLOOKUP($A142,map_headernames!J:J,map_headernames!J:J),0)</f>
        <v>0</v>
      </c>
      <c r="G142">
        <f>IFERROR(_xlfn.XLOOKUP($A142,map_headernames!N:N,map_headernames!N:N),0)</f>
        <v>0</v>
      </c>
    </row>
    <row r="143" spans="1:7">
      <c r="A143" s="80" t="s">
        <v>3508</v>
      </c>
      <c r="B143" s="80" t="s">
        <v>3509</v>
      </c>
      <c r="C143" s="97" t="s">
        <v>3509</v>
      </c>
      <c r="D143" s="70" t="s">
        <v>3319</v>
      </c>
      <c r="E143">
        <f>IFERROR(_xlfn.XLOOKUP($A143,map_headernames!H:H,map_headernames!H:H),0)</f>
        <v>0</v>
      </c>
      <c r="F143">
        <f>IFERROR(_xlfn.XLOOKUP($A143,map_headernames!J:J,map_headernames!J:J),0)</f>
        <v>0</v>
      </c>
      <c r="G143">
        <f>IFERROR(_xlfn.XLOOKUP($A143,map_headernames!N:N,map_headernames!N:N),0)</f>
        <v>0</v>
      </c>
    </row>
    <row r="144" spans="1:7">
      <c r="A144" s="80" t="s">
        <v>3510</v>
      </c>
      <c r="B144" s="80" t="s">
        <v>3511</v>
      </c>
      <c r="C144" s="97" t="s">
        <v>3512</v>
      </c>
      <c r="D144" s="70" t="s">
        <v>3319</v>
      </c>
      <c r="E144">
        <f>IFERROR(_xlfn.XLOOKUP($A144,map_headernames!H:H,map_headernames!H:H),0)</f>
        <v>0</v>
      </c>
      <c r="F144">
        <f>IFERROR(_xlfn.XLOOKUP($A144,map_headernames!J:J,map_headernames!J:J),0)</f>
        <v>0</v>
      </c>
      <c r="G144">
        <f>IFERROR(_xlfn.XLOOKUP($A144,map_headernames!N:N,map_headernames!N:N),0)</f>
        <v>0</v>
      </c>
    </row>
    <row r="145" spans="1:12">
      <c r="A145" s="80" t="s">
        <v>3513</v>
      </c>
      <c r="B145" s="80" t="s">
        <v>3514</v>
      </c>
      <c r="C145" s="97" t="s">
        <v>3514</v>
      </c>
      <c r="D145" s="70" t="s">
        <v>3319</v>
      </c>
      <c r="E145">
        <f>IFERROR(_xlfn.XLOOKUP($A145,map_headernames!H:H,map_headernames!H:H),0)</f>
        <v>0</v>
      </c>
      <c r="F145">
        <f>IFERROR(_xlfn.XLOOKUP($A145,map_headernames!J:J,map_headernames!J:J),0)</f>
        <v>0</v>
      </c>
      <c r="G145">
        <f>IFERROR(_xlfn.XLOOKUP($A145,map_headernames!N:N,map_headernames!N:N),0)</f>
        <v>0</v>
      </c>
    </row>
    <row r="146" spans="1:12">
      <c r="A146" s="80" t="s">
        <v>3515</v>
      </c>
      <c r="B146" s="80" t="s">
        <v>3516</v>
      </c>
      <c r="C146" s="97" t="s">
        <v>3517</v>
      </c>
      <c r="D146" s="70" t="s">
        <v>3319</v>
      </c>
      <c r="E146">
        <f>IFERROR(_xlfn.XLOOKUP($A146,map_headernames!H:H,map_headernames!H:H),0)</f>
        <v>0</v>
      </c>
      <c r="F146">
        <f>IFERROR(_xlfn.XLOOKUP($A146,map_headernames!J:J,map_headernames!J:J),0)</f>
        <v>0</v>
      </c>
      <c r="G146">
        <f>IFERROR(_xlfn.XLOOKUP($A146,map_headernames!N:N,map_headernames!N:N),0)</f>
        <v>0</v>
      </c>
    </row>
    <row r="147" spans="1:12">
      <c r="A147" s="80" t="s">
        <v>3518</v>
      </c>
      <c r="B147" s="80" t="s">
        <v>3519</v>
      </c>
      <c r="C147" s="97" t="s">
        <v>3519</v>
      </c>
      <c r="D147" s="70" t="s">
        <v>3319</v>
      </c>
      <c r="E147">
        <f>IFERROR(_xlfn.XLOOKUP($A147,map_headernames!H:H,map_headernames!H:H),0)</f>
        <v>0</v>
      </c>
      <c r="F147">
        <f>IFERROR(_xlfn.XLOOKUP($A147,map_headernames!J:J,map_headernames!J:J),0)</f>
        <v>0</v>
      </c>
      <c r="G147">
        <f>IFERROR(_xlfn.XLOOKUP($A147,map_headernames!N:N,map_headernames!N:N),0)</f>
        <v>0</v>
      </c>
    </row>
    <row r="148" spans="1:12">
      <c r="A148" s="80" t="s">
        <v>3520</v>
      </c>
      <c r="B148" s="80" t="s">
        <v>3521</v>
      </c>
      <c r="C148" s="97" t="s">
        <v>3522</v>
      </c>
      <c r="D148" s="70" t="s">
        <v>3319</v>
      </c>
      <c r="E148">
        <f>IFERROR(_xlfn.XLOOKUP($A148,map_headernames!H:H,map_headernames!H:H),0)</f>
        <v>0</v>
      </c>
      <c r="F148">
        <f>IFERROR(_xlfn.XLOOKUP($A148,map_headernames!J:J,map_headernames!J:J),0)</f>
        <v>0</v>
      </c>
      <c r="G148">
        <f>IFERROR(_xlfn.XLOOKUP($A148,map_headernames!N:N,map_headernames!N:N),0)</f>
        <v>0</v>
      </c>
    </row>
    <row r="149" spans="1:12">
      <c r="A149" s="80" t="s">
        <v>3523</v>
      </c>
      <c r="B149" s="80" t="s">
        <v>3524</v>
      </c>
      <c r="C149" s="97" t="s">
        <v>3524</v>
      </c>
      <c r="D149" s="70" t="s">
        <v>3319</v>
      </c>
      <c r="E149">
        <f>IFERROR(_xlfn.XLOOKUP($A149,map_headernames!H:H,map_headernames!H:H),0)</f>
        <v>0</v>
      </c>
      <c r="F149">
        <f>IFERROR(_xlfn.XLOOKUP($A149,map_headernames!J:J,map_headernames!J:J),0)</f>
        <v>0</v>
      </c>
      <c r="G149">
        <f>IFERROR(_xlfn.XLOOKUP($A149,map_headernames!N:N,map_headernames!N:N),0)</f>
        <v>0</v>
      </c>
    </row>
    <row r="150" spans="1:12">
      <c r="A150" s="80" t="s">
        <v>3525</v>
      </c>
      <c r="B150" s="80" t="s">
        <v>3526</v>
      </c>
      <c r="C150" s="97" t="s">
        <v>3527</v>
      </c>
      <c r="D150" s="70" t="s">
        <v>3319</v>
      </c>
      <c r="E150">
        <f>IFERROR(_xlfn.XLOOKUP($A150,map_headernames!H:H,map_headernames!H:H),0)</f>
        <v>0</v>
      </c>
      <c r="F150">
        <f>IFERROR(_xlfn.XLOOKUP($A150,map_headernames!J:J,map_headernames!J:J),0)</f>
        <v>0</v>
      </c>
      <c r="G150">
        <f>IFERROR(_xlfn.XLOOKUP($A150,map_headernames!N:N,map_headernames!N:N),0)</f>
        <v>0</v>
      </c>
    </row>
    <row r="151" spans="1:12">
      <c r="A151" s="80" t="s">
        <v>3528</v>
      </c>
      <c r="B151" s="80" t="s">
        <v>3529</v>
      </c>
      <c r="C151" s="97" t="s">
        <v>3529</v>
      </c>
      <c r="D151" s="70" t="s">
        <v>3319</v>
      </c>
      <c r="E151">
        <f>IFERROR(_xlfn.XLOOKUP($A151,map_headernames!H:H,map_headernames!H:H),0)</f>
        <v>0</v>
      </c>
      <c r="F151">
        <f>IFERROR(_xlfn.XLOOKUP($A151,map_headernames!J:J,map_headernames!J:J),0)</f>
        <v>0</v>
      </c>
      <c r="G151">
        <f>IFERROR(_xlfn.XLOOKUP($A151,map_headernames!N:N,map_headernames!N:N),0)</f>
        <v>0</v>
      </c>
    </row>
    <row r="152" spans="1:12">
      <c r="A152" s="80" t="s">
        <v>3530</v>
      </c>
      <c r="B152" s="80" t="s">
        <v>3531</v>
      </c>
      <c r="C152" s="97" t="s">
        <v>3532</v>
      </c>
      <c r="D152" s="70" t="s">
        <v>3319</v>
      </c>
      <c r="E152">
        <f>IFERROR(_xlfn.XLOOKUP($A152,map_headernames!H:H,map_headernames!H:H),0)</f>
        <v>0</v>
      </c>
      <c r="F152">
        <f>IFERROR(_xlfn.XLOOKUP($A152,map_headernames!J:J,map_headernames!J:J),0)</f>
        <v>0</v>
      </c>
      <c r="G152">
        <f>IFERROR(_xlfn.XLOOKUP($A152,map_headernames!N:N,map_headernames!N:N),0)</f>
        <v>0</v>
      </c>
    </row>
    <row r="153" spans="1:12">
      <c r="A153" s="80" t="s">
        <v>3533</v>
      </c>
      <c r="B153" s="80" t="s">
        <v>3534</v>
      </c>
      <c r="C153" s="97" t="s">
        <v>3534</v>
      </c>
      <c r="D153" s="70" t="s">
        <v>3319</v>
      </c>
      <c r="E153">
        <f>IFERROR(_xlfn.XLOOKUP($A153,map_headernames!H:H,map_headernames!H:H),0)</f>
        <v>0</v>
      </c>
      <c r="F153">
        <f>IFERROR(_xlfn.XLOOKUP($A153,map_headernames!J:J,map_headernames!J:J),0)</f>
        <v>0</v>
      </c>
      <c r="G153">
        <f>IFERROR(_xlfn.XLOOKUP($A153,map_headernames!N:N,map_headernames!N:N),0)</f>
        <v>0</v>
      </c>
    </row>
    <row r="154" spans="1:12">
      <c r="A154" s="80" t="s">
        <v>3535</v>
      </c>
      <c r="B154" s="80" t="s">
        <v>3536</v>
      </c>
      <c r="C154" s="97" t="s">
        <v>3537</v>
      </c>
      <c r="D154" s="70" t="s">
        <v>3319</v>
      </c>
      <c r="E154">
        <f>IFERROR(_xlfn.XLOOKUP($A154,map_headernames!H:H,map_headernames!H:H),0)</f>
        <v>0</v>
      </c>
      <c r="F154">
        <f>IFERROR(_xlfn.XLOOKUP($A154,map_headernames!J:J,map_headernames!J:J),0)</f>
        <v>0</v>
      </c>
      <c r="G154">
        <f>IFERROR(_xlfn.XLOOKUP($A154,map_headernames!N:N,map_headernames!N:N),0)</f>
        <v>0</v>
      </c>
    </row>
    <row r="155" spans="1:12">
      <c r="A155" s="86" t="s">
        <v>3538</v>
      </c>
      <c r="B155" s="86" t="s">
        <v>47</v>
      </c>
      <c r="C155" s="87" t="s">
        <v>47</v>
      </c>
      <c r="D155" s="70" t="s">
        <v>3539</v>
      </c>
      <c r="E155">
        <f>IFERROR(_xlfn.XLOOKUP($A155,map_headernames!H:H,map_headernames!H:H),0)</f>
        <v>0</v>
      </c>
      <c r="F155">
        <f>IFERROR(_xlfn.XLOOKUP($A155,map_headernames!J:J,map_headernames!J:J),0)</f>
        <v>0</v>
      </c>
      <c r="G155">
        <f>IFERROR(_xlfn.XLOOKUP($A155,map_headernames!N:N,map_headernames!N:N),0)</f>
        <v>0</v>
      </c>
      <c r="H155" s="42"/>
      <c r="I155" t="s">
        <v>42</v>
      </c>
      <c r="J155" s="42" t="s">
        <v>41</v>
      </c>
      <c r="K155">
        <v>0</v>
      </c>
      <c r="L155">
        <v>0</v>
      </c>
    </row>
    <row r="156" spans="1:12">
      <c r="A156" s="80" t="s">
        <v>3540</v>
      </c>
      <c r="B156" s="80" t="s">
        <v>3541</v>
      </c>
      <c r="C156" s="87" t="s">
        <v>3541</v>
      </c>
      <c r="D156" s="70" t="s">
        <v>3539</v>
      </c>
      <c r="E156">
        <f>IFERROR(_xlfn.XLOOKUP($A156,map_headernames!H:H,map_headernames!H:H),0)</f>
        <v>0</v>
      </c>
      <c r="F156">
        <f>IFERROR(_xlfn.XLOOKUP($A156,map_headernames!J:J,map_headernames!J:J),0)</f>
        <v>0</v>
      </c>
      <c r="G156">
        <f>IFERROR(_xlfn.XLOOKUP($A156,map_headernames!N:N,map_headernames!N:N),0)</f>
        <v>0</v>
      </c>
    </row>
    <row r="157" spans="1:12">
      <c r="A157" s="80" t="s">
        <v>3542</v>
      </c>
      <c r="B157" s="80" t="s">
        <v>3543</v>
      </c>
      <c r="C157" s="87" t="s">
        <v>3544</v>
      </c>
      <c r="D157" s="70" t="s">
        <v>3539</v>
      </c>
      <c r="E157">
        <f>IFERROR(_xlfn.XLOOKUP($A157,map_headernames!H:H,map_headernames!H:H),0)</f>
        <v>0</v>
      </c>
      <c r="F157">
        <f>IFERROR(_xlfn.XLOOKUP($A157,map_headernames!J:J,map_headernames!J:J),0)</f>
        <v>0</v>
      </c>
      <c r="G157">
        <f>IFERROR(_xlfn.XLOOKUP($A157,map_headernames!N:N,map_headernames!N:N),0)</f>
        <v>0</v>
      </c>
    </row>
    <row r="158" spans="1:12">
      <c r="A158" s="80" t="s">
        <v>3545</v>
      </c>
      <c r="B158" s="80" t="s">
        <v>3546</v>
      </c>
      <c r="C158" s="87" t="s">
        <v>3546</v>
      </c>
      <c r="D158" s="70" t="s">
        <v>3539</v>
      </c>
      <c r="E158">
        <f>IFERROR(_xlfn.XLOOKUP($A158,map_headernames!H:H,map_headernames!H:H),0)</f>
        <v>0</v>
      </c>
      <c r="F158">
        <f>IFERROR(_xlfn.XLOOKUP($A158,map_headernames!J:J,map_headernames!J:J),0)</f>
        <v>0</v>
      </c>
      <c r="G158">
        <f>IFERROR(_xlfn.XLOOKUP($A158,map_headernames!N:N,map_headernames!N:N),0)</f>
        <v>0</v>
      </c>
    </row>
    <row r="159" spans="1:12">
      <c r="A159" s="80" t="s">
        <v>3547</v>
      </c>
      <c r="B159" s="80" t="s">
        <v>3548</v>
      </c>
      <c r="C159" s="87" t="s">
        <v>3549</v>
      </c>
      <c r="D159" s="70" t="s">
        <v>3539</v>
      </c>
      <c r="E159">
        <f>IFERROR(_xlfn.XLOOKUP($A159,map_headernames!H:H,map_headernames!H:H),0)</f>
        <v>0</v>
      </c>
      <c r="F159">
        <f>IFERROR(_xlfn.XLOOKUP($A159,map_headernames!J:J,map_headernames!J:J),0)</f>
        <v>0</v>
      </c>
      <c r="G159">
        <f>IFERROR(_xlfn.XLOOKUP($A159,map_headernames!N:N,map_headernames!N:N),0)</f>
        <v>0</v>
      </c>
    </row>
    <row r="160" spans="1:12">
      <c r="A160" s="80" t="s">
        <v>3550</v>
      </c>
      <c r="B160" s="80" t="s">
        <v>3551</v>
      </c>
      <c r="C160" s="87" t="s">
        <v>3551</v>
      </c>
      <c r="D160" s="70" t="s">
        <v>3539</v>
      </c>
      <c r="E160">
        <f>IFERROR(_xlfn.XLOOKUP($A160,map_headernames!H:H,map_headernames!H:H),0)</f>
        <v>0</v>
      </c>
      <c r="F160">
        <f>IFERROR(_xlfn.XLOOKUP($A160,map_headernames!J:J,map_headernames!J:J),0)</f>
        <v>0</v>
      </c>
      <c r="G160">
        <f>IFERROR(_xlfn.XLOOKUP($A160,map_headernames!N:N,map_headernames!N:N),0)</f>
        <v>0</v>
      </c>
    </row>
    <row r="161" spans="1:12">
      <c r="A161" s="80" t="s">
        <v>3552</v>
      </c>
      <c r="B161" s="80" t="s">
        <v>3553</v>
      </c>
      <c r="C161" s="87" t="s">
        <v>3554</v>
      </c>
      <c r="D161" s="70" t="s">
        <v>3539</v>
      </c>
      <c r="E161">
        <f>IFERROR(_xlfn.XLOOKUP($A161,map_headernames!H:H,map_headernames!H:H),0)</f>
        <v>0</v>
      </c>
      <c r="F161">
        <f>IFERROR(_xlfn.XLOOKUP($A161,map_headernames!J:J,map_headernames!J:J),0)</f>
        <v>0</v>
      </c>
      <c r="G161">
        <f>IFERROR(_xlfn.XLOOKUP($A161,map_headernames!N:N,map_headernames!N:N),0)</f>
        <v>0</v>
      </c>
    </row>
    <row r="162" spans="1:12">
      <c r="A162" s="80" t="s">
        <v>3555</v>
      </c>
      <c r="B162" s="80" t="s">
        <v>3556</v>
      </c>
      <c r="C162" s="87" t="s">
        <v>3556</v>
      </c>
      <c r="D162" s="70" t="s">
        <v>3539</v>
      </c>
      <c r="E162">
        <f>IFERROR(_xlfn.XLOOKUP($A162,map_headernames!H:H,map_headernames!H:H),0)</f>
        <v>0</v>
      </c>
      <c r="F162">
        <f>IFERROR(_xlfn.XLOOKUP($A162,map_headernames!J:J,map_headernames!J:J),0)</f>
        <v>0</v>
      </c>
      <c r="G162">
        <f>IFERROR(_xlfn.XLOOKUP($A162,map_headernames!N:N,map_headernames!N:N),0)</f>
        <v>0</v>
      </c>
    </row>
    <row r="163" spans="1:12">
      <c r="A163" s="80" t="s">
        <v>3557</v>
      </c>
      <c r="B163" s="80" t="s">
        <v>3558</v>
      </c>
      <c r="C163" s="87" t="s">
        <v>3559</v>
      </c>
      <c r="D163" s="70" t="s">
        <v>3539</v>
      </c>
      <c r="E163">
        <f>IFERROR(_xlfn.XLOOKUP($A163,map_headernames!H:H,map_headernames!H:H),0)</f>
        <v>0</v>
      </c>
      <c r="F163">
        <f>IFERROR(_xlfn.XLOOKUP($A163,map_headernames!J:J,map_headernames!J:J),0)</f>
        <v>0</v>
      </c>
      <c r="G163">
        <f>IFERROR(_xlfn.XLOOKUP($A163,map_headernames!N:N,map_headernames!N:N),0)</f>
        <v>0</v>
      </c>
    </row>
    <row r="164" spans="1:12">
      <c r="A164" s="80" t="s">
        <v>3560</v>
      </c>
      <c r="B164" s="80" t="s">
        <v>3561</v>
      </c>
      <c r="C164" s="87" t="s">
        <v>3561</v>
      </c>
      <c r="D164" s="70" t="s">
        <v>3539</v>
      </c>
      <c r="E164">
        <f>IFERROR(_xlfn.XLOOKUP($A164,map_headernames!H:H,map_headernames!H:H),0)</f>
        <v>0</v>
      </c>
      <c r="F164">
        <f>IFERROR(_xlfn.XLOOKUP($A164,map_headernames!J:J,map_headernames!J:J),0)</f>
        <v>0</v>
      </c>
      <c r="G164">
        <f>IFERROR(_xlfn.XLOOKUP($A164,map_headernames!N:N,map_headernames!N:N),0)</f>
        <v>0</v>
      </c>
    </row>
    <row r="165" spans="1:12">
      <c r="A165" s="80" t="s">
        <v>3562</v>
      </c>
      <c r="B165" s="80" t="s">
        <v>3563</v>
      </c>
      <c r="C165" s="87" t="s">
        <v>3564</v>
      </c>
      <c r="D165" s="70" t="s">
        <v>3539</v>
      </c>
      <c r="E165">
        <f>IFERROR(_xlfn.XLOOKUP($A165,map_headernames!H:H,map_headernames!H:H),0)</f>
        <v>0</v>
      </c>
      <c r="F165">
        <f>IFERROR(_xlfn.XLOOKUP($A165,map_headernames!J:J,map_headernames!J:J),0)</f>
        <v>0</v>
      </c>
      <c r="G165">
        <f>IFERROR(_xlfn.XLOOKUP($A165,map_headernames!N:N,map_headernames!N:N),0)</f>
        <v>0</v>
      </c>
    </row>
    <row r="166" spans="1:12">
      <c r="A166" s="80" t="s">
        <v>3565</v>
      </c>
      <c r="B166" s="80" t="s">
        <v>3566</v>
      </c>
      <c r="C166" s="87" t="s">
        <v>3566</v>
      </c>
      <c r="D166" s="70" t="s">
        <v>3539</v>
      </c>
      <c r="E166">
        <f>IFERROR(_xlfn.XLOOKUP($A166,map_headernames!H:H,map_headernames!H:H),0)</f>
        <v>0</v>
      </c>
      <c r="F166">
        <f>IFERROR(_xlfn.XLOOKUP($A166,map_headernames!J:J,map_headernames!J:J),0)</f>
        <v>0</v>
      </c>
      <c r="G166">
        <f>IFERROR(_xlfn.XLOOKUP($A166,map_headernames!N:N,map_headernames!N:N),0)</f>
        <v>0</v>
      </c>
    </row>
    <row r="167" spans="1:12">
      <c r="A167" s="80" t="s">
        <v>3567</v>
      </c>
      <c r="B167" s="80" t="s">
        <v>3568</v>
      </c>
      <c r="C167" s="87" t="s">
        <v>3569</v>
      </c>
      <c r="D167" s="70" t="s">
        <v>3539</v>
      </c>
      <c r="E167">
        <f>IFERROR(_xlfn.XLOOKUP($A167,map_headernames!H:H,map_headernames!H:H),0)</f>
        <v>0</v>
      </c>
      <c r="F167">
        <f>IFERROR(_xlfn.XLOOKUP($A167,map_headernames!J:J,map_headernames!J:J),0)</f>
        <v>0</v>
      </c>
      <c r="G167">
        <f>IFERROR(_xlfn.XLOOKUP($A167,map_headernames!N:N,map_headernames!N:N),0)</f>
        <v>0</v>
      </c>
    </row>
    <row r="168" spans="1:12">
      <c r="A168" s="80" t="s">
        <v>3570</v>
      </c>
      <c r="B168" s="80" t="s">
        <v>3571</v>
      </c>
      <c r="C168" s="87" t="s">
        <v>3571</v>
      </c>
      <c r="D168" s="70" t="s">
        <v>3539</v>
      </c>
      <c r="E168">
        <f>IFERROR(_xlfn.XLOOKUP($A168,map_headernames!H:H,map_headernames!H:H),0)</f>
        <v>0</v>
      </c>
      <c r="F168">
        <f>IFERROR(_xlfn.XLOOKUP($A168,map_headernames!J:J,map_headernames!J:J),0)</f>
        <v>0</v>
      </c>
      <c r="G168">
        <f>IFERROR(_xlfn.XLOOKUP($A168,map_headernames!N:N,map_headernames!N:N),0)</f>
        <v>0</v>
      </c>
    </row>
    <row r="169" spans="1:12">
      <c r="A169" s="80" t="s">
        <v>3572</v>
      </c>
      <c r="B169" s="80" t="s">
        <v>3573</v>
      </c>
      <c r="C169" s="87" t="s">
        <v>3574</v>
      </c>
      <c r="D169" s="70" t="s">
        <v>3539</v>
      </c>
      <c r="E169">
        <f>IFERROR(_xlfn.XLOOKUP($A169,map_headernames!H:H,map_headernames!H:H),0)</f>
        <v>0</v>
      </c>
      <c r="F169">
        <f>IFERROR(_xlfn.XLOOKUP($A169,map_headernames!J:J,map_headernames!J:J),0)</f>
        <v>0</v>
      </c>
      <c r="G169">
        <f>IFERROR(_xlfn.XLOOKUP($A169,map_headernames!N:N,map_headernames!N:N),0)</f>
        <v>0</v>
      </c>
    </row>
    <row r="170" spans="1:12">
      <c r="A170" s="80" t="s">
        <v>3575</v>
      </c>
      <c r="B170" s="80" t="s">
        <v>3576</v>
      </c>
      <c r="C170" s="87" t="s">
        <v>3576</v>
      </c>
      <c r="D170" s="70" t="s">
        <v>3539</v>
      </c>
      <c r="E170">
        <f>IFERROR(_xlfn.XLOOKUP($A170,map_headernames!H:H,map_headernames!H:H),0)</f>
        <v>0</v>
      </c>
      <c r="F170">
        <f>IFERROR(_xlfn.XLOOKUP($A170,map_headernames!J:J,map_headernames!J:J),0)</f>
        <v>0</v>
      </c>
      <c r="G170">
        <f>IFERROR(_xlfn.XLOOKUP($A170,map_headernames!N:N,map_headernames!N:N),0)</f>
        <v>0</v>
      </c>
    </row>
    <row r="171" spans="1:12">
      <c r="A171" s="80" t="s">
        <v>3577</v>
      </c>
      <c r="B171" s="80" t="s">
        <v>3578</v>
      </c>
      <c r="C171" s="87" t="s">
        <v>3579</v>
      </c>
      <c r="D171" s="70" t="s">
        <v>3539</v>
      </c>
      <c r="E171">
        <f>IFERROR(_xlfn.XLOOKUP($A171,map_headernames!H:H,map_headernames!H:H),0)</f>
        <v>0</v>
      </c>
      <c r="F171">
        <f>IFERROR(_xlfn.XLOOKUP($A171,map_headernames!J:J,map_headernames!J:J),0)</f>
        <v>0</v>
      </c>
      <c r="G171">
        <f>IFERROR(_xlfn.XLOOKUP($A171,map_headernames!N:N,map_headernames!N:N),0)</f>
        <v>0</v>
      </c>
    </row>
    <row r="172" spans="1:12">
      <c r="A172" s="80" t="s">
        <v>3580</v>
      </c>
      <c r="B172" s="80" t="s">
        <v>3581</v>
      </c>
      <c r="C172" s="87" t="s">
        <v>3581</v>
      </c>
      <c r="D172" s="70" t="s">
        <v>3539</v>
      </c>
      <c r="E172">
        <f>IFERROR(_xlfn.XLOOKUP($A172,map_headernames!H:H,map_headernames!H:H),0)</f>
        <v>0</v>
      </c>
      <c r="F172">
        <f>IFERROR(_xlfn.XLOOKUP($A172,map_headernames!J:J,map_headernames!J:J),0)</f>
        <v>0</v>
      </c>
      <c r="G172">
        <f>IFERROR(_xlfn.XLOOKUP($A172,map_headernames!N:N,map_headernames!N:N),0)</f>
        <v>0</v>
      </c>
    </row>
    <row r="173" spans="1:12">
      <c r="A173" s="80" t="s">
        <v>3582</v>
      </c>
      <c r="B173" s="80" t="s">
        <v>3583</v>
      </c>
      <c r="C173" s="87" t="s">
        <v>3584</v>
      </c>
      <c r="D173" s="70" t="s">
        <v>3539</v>
      </c>
      <c r="E173">
        <f>IFERROR(_xlfn.XLOOKUP($A173,map_headernames!H:H,map_headernames!H:H),0)</f>
        <v>0</v>
      </c>
      <c r="F173">
        <f>IFERROR(_xlfn.XLOOKUP($A173,map_headernames!J:J,map_headernames!J:J),0)</f>
        <v>0</v>
      </c>
      <c r="G173">
        <f>IFERROR(_xlfn.XLOOKUP($A173,map_headernames!N:N,map_headernames!N:N),0)</f>
        <v>0</v>
      </c>
    </row>
    <row r="174" spans="1:12">
      <c r="A174" s="80" t="s">
        <v>3585</v>
      </c>
      <c r="B174" s="80" t="s">
        <v>3586</v>
      </c>
      <c r="C174" s="87" t="s">
        <v>3586</v>
      </c>
      <c r="D174" s="70" t="s">
        <v>3539</v>
      </c>
      <c r="E174">
        <f>IFERROR(_xlfn.XLOOKUP($A174,map_headernames!H:H,map_headernames!H:H),0)</f>
        <v>0</v>
      </c>
      <c r="F174">
        <f>IFERROR(_xlfn.XLOOKUP($A174,map_headernames!J:J,map_headernames!J:J),0)</f>
        <v>0</v>
      </c>
      <c r="G174">
        <f>IFERROR(_xlfn.XLOOKUP($A174,map_headernames!N:N,map_headernames!N:N),0)</f>
        <v>0</v>
      </c>
    </row>
    <row r="175" spans="1:12">
      <c r="A175" s="80" t="s">
        <v>3587</v>
      </c>
      <c r="B175" s="80" t="s">
        <v>3588</v>
      </c>
      <c r="C175" s="87" t="s">
        <v>3589</v>
      </c>
      <c r="D175" s="70" t="s">
        <v>3539</v>
      </c>
      <c r="E175">
        <f>IFERROR(_xlfn.XLOOKUP($A175,map_headernames!H:H,map_headernames!H:H),0)</f>
        <v>0</v>
      </c>
      <c r="F175">
        <f>IFERROR(_xlfn.XLOOKUP($A175,map_headernames!J:J,map_headernames!J:J),0)</f>
        <v>0</v>
      </c>
      <c r="G175">
        <f>IFERROR(_xlfn.XLOOKUP($A175,map_headernames!N:N,map_headernames!N:N),0)</f>
        <v>0</v>
      </c>
    </row>
    <row r="176" spans="1:12">
      <c r="A176" s="86" t="s">
        <v>3590</v>
      </c>
      <c r="B176" s="86" t="s">
        <v>3591</v>
      </c>
      <c r="C176" s="87" t="s">
        <v>3591</v>
      </c>
      <c r="D176" s="70" t="s">
        <v>3539</v>
      </c>
      <c r="E176">
        <f>IFERROR(_xlfn.XLOOKUP($A176,map_headernames!H:H,map_headernames!H:H),0)</f>
        <v>0</v>
      </c>
      <c r="F176">
        <f>IFERROR(_xlfn.XLOOKUP($A176,map_headernames!J:J,map_headernames!J:J),0)</f>
        <v>0</v>
      </c>
      <c r="G176">
        <f>IFERROR(_xlfn.XLOOKUP($A176,map_headernames!N:N,map_headernames!N:N),0)</f>
        <v>0</v>
      </c>
      <c r="H176" s="42"/>
      <c r="I176" s="24" t="s">
        <v>584</v>
      </c>
      <c r="J176" s="42" t="s">
        <v>583</v>
      </c>
      <c r="K176">
        <v>0</v>
      </c>
      <c r="L176">
        <v>0</v>
      </c>
    </row>
    <row r="177" spans="1:12">
      <c r="A177" s="86" t="s">
        <v>3592</v>
      </c>
      <c r="B177" s="86" t="s">
        <v>3593</v>
      </c>
      <c r="C177" s="87" t="s">
        <v>3594</v>
      </c>
      <c r="D177" s="70" t="s">
        <v>3539</v>
      </c>
      <c r="E177">
        <f>IFERROR(_xlfn.XLOOKUP($A177,map_headernames!H:H,map_headernames!H:H),0)</f>
        <v>0</v>
      </c>
      <c r="F177">
        <f>IFERROR(_xlfn.XLOOKUP($A177,map_headernames!J:J,map_headernames!J:J),0)</f>
        <v>0</v>
      </c>
      <c r="G177">
        <f>IFERROR(_xlfn.XLOOKUP($A177,map_headernames!N:N,map_headernames!N:N),0)</f>
        <v>0</v>
      </c>
      <c r="H177" s="42"/>
      <c r="I177" s="24" t="s">
        <v>1656</v>
      </c>
      <c r="J177" s="42" t="s">
        <v>51</v>
      </c>
      <c r="K177">
        <v>0</v>
      </c>
      <c r="L177">
        <v>0</v>
      </c>
    </row>
    <row r="178" spans="1:12">
      <c r="A178" s="80" t="s">
        <v>3595</v>
      </c>
      <c r="B178" s="80" t="s">
        <v>3596</v>
      </c>
      <c r="C178" s="87" t="s">
        <v>3596</v>
      </c>
      <c r="D178" s="70" t="s">
        <v>3539</v>
      </c>
      <c r="E178">
        <f>IFERROR(_xlfn.XLOOKUP($A178,map_headernames!H:H,map_headernames!H:H),0)</f>
        <v>0</v>
      </c>
      <c r="F178">
        <f>IFERROR(_xlfn.XLOOKUP($A178,map_headernames!J:J,map_headernames!J:J),0)</f>
        <v>0</v>
      </c>
      <c r="G178">
        <f>IFERROR(_xlfn.XLOOKUP($A178,map_headernames!N:N,map_headernames!N:N),0)</f>
        <v>0</v>
      </c>
    </row>
    <row r="179" spans="1:12">
      <c r="A179" s="80" t="s">
        <v>3597</v>
      </c>
      <c r="B179" s="80" t="s">
        <v>3598</v>
      </c>
      <c r="C179" s="87" t="s">
        <v>3599</v>
      </c>
      <c r="D179" s="70" t="s">
        <v>3539</v>
      </c>
      <c r="E179">
        <f>IFERROR(_xlfn.XLOOKUP($A179,map_headernames!H:H,map_headernames!H:H),0)</f>
        <v>0</v>
      </c>
      <c r="F179">
        <f>IFERROR(_xlfn.XLOOKUP($A179,map_headernames!J:J,map_headernames!J:J),0)</f>
        <v>0</v>
      </c>
      <c r="G179">
        <f>IFERROR(_xlfn.XLOOKUP($A179,map_headernames!N:N,map_headernames!N:N),0)</f>
        <v>0</v>
      </c>
    </row>
    <row r="180" spans="1:12">
      <c r="A180" s="80" t="s">
        <v>3600</v>
      </c>
      <c r="B180" s="80" t="s">
        <v>3601</v>
      </c>
      <c r="C180" s="87" t="s">
        <v>3601</v>
      </c>
      <c r="D180" s="70" t="s">
        <v>3539</v>
      </c>
      <c r="E180">
        <f>IFERROR(_xlfn.XLOOKUP($A180,map_headernames!H:H,map_headernames!H:H),0)</f>
        <v>0</v>
      </c>
      <c r="F180">
        <f>IFERROR(_xlfn.XLOOKUP($A180,map_headernames!J:J,map_headernames!J:J),0)</f>
        <v>0</v>
      </c>
      <c r="G180">
        <f>IFERROR(_xlfn.XLOOKUP($A180,map_headernames!N:N,map_headernames!N:N),0)</f>
        <v>0</v>
      </c>
    </row>
    <row r="181" spans="1:12">
      <c r="A181" s="80" t="s">
        <v>3602</v>
      </c>
      <c r="B181" s="80" t="s">
        <v>3603</v>
      </c>
      <c r="C181" s="87" t="s">
        <v>3604</v>
      </c>
      <c r="D181" s="70" t="s">
        <v>3539</v>
      </c>
      <c r="E181">
        <f>IFERROR(_xlfn.XLOOKUP($A181,map_headernames!H:H,map_headernames!H:H),0)</f>
        <v>0</v>
      </c>
      <c r="F181">
        <f>IFERROR(_xlfn.XLOOKUP($A181,map_headernames!J:J,map_headernames!J:J),0)</f>
        <v>0</v>
      </c>
      <c r="G181">
        <f>IFERROR(_xlfn.XLOOKUP($A181,map_headernames!N:N,map_headernames!N:N),0)</f>
        <v>0</v>
      </c>
    </row>
    <row r="182" spans="1:12">
      <c r="A182" s="80" t="s">
        <v>3605</v>
      </c>
      <c r="B182" s="80" t="s">
        <v>3606</v>
      </c>
      <c r="C182" s="87" t="s">
        <v>3606</v>
      </c>
      <c r="D182" s="70" t="s">
        <v>3539</v>
      </c>
      <c r="E182">
        <f>IFERROR(_xlfn.XLOOKUP($A182,map_headernames!H:H,map_headernames!H:H),0)</f>
        <v>0</v>
      </c>
      <c r="F182">
        <f>IFERROR(_xlfn.XLOOKUP($A182,map_headernames!J:J,map_headernames!J:J),0)</f>
        <v>0</v>
      </c>
      <c r="G182">
        <f>IFERROR(_xlfn.XLOOKUP($A182,map_headernames!N:N,map_headernames!N:N),0)</f>
        <v>0</v>
      </c>
    </row>
    <row r="183" spans="1:12">
      <c r="A183" s="80" t="s">
        <v>3607</v>
      </c>
      <c r="B183" s="80" t="s">
        <v>3608</v>
      </c>
      <c r="C183" s="87" t="s">
        <v>3609</v>
      </c>
      <c r="D183" s="70" t="s">
        <v>3539</v>
      </c>
      <c r="E183">
        <f>IFERROR(_xlfn.XLOOKUP($A183,map_headernames!H:H,map_headernames!H:H),0)</f>
        <v>0</v>
      </c>
      <c r="F183">
        <f>IFERROR(_xlfn.XLOOKUP($A183,map_headernames!J:J,map_headernames!J:J),0)</f>
        <v>0</v>
      </c>
      <c r="G183">
        <f>IFERROR(_xlfn.XLOOKUP($A183,map_headernames!N:N,map_headernames!N:N),0)</f>
        <v>0</v>
      </c>
    </row>
    <row r="184" spans="1:12">
      <c r="A184" s="80" t="s">
        <v>3610</v>
      </c>
      <c r="B184" s="80" t="s">
        <v>3611</v>
      </c>
      <c r="C184" s="87" t="s">
        <v>3611</v>
      </c>
      <c r="D184" s="70" t="s">
        <v>3539</v>
      </c>
      <c r="E184">
        <f>IFERROR(_xlfn.XLOOKUP($A184,map_headernames!H:H,map_headernames!H:H),0)</f>
        <v>0</v>
      </c>
      <c r="F184">
        <f>IFERROR(_xlfn.XLOOKUP($A184,map_headernames!J:J,map_headernames!J:J),0)</f>
        <v>0</v>
      </c>
      <c r="G184">
        <f>IFERROR(_xlfn.XLOOKUP($A184,map_headernames!N:N,map_headernames!N:N),0)</f>
        <v>0</v>
      </c>
    </row>
    <row r="185" spans="1:12">
      <c r="A185" s="80" t="s">
        <v>3612</v>
      </c>
      <c r="B185" s="80" t="s">
        <v>3613</v>
      </c>
      <c r="C185" s="87" t="s">
        <v>3614</v>
      </c>
      <c r="D185" s="70" t="s">
        <v>3539</v>
      </c>
      <c r="E185">
        <f>IFERROR(_xlfn.XLOOKUP($A185,map_headernames!H:H,map_headernames!H:H),0)</f>
        <v>0</v>
      </c>
      <c r="F185">
        <f>IFERROR(_xlfn.XLOOKUP($A185,map_headernames!J:J,map_headernames!J:J),0)</f>
        <v>0</v>
      </c>
      <c r="G185">
        <f>IFERROR(_xlfn.XLOOKUP($A185,map_headernames!N:N,map_headernames!N:N),0)</f>
        <v>0</v>
      </c>
    </row>
    <row r="186" spans="1:12">
      <c r="A186" s="80" t="s">
        <v>3615</v>
      </c>
      <c r="B186" s="80" t="s">
        <v>3616</v>
      </c>
      <c r="C186" s="87" t="s">
        <v>3616</v>
      </c>
      <c r="D186" s="70" t="s">
        <v>3539</v>
      </c>
      <c r="E186">
        <f>IFERROR(_xlfn.XLOOKUP($A186,map_headernames!H:H,map_headernames!H:H),0)</f>
        <v>0</v>
      </c>
      <c r="F186">
        <f>IFERROR(_xlfn.XLOOKUP($A186,map_headernames!J:J,map_headernames!J:J),0)</f>
        <v>0</v>
      </c>
      <c r="G186">
        <f>IFERROR(_xlfn.XLOOKUP($A186,map_headernames!N:N,map_headernames!N:N),0)</f>
        <v>0</v>
      </c>
    </row>
    <row r="187" spans="1:12">
      <c r="A187" s="80" t="s">
        <v>3617</v>
      </c>
      <c r="B187" s="80" t="s">
        <v>3618</v>
      </c>
      <c r="C187" s="87" t="s">
        <v>3619</v>
      </c>
      <c r="D187" s="70" t="s">
        <v>3539</v>
      </c>
      <c r="E187">
        <f>IFERROR(_xlfn.XLOOKUP($A187,map_headernames!H:H,map_headernames!H:H),0)</f>
        <v>0</v>
      </c>
      <c r="F187">
        <f>IFERROR(_xlfn.XLOOKUP($A187,map_headernames!J:J,map_headernames!J:J),0)</f>
        <v>0</v>
      </c>
      <c r="G187">
        <f>IFERROR(_xlfn.XLOOKUP($A187,map_headernames!N:N,map_headernames!N:N),0)</f>
        <v>0</v>
      </c>
    </row>
    <row r="188" spans="1:12">
      <c r="A188" s="80" t="s">
        <v>3620</v>
      </c>
      <c r="B188" s="80" t="s">
        <v>3621</v>
      </c>
      <c r="C188" s="87" t="s">
        <v>3621</v>
      </c>
      <c r="D188" s="70" t="s">
        <v>3539</v>
      </c>
      <c r="E188">
        <f>IFERROR(_xlfn.XLOOKUP($A188,map_headernames!H:H,map_headernames!H:H),0)</f>
        <v>0</v>
      </c>
      <c r="F188">
        <f>IFERROR(_xlfn.XLOOKUP($A188,map_headernames!J:J,map_headernames!J:J),0)</f>
        <v>0</v>
      </c>
      <c r="G188">
        <f>IFERROR(_xlfn.XLOOKUP($A188,map_headernames!N:N,map_headernames!N:N),0)</f>
        <v>0</v>
      </c>
    </row>
    <row r="189" spans="1:12">
      <c r="A189" s="80" t="s">
        <v>3622</v>
      </c>
      <c r="B189" s="80" t="s">
        <v>3623</v>
      </c>
      <c r="C189" s="87" t="s">
        <v>3624</v>
      </c>
      <c r="D189" s="70" t="s">
        <v>3539</v>
      </c>
      <c r="E189">
        <f>IFERROR(_xlfn.XLOOKUP($A189,map_headernames!H:H,map_headernames!H:H),0)</f>
        <v>0</v>
      </c>
      <c r="F189">
        <f>IFERROR(_xlfn.XLOOKUP($A189,map_headernames!J:J,map_headernames!J:J),0)</f>
        <v>0</v>
      </c>
      <c r="G189">
        <f>IFERROR(_xlfn.XLOOKUP($A189,map_headernames!N:N,map_headernames!N:N),0)</f>
        <v>0</v>
      </c>
    </row>
    <row r="190" spans="1:12">
      <c r="A190" s="80" t="s">
        <v>3625</v>
      </c>
      <c r="B190" s="80" t="s">
        <v>3626</v>
      </c>
      <c r="C190" s="87" t="s">
        <v>3626</v>
      </c>
      <c r="D190" s="70" t="s">
        <v>3539</v>
      </c>
      <c r="E190">
        <f>IFERROR(_xlfn.XLOOKUP($A190,map_headernames!H:H,map_headernames!H:H),0)</f>
        <v>0</v>
      </c>
      <c r="F190">
        <f>IFERROR(_xlfn.XLOOKUP($A190,map_headernames!J:J,map_headernames!J:J),0)</f>
        <v>0</v>
      </c>
      <c r="G190">
        <f>IFERROR(_xlfn.XLOOKUP($A190,map_headernames!N:N,map_headernames!N:N),0)</f>
        <v>0</v>
      </c>
    </row>
    <row r="191" spans="1:12">
      <c r="A191" s="80" t="s">
        <v>3627</v>
      </c>
      <c r="B191" s="80" t="s">
        <v>3628</v>
      </c>
      <c r="C191" s="87" t="s">
        <v>3629</v>
      </c>
      <c r="D191" s="70" t="s">
        <v>3539</v>
      </c>
      <c r="E191">
        <f>IFERROR(_xlfn.XLOOKUP($A191,map_headernames!H:H,map_headernames!H:H),0)</f>
        <v>0</v>
      </c>
      <c r="F191">
        <f>IFERROR(_xlfn.XLOOKUP($A191,map_headernames!J:J,map_headernames!J:J),0)</f>
        <v>0</v>
      </c>
      <c r="G191">
        <f>IFERROR(_xlfn.XLOOKUP($A191,map_headernames!N:N,map_headernames!N:N),0)</f>
        <v>0</v>
      </c>
    </row>
    <row r="192" spans="1:12">
      <c r="A192" s="80" t="s">
        <v>3630</v>
      </c>
      <c r="B192" s="80" t="s">
        <v>3631</v>
      </c>
      <c r="C192" s="87" t="s">
        <v>3631</v>
      </c>
      <c r="D192" s="70" t="s">
        <v>3539</v>
      </c>
      <c r="E192">
        <f>IFERROR(_xlfn.XLOOKUP($A192,map_headernames!H:H,map_headernames!H:H),0)</f>
        <v>0</v>
      </c>
      <c r="F192">
        <f>IFERROR(_xlfn.XLOOKUP($A192,map_headernames!J:J,map_headernames!J:J),0)</f>
        <v>0</v>
      </c>
      <c r="G192">
        <f>IFERROR(_xlfn.XLOOKUP($A192,map_headernames!N:N,map_headernames!N:N),0)</f>
        <v>0</v>
      </c>
    </row>
    <row r="193" spans="1:7">
      <c r="A193" s="80" t="s">
        <v>3632</v>
      </c>
      <c r="B193" s="80" t="s">
        <v>3633</v>
      </c>
      <c r="C193" s="87" t="s">
        <v>3634</v>
      </c>
      <c r="D193" s="70" t="s">
        <v>3539</v>
      </c>
      <c r="E193">
        <f>IFERROR(_xlfn.XLOOKUP($A193,map_headernames!H:H,map_headernames!H:H),0)</f>
        <v>0</v>
      </c>
      <c r="F193">
        <f>IFERROR(_xlfn.XLOOKUP($A193,map_headernames!J:J,map_headernames!J:J),0)</f>
        <v>0</v>
      </c>
      <c r="G193">
        <f>IFERROR(_xlfn.XLOOKUP($A193,map_headernames!N:N,map_headernames!N:N),0)</f>
        <v>0</v>
      </c>
    </row>
    <row r="194" spans="1:7">
      <c r="A194" s="80" t="s">
        <v>3635</v>
      </c>
      <c r="B194" s="80" t="s">
        <v>3636</v>
      </c>
      <c r="C194" s="87" t="s">
        <v>3636</v>
      </c>
      <c r="D194" s="70" t="s">
        <v>3539</v>
      </c>
      <c r="E194">
        <f>IFERROR(_xlfn.XLOOKUP($A194,map_headernames!H:H,map_headernames!H:H),0)</f>
        <v>0</v>
      </c>
      <c r="F194">
        <f>IFERROR(_xlfn.XLOOKUP($A194,map_headernames!J:J,map_headernames!J:J),0)</f>
        <v>0</v>
      </c>
      <c r="G194">
        <f>IFERROR(_xlfn.XLOOKUP($A194,map_headernames!N:N,map_headernames!N:N),0)</f>
        <v>0</v>
      </c>
    </row>
    <row r="195" spans="1:7">
      <c r="A195" s="80" t="s">
        <v>3637</v>
      </c>
      <c r="B195" s="80" t="s">
        <v>3638</v>
      </c>
      <c r="C195" s="87" t="s">
        <v>3639</v>
      </c>
      <c r="D195" s="70" t="s">
        <v>3539</v>
      </c>
      <c r="E195">
        <f>IFERROR(_xlfn.XLOOKUP($A195,map_headernames!H:H,map_headernames!H:H),0)</f>
        <v>0</v>
      </c>
      <c r="F195">
        <f>IFERROR(_xlfn.XLOOKUP($A195,map_headernames!J:J,map_headernames!J:J),0)</f>
        <v>0</v>
      </c>
      <c r="G195">
        <f>IFERROR(_xlfn.XLOOKUP($A195,map_headernames!N:N,map_headernames!N:N),0)</f>
        <v>0</v>
      </c>
    </row>
    <row r="196" spans="1:7">
      <c r="A196" s="80" t="s">
        <v>3640</v>
      </c>
      <c r="B196" s="80" t="s">
        <v>3641</v>
      </c>
      <c r="C196" s="87" t="s">
        <v>3641</v>
      </c>
      <c r="D196" s="70" t="s">
        <v>3539</v>
      </c>
      <c r="E196">
        <f>IFERROR(_xlfn.XLOOKUP($A196,map_headernames!H:H,map_headernames!H:H),0)</f>
        <v>0</v>
      </c>
      <c r="F196">
        <f>IFERROR(_xlfn.XLOOKUP($A196,map_headernames!J:J,map_headernames!J:J),0)</f>
        <v>0</v>
      </c>
      <c r="G196">
        <f>IFERROR(_xlfn.XLOOKUP($A196,map_headernames!N:N,map_headernames!N:N),0)</f>
        <v>0</v>
      </c>
    </row>
    <row r="197" spans="1:7">
      <c r="A197" s="80" t="s">
        <v>3642</v>
      </c>
      <c r="B197" s="80" t="s">
        <v>3643</v>
      </c>
      <c r="C197" s="87" t="s">
        <v>3644</v>
      </c>
      <c r="D197" s="70" t="s">
        <v>3539</v>
      </c>
      <c r="E197">
        <f>IFERROR(_xlfn.XLOOKUP($A197,map_headernames!H:H,map_headernames!H:H),0)</f>
        <v>0</v>
      </c>
      <c r="F197">
        <f>IFERROR(_xlfn.XLOOKUP($A197,map_headernames!J:J,map_headernames!J:J),0)</f>
        <v>0</v>
      </c>
      <c r="G197">
        <f>IFERROR(_xlfn.XLOOKUP($A197,map_headernames!N:N,map_headernames!N:N),0)</f>
        <v>0</v>
      </c>
    </row>
    <row r="198" spans="1:7">
      <c r="A198" s="80" t="s">
        <v>3645</v>
      </c>
      <c r="B198" s="80" t="s">
        <v>3646</v>
      </c>
      <c r="C198" s="87" t="s">
        <v>3646</v>
      </c>
      <c r="D198" s="70" t="s">
        <v>3539</v>
      </c>
      <c r="E198">
        <f>IFERROR(_xlfn.XLOOKUP($A198,map_headernames!H:H,map_headernames!H:H),0)</f>
        <v>0</v>
      </c>
      <c r="F198">
        <f>IFERROR(_xlfn.XLOOKUP($A198,map_headernames!J:J,map_headernames!J:J),0)</f>
        <v>0</v>
      </c>
      <c r="G198">
        <f>IFERROR(_xlfn.XLOOKUP($A198,map_headernames!N:N,map_headernames!N:N),0)</f>
        <v>0</v>
      </c>
    </row>
    <row r="199" spans="1:7">
      <c r="A199" s="80" t="s">
        <v>3647</v>
      </c>
      <c r="B199" s="80" t="s">
        <v>3648</v>
      </c>
      <c r="C199" s="81" t="s">
        <v>3648</v>
      </c>
      <c r="D199" s="70" t="s">
        <v>3539</v>
      </c>
      <c r="E199">
        <f>IFERROR(_xlfn.XLOOKUP($A199,map_headernames!H:H,map_headernames!H:H),0)</f>
        <v>0</v>
      </c>
      <c r="F199">
        <f>IFERROR(_xlfn.XLOOKUP($A199,map_headernames!J:J,map_headernames!J:J),0)</f>
        <v>0</v>
      </c>
      <c r="G199">
        <f>IFERROR(_xlfn.XLOOKUP($A199,map_headernames!N:N,map_headernames!N:N),0)</f>
        <v>0</v>
      </c>
    </row>
    <row r="200" spans="1:7">
      <c r="A200" s="80" t="s">
        <v>3649</v>
      </c>
      <c r="B200" s="80" t="s">
        <v>3650</v>
      </c>
      <c r="C200" s="81" t="s">
        <v>3651</v>
      </c>
      <c r="D200" s="70" t="s">
        <v>3539</v>
      </c>
      <c r="E200">
        <f>IFERROR(_xlfn.XLOOKUP($A200,map_headernames!H:H,map_headernames!H:H),0)</f>
        <v>0</v>
      </c>
      <c r="F200">
        <f>IFERROR(_xlfn.XLOOKUP($A200,map_headernames!J:J,map_headernames!J:J),0)</f>
        <v>0</v>
      </c>
      <c r="G200">
        <f>IFERROR(_xlfn.XLOOKUP($A200,map_headernames!N:N,map_headernames!N:N),0)</f>
        <v>0</v>
      </c>
    </row>
    <row r="201" spans="1:7">
      <c r="A201" s="80" t="s">
        <v>3652</v>
      </c>
      <c r="B201" s="80" t="s">
        <v>3653</v>
      </c>
      <c r="C201" s="81" t="s">
        <v>3653</v>
      </c>
      <c r="D201" s="70" t="s">
        <v>3539</v>
      </c>
      <c r="E201">
        <f>IFERROR(_xlfn.XLOOKUP($A201,map_headernames!H:H,map_headernames!H:H),0)</f>
        <v>0</v>
      </c>
      <c r="F201">
        <f>IFERROR(_xlfn.XLOOKUP($A201,map_headernames!J:J,map_headernames!J:J),0)</f>
        <v>0</v>
      </c>
      <c r="G201">
        <f>IFERROR(_xlfn.XLOOKUP($A201,map_headernames!N:N,map_headernames!N:N),0)</f>
        <v>0</v>
      </c>
    </row>
    <row r="202" spans="1:7">
      <c r="A202" s="80" t="s">
        <v>3654</v>
      </c>
      <c r="B202" s="80" t="s">
        <v>3655</v>
      </c>
      <c r="C202" s="81" t="s">
        <v>3656</v>
      </c>
      <c r="D202" s="70" t="s">
        <v>3539</v>
      </c>
      <c r="E202">
        <f>IFERROR(_xlfn.XLOOKUP($A202,map_headernames!H:H,map_headernames!H:H),0)</f>
        <v>0</v>
      </c>
      <c r="F202">
        <f>IFERROR(_xlfn.XLOOKUP($A202,map_headernames!J:J,map_headernames!J:J),0)</f>
        <v>0</v>
      </c>
      <c r="G202">
        <f>IFERROR(_xlfn.XLOOKUP($A202,map_headernames!N:N,map_headernames!N:N),0)</f>
        <v>0</v>
      </c>
    </row>
    <row r="203" spans="1:7">
      <c r="A203" s="80" t="s">
        <v>3657</v>
      </c>
      <c r="B203" s="80" t="s">
        <v>3658</v>
      </c>
      <c r="C203" s="81" t="s">
        <v>3658</v>
      </c>
      <c r="D203" s="70" t="s">
        <v>3539</v>
      </c>
      <c r="E203">
        <f>IFERROR(_xlfn.XLOOKUP($A203,map_headernames!H:H,map_headernames!H:H),0)</f>
        <v>0</v>
      </c>
      <c r="F203">
        <f>IFERROR(_xlfn.XLOOKUP($A203,map_headernames!J:J,map_headernames!J:J),0)</f>
        <v>0</v>
      </c>
      <c r="G203">
        <f>IFERROR(_xlfn.XLOOKUP($A203,map_headernames!N:N,map_headernames!N:N),0)</f>
        <v>0</v>
      </c>
    </row>
    <row r="204" spans="1:7">
      <c r="A204" s="80" t="s">
        <v>3659</v>
      </c>
      <c r="B204" s="80" t="s">
        <v>3660</v>
      </c>
      <c r="C204" s="81" t="s">
        <v>3661</v>
      </c>
      <c r="D204" s="70" t="s">
        <v>3539</v>
      </c>
      <c r="E204">
        <f>IFERROR(_xlfn.XLOOKUP($A204,map_headernames!H:H,map_headernames!H:H),0)</f>
        <v>0</v>
      </c>
      <c r="F204">
        <f>IFERROR(_xlfn.XLOOKUP($A204,map_headernames!J:J,map_headernames!J:J),0)</f>
        <v>0</v>
      </c>
      <c r="G204">
        <f>IFERROR(_xlfn.XLOOKUP($A204,map_headernames!N:N,map_headernames!N:N),0)</f>
        <v>0</v>
      </c>
    </row>
    <row r="205" spans="1:7">
      <c r="A205" s="80" t="s">
        <v>3662</v>
      </c>
      <c r="B205" s="80" t="s">
        <v>3663</v>
      </c>
      <c r="C205" s="81" t="s">
        <v>3663</v>
      </c>
      <c r="D205" s="70" t="s">
        <v>3539</v>
      </c>
      <c r="E205">
        <f>IFERROR(_xlfn.XLOOKUP($A205,map_headernames!H:H,map_headernames!H:H),0)</f>
        <v>0</v>
      </c>
      <c r="F205">
        <f>IFERROR(_xlfn.XLOOKUP($A205,map_headernames!J:J,map_headernames!J:J),0)</f>
        <v>0</v>
      </c>
      <c r="G205">
        <f>IFERROR(_xlfn.XLOOKUP($A205,map_headernames!N:N,map_headernames!N:N),0)</f>
        <v>0</v>
      </c>
    </row>
    <row r="206" spans="1:7">
      <c r="A206" s="80" t="s">
        <v>3664</v>
      </c>
      <c r="B206" s="80" t="s">
        <v>3665</v>
      </c>
      <c r="C206" s="81" t="s">
        <v>3666</v>
      </c>
      <c r="D206" s="70" t="s">
        <v>3539</v>
      </c>
      <c r="E206">
        <f>IFERROR(_xlfn.XLOOKUP($A206,map_headernames!H:H,map_headernames!H:H),0)</f>
        <v>0</v>
      </c>
      <c r="F206">
        <f>IFERROR(_xlfn.XLOOKUP($A206,map_headernames!J:J,map_headernames!J:J),0)</f>
        <v>0</v>
      </c>
      <c r="G206">
        <f>IFERROR(_xlfn.XLOOKUP($A206,map_headernames!N:N,map_headernames!N:N),0)</f>
        <v>0</v>
      </c>
    </row>
    <row r="207" spans="1:7">
      <c r="A207" s="80" t="s">
        <v>3667</v>
      </c>
      <c r="B207" s="80" t="s">
        <v>3668</v>
      </c>
      <c r="C207" s="81" t="s">
        <v>3668</v>
      </c>
      <c r="D207" s="70" t="s">
        <v>3539</v>
      </c>
      <c r="E207">
        <f>IFERROR(_xlfn.XLOOKUP($A207,map_headernames!H:H,map_headernames!H:H),0)</f>
        <v>0</v>
      </c>
      <c r="F207">
        <f>IFERROR(_xlfn.XLOOKUP($A207,map_headernames!J:J,map_headernames!J:J),0)</f>
        <v>0</v>
      </c>
      <c r="G207">
        <f>IFERROR(_xlfn.XLOOKUP($A207,map_headernames!N:N,map_headernames!N:N),0)</f>
        <v>0</v>
      </c>
    </row>
    <row r="208" spans="1:7">
      <c r="A208" s="80" t="s">
        <v>3669</v>
      </c>
      <c r="B208" s="80" t="s">
        <v>3670</v>
      </c>
      <c r="C208" s="81" t="s">
        <v>3671</v>
      </c>
      <c r="D208" s="70" t="s">
        <v>3539</v>
      </c>
      <c r="E208">
        <f>IFERROR(_xlfn.XLOOKUP($A208,map_headernames!H:H,map_headernames!H:H),0)</f>
        <v>0</v>
      </c>
      <c r="F208">
        <f>IFERROR(_xlfn.XLOOKUP($A208,map_headernames!J:J,map_headernames!J:J),0)</f>
        <v>0</v>
      </c>
      <c r="G208">
        <f>IFERROR(_xlfn.XLOOKUP($A208,map_headernames!N:N,map_headernames!N:N),0)</f>
        <v>0</v>
      </c>
    </row>
    <row r="209" spans="1:7">
      <c r="A209" s="80" t="s">
        <v>3672</v>
      </c>
      <c r="B209" s="80" t="s">
        <v>3673</v>
      </c>
      <c r="C209" s="81" t="s">
        <v>3673</v>
      </c>
      <c r="D209" s="70" t="s">
        <v>3539</v>
      </c>
      <c r="E209">
        <f>IFERROR(_xlfn.XLOOKUP($A209,map_headernames!H:H,map_headernames!H:H),0)</f>
        <v>0</v>
      </c>
      <c r="F209">
        <f>IFERROR(_xlfn.XLOOKUP($A209,map_headernames!J:J,map_headernames!J:J),0)</f>
        <v>0</v>
      </c>
      <c r="G209">
        <f>IFERROR(_xlfn.XLOOKUP($A209,map_headernames!N:N,map_headernames!N:N),0)</f>
        <v>0</v>
      </c>
    </row>
    <row r="210" spans="1:7">
      <c r="A210" s="80" t="s">
        <v>3674</v>
      </c>
      <c r="B210" s="80" t="s">
        <v>3675</v>
      </c>
      <c r="C210" s="81" t="s">
        <v>3676</v>
      </c>
      <c r="D210" s="70" t="s">
        <v>3539</v>
      </c>
      <c r="E210">
        <f>IFERROR(_xlfn.XLOOKUP($A210,map_headernames!H:H,map_headernames!H:H),0)</f>
        <v>0</v>
      </c>
      <c r="F210">
        <f>IFERROR(_xlfn.XLOOKUP($A210,map_headernames!J:J,map_headernames!J:J),0)</f>
        <v>0</v>
      </c>
      <c r="G210">
        <f>IFERROR(_xlfn.XLOOKUP($A210,map_headernames!N:N,map_headernames!N:N),0)</f>
        <v>0</v>
      </c>
    </row>
    <row r="211" spans="1:7">
      <c r="A211" s="80" t="s">
        <v>3677</v>
      </c>
      <c r="B211" s="80" t="s">
        <v>3678</v>
      </c>
      <c r="C211" s="81" t="s">
        <v>3678</v>
      </c>
      <c r="D211" s="70" t="s">
        <v>3539</v>
      </c>
      <c r="E211">
        <f>IFERROR(_xlfn.XLOOKUP($A211,map_headernames!H:H,map_headernames!H:H),0)</f>
        <v>0</v>
      </c>
      <c r="F211">
        <f>IFERROR(_xlfn.XLOOKUP($A211,map_headernames!J:J,map_headernames!J:J),0)</f>
        <v>0</v>
      </c>
      <c r="G211">
        <f>IFERROR(_xlfn.XLOOKUP($A211,map_headernames!N:N,map_headernames!N:N),0)</f>
        <v>0</v>
      </c>
    </row>
    <row r="212" spans="1:7">
      <c r="A212" s="80" t="s">
        <v>3679</v>
      </c>
      <c r="B212" s="80" t="s">
        <v>3680</v>
      </c>
      <c r="C212" s="81" t="s">
        <v>3681</v>
      </c>
      <c r="D212" s="70" t="s">
        <v>3539</v>
      </c>
      <c r="E212">
        <f>IFERROR(_xlfn.XLOOKUP($A212,map_headernames!H:H,map_headernames!H:H),0)</f>
        <v>0</v>
      </c>
      <c r="F212">
        <f>IFERROR(_xlfn.XLOOKUP($A212,map_headernames!J:J,map_headernames!J:J),0)</f>
        <v>0</v>
      </c>
      <c r="G212">
        <f>IFERROR(_xlfn.XLOOKUP($A212,map_headernames!N:N,map_headernames!N:N),0)</f>
        <v>0</v>
      </c>
    </row>
    <row r="213" spans="1:7">
      <c r="A213" s="80" t="s">
        <v>3682</v>
      </c>
      <c r="B213" s="80" t="s">
        <v>3683</v>
      </c>
      <c r="C213" s="81" t="s">
        <v>3683</v>
      </c>
      <c r="D213" s="70" t="s">
        <v>3539</v>
      </c>
      <c r="E213">
        <f>IFERROR(_xlfn.XLOOKUP($A213,map_headernames!H:H,map_headernames!H:H),0)</f>
        <v>0</v>
      </c>
      <c r="F213">
        <f>IFERROR(_xlfn.XLOOKUP($A213,map_headernames!J:J,map_headernames!J:J),0)</f>
        <v>0</v>
      </c>
      <c r="G213">
        <f>IFERROR(_xlfn.XLOOKUP($A213,map_headernames!N:N,map_headernames!N:N),0)</f>
        <v>0</v>
      </c>
    </row>
    <row r="214" spans="1:7">
      <c r="A214" s="80" t="s">
        <v>3684</v>
      </c>
      <c r="B214" s="80" t="s">
        <v>3685</v>
      </c>
      <c r="C214" s="81" t="s">
        <v>3686</v>
      </c>
      <c r="D214" s="70" t="s">
        <v>3539</v>
      </c>
      <c r="E214">
        <f>IFERROR(_xlfn.XLOOKUP($A214,map_headernames!H:H,map_headernames!H:H),0)</f>
        <v>0</v>
      </c>
      <c r="F214">
        <f>IFERROR(_xlfn.XLOOKUP($A214,map_headernames!J:J,map_headernames!J:J),0)</f>
        <v>0</v>
      </c>
      <c r="G214">
        <f>IFERROR(_xlfn.XLOOKUP($A214,map_headernames!N:N,map_headernames!N:N),0)</f>
        <v>0</v>
      </c>
    </row>
    <row r="215" spans="1:7">
      <c r="A215" s="80" t="s">
        <v>3687</v>
      </c>
      <c r="B215" s="80" t="s">
        <v>3688</v>
      </c>
      <c r="C215" s="81" t="s">
        <v>3688</v>
      </c>
      <c r="D215" s="70" t="s">
        <v>3539</v>
      </c>
      <c r="E215">
        <f>IFERROR(_xlfn.XLOOKUP($A215,map_headernames!H:H,map_headernames!H:H),0)</f>
        <v>0</v>
      </c>
      <c r="F215">
        <f>IFERROR(_xlfn.XLOOKUP($A215,map_headernames!J:J,map_headernames!J:J),0)</f>
        <v>0</v>
      </c>
      <c r="G215">
        <f>IFERROR(_xlfn.XLOOKUP($A215,map_headernames!N:N,map_headernames!N:N),0)</f>
        <v>0</v>
      </c>
    </row>
    <row r="216" spans="1:7">
      <c r="A216" s="80" t="s">
        <v>3689</v>
      </c>
      <c r="B216" s="80" t="s">
        <v>3690</v>
      </c>
      <c r="C216" s="81" t="s">
        <v>3691</v>
      </c>
      <c r="D216" s="70" t="s">
        <v>3539</v>
      </c>
      <c r="E216">
        <f>IFERROR(_xlfn.XLOOKUP($A216,map_headernames!H:H,map_headernames!H:H),0)</f>
        <v>0</v>
      </c>
      <c r="F216">
        <f>IFERROR(_xlfn.XLOOKUP($A216,map_headernames!J:J,map_headernames!J:J),0)</f>
        <v>0</v>
      </c>
      <c r="G216">
        <f>IFERROR(_xlfn.XLOOKUP($A216,map_headernames!N:N,map_headernames!N:N),0)</f>
        <v>0</v>
      </c>
    </row>
    <row r="217" spans="1:7">
      <c r="A217" s="80" t="s">
        <v>3692</v>
      </c>
      <c r="B217" s="80" t="s">
        <v>3693</v>
      </c>
      <c r="C217" s="81" t="s">
        <v>3693</v>
      </c>
      <c r="D217" s="70" t="s">
        <v>3539</v>
      </c>
      <c r="E217">
        <f>IFERROR(_xlfn.XLOOKUP($A217,map_headernames!H:H,map_headernames!H:H),0)</f>
        <v>0</v>
      </c>
      <c r="F217">
        <f>IFERROR(_xlfn.XLOOKUP($A217,map_headernames!J:J,map_headernames!J:J),0)</f>
        <v>0</v>
      </c>
      <c r="G217">
        <f>IFERROR(_xlfn.XLOOKUP($A217,map_headernames!N:N,map_headernames!N:N),0)</f>
        <v>0</v>
      </c>
    </row>
    <row r="218" spans="1:7">
      <c r="A218" s="80" t="s">
        <v>3694</v>
      </c>
      <c r="B218" s="80" t="s">
        <v>3695</v>
      </c>
      <c r="C218" s="81" t="s">
        <v>3696</v>
      </c>
      <c r="D218" s="70" t="s">
        <v>3539</v>
      </c>
      <c r="E218">
        <f>IFERROR(_xlfn.XLOOKUP($A218,map_headernames!H:H,map_headernames!H:H),0)</f>
        <v>0</v>
      </c>
      <c r="F218">
        <f>IFERROR(_xlfn.XLOOKUP($A218,map_headernames!J:J,map_headernames!J:J),0)</f>
        <v>0</v>
      </c>
      <c r="G218">
        <f>IFERROR(_xlfn.XLOOKUP($A218,map_headernames!N:N,map_headernames!N:N),0)</f>
        <v>0</v>
      </c>
    </row>
    <row r="219" spans="1:7">
      <c r="A219" s="80" t="s">
        <v>3697</v>
      </c>
      <c r="B219" s="80" t="s">
        <v>3698</v>
      </c>
      <c r="C219" s="81" t="s">
        <v>3698</v>
      </c>
      <c r="D219" s="70" t="s">
        <v>3539</v>
      </c>
      <c r="E219">
        <f>IFERROR(_xlfn.XLOOKUP($A219,map_headernames!H:H,map_headernames!H:H),0)</f>
        <v>0</v>
      </c>
      <c r="F219">
        <f>IFERROR(_xlfn.XLOOKUP($A219,map_headernames!J:J,map_headernames!J:J),0)</f>
        <v>0</v>
      </c>
      <c r="G219">
        <f>IFERROR(_xlfn.XLOOKUP($A219,map_headernames!N:N,map_headernames!N:N),0)</f>
        <v>0</v>
      </c>
    </row>
    <row r="220" spans="1:7">
      <c r="A220" s="80" t="s">
        <v>3699</v>
      </c>
      <c r="B220" s="80" t="s">
        <v>3700</v>
      </c>
      <c r="C220" s="81" t="s">
        <v>3701</v>
      </c>
      <c r="D220" s="70" t="s">
        <v>3539</v>
      </c>
      <c r="E220">
        <f>IFERROR(_xlfn.XLOOKUP($A220,map_headernames!H:H,map_headernames!H:H),0)</f>
        <v>0</v>
      </c>
      <c r="F220">
        <f>IFERROR(_xlfn.XLOOKUP($A220,map_headernames!J:J,map_headernames!J:J),0)</f>
        <v>0</v>
      </c>
      <c r="G220">
        <f>IFERROR(_xlfn.XLOOKUP($A220,map_headernames!N:N,map_headernames!N:N),0)</f>
        <v>0</v>
      </c>
    </row>
    <row r="221" spans="1:7">
      <c r="A221" s="80" t="s">
        <v>3702</v>
      </c>
      <c r="B221" s="80" t="s">
        <v>3703</v>
      </c>
      <c r="C221" s="81" t="s">
        <v>3703</v>
      </c>
      <c r="D221" s="70" t="s">
        <v>3539</v>
      </c>
      <c r="E221">
        <f>IFERROR(_xlfn.XLOOKUP($A221,map_headernames!H:H,map_headernames!H:H),0)</f>
        <v>0</v>
      </c>
      <c r="F221">
        <f>IFERROR(_xlfn.XLOOKUP($A221,map_headernames!J:J,map_headernames!J:J),0)</f>
        <v>0</v>
      </c>
      <c r="G221">
        <f>IFERROR(_xlfn.XLOOKUP($A221,map_headernames!N:N,map_headernames!N:N),0)</f>
        <v>0</v>
      </c>
    </row>
    <row r="222" spans="1:7">
      <c r="A222" s="80" t="s">
        <v>3704</v>
      </c>
      <c r="B222" s="80" t="s">
        <v>3705</v>
      </c>
      <c r="C222" s="81" t="s">
        <v>3706</v>
      </c>
      <c r="D222" s="70" t="s">
        <v>3539</v>
      </c>
      <c r="E222">
        <f>IFERROR(_xlfn.XLOOKUP($A222,map_headernames!H:H,map_headernames!H:H),0)</f>
        <v>0</v>
      </c>
      <c r="F222">
        <f>IFERROR(_xlfn.XLOOKUP($A222,map_headernames!J:J,map_headernames!J:J),0)</f>
        <v>0</v>
      </c>
      <c r="G222">
        <f>IFERROR(_xlfn.XLOOKUP($A222,map_headernames!N:N,map_headernames!N:N),0)</f>
        <v>0</v>
      </c>
    </row>
    <row r="223" spans="1:7">
      <c r="A223" s="80" t="s">
        <v>3707</v>
      </c>
      <c r="B223" s="80" t="s">
        <v>3708</v>
      </c>
      <c r="C223" s="81" t="s">
        <v>3708</v>
      </c>
      <c r="D223" s="70" t="s">
        <v>3539</v>
      </c>
      <c r="E223">
        <f>IFERROR(_xlfn.XLOOKUP($A223,map_headernames!H:H,map_headernames!H:H),0)</f>
        <v>0</v>
      </c>
      <c r="F223">
        <f>IFERROR(_xlfn.XLOOKUP($A223,map_headernames!J:J,map_headernames!J:J),0)</f>
        <v>0</v>
      </c>
      <c r="G223">
        <f>IFERROR(_xlfn.XLOOKUP($A223,map_headernames!N:N,map_headernames!N:N),0)</f>
        <v>0</v>
      </c>
    </row>
    <row r="224" spans="1:7">
      <c r="A224" s="80" t="s">
        <v>3709</v>
      </c>
      <c r="B224" s="80" t="s">
        <v>3710</v>
      </c>
      <c r="C224" s="81" t="s">
        <v>3711</v>
      </c>
      <c r="D224" s="70" t="s">
        <v>3539</v>
      </c>
      <c r="E224">
        <f>IFERROR(_xlfn.XLOOKUP($A224,map_headernames!H:H,map_headernames!H:H),0)</f>
        <v>0</v>
      </c>
      <c r="F224">
        <f>IFERROR(_xlfn.XLOOKUP($A224,map_headernames!J:J,map_headernames!J:J),0)</f>
        <v>0</v>
      </c>
      <c r="G224">
        <f>IFERROR(_xlfn.XLOOKUP($A224,map_headernames!N:N,map_headernames!N:N),0)</f>
        <v>0</v>
      </c>
    </row>
    <row r="225" spans="1:7">
      <c r="A225" s="80" t="s">
        <v>3712</v>
      </c>
      <c r="B225" s="80" t="s">
        <v>3713</v>
      </c>
      <c r="C225" s="81" t="s">
        <v>3713</v>
      </c>
      <c r="D225" s="70" t="s">
        <v>3539</v>
      </c>
      <c r="E225">
        <f>IFERROR(_xlfn.XLOOKUP($A225,map_headernames!H:H,map_headernames!H:H),0)</f>
        <v>0</v>
      </c>
      <c r="F225">
        <f>IFERROR(_xlfn.XLOOKUP($A225,map_headernames!J:J,map_headernames!J:J),0)</f>
        <v>0</v>
      </c>
      <c r="G225">
        <f>IFERROR(_xlfn.XLOOKUP($A225,map_headernames!N:N,map_headernames!N:N),0)</f>
        <v>0</v>
      </c>
    </row>
    <row r="226" spans="1:7">
      <c r="A226" s="80" t="s">
        <v>3714</v>
      </c>
      <c r="B226" s="80" t="s">
        <v>3715</v>
      </c>
      <c r="C226" s="81" t="s">
        <v>3716</v>
      </c>
      <c r="D226" s="70" t="s">
        <v>3539</v>
      </c>
      <c r="E226">
        <f>IFERROR(_xlfn.XLOOKUP($A226,map_headernames!H:H,map_headernames!H:H),0)</f>
        <v>0</v>
      </c>
      <c r="F226">
        <f>IFERROR(_xlfn.XLOOKUP($A226,map_headernames!J:J,map_headernames!J:J),0)</f>
        <v>0</v>
      </c>
      <c r="G226">
        <f>IFERROR(_xlfn.XLOOKUP($A226,map_headernames!N:N,map_headernames!N:N),0)</f>
        <v>0</v>
      </c>
    </row>
    <row r="227" spans="1:7">
      <c r="A227" s="80" t="s">
        <v>3717</v>
      </c>
      <c r="B227" s="80" t="s">
        <v>3718</v>
      </c>
      <c r="C227" s="81" t="s">
        <v>3718</v>
      </c>
      <c r="D227" s="70" t="s">
        <v>3539</v>
      </c>
      <c r="E227">
        <f>IFERROR(_xlfn.XLOOKUP($A227,map_headernames!H:H,map_headernames!H:H),0)</f>
        <v>0</v>
      </c>
      <c r="F227">
        <f>IFERROR(_xlfn.XLOOKUP($A227,map_headernames!J:J,map_headernames!J:J),0)</f>
        <v>0</v>
      </c>
      <c r="G227">
        <f>IFERROR(_xlfn.XLOOKUP($A227,map_headernames!N:N,map_headernames!N:N),0)</f>
        <v>0</v>
      </c>
    </row>
    <row r="228" spans="1:7">
      <c r="A228" s="80" t="s">
        <v>3719</v>
      </c>
      <c r="B228" s="80" t="s">
        <v>3720</v>
      </c>
      <c r="C228" s="81" t="s">
        <v>3721</v>
      </c>
      <c r="D228" s="70" t="s">
        <v>3539</v>
      </c>
      <c r="E228">
        <f>IFERROR(_xlfn.XLOOKUP($A228,map_headernames!H:H,map_headernames!H:H),0)</f>
        <v>0</v>
      </c>
      <c r="F228">
        <f>IFERROR(_xlfn.XLOOKUP($A228,map_headernames!J:J,map_headernames!J:J),0)</f>
        <v>0</v>
      </c>
      <c r="G228">
        <f>IFERROR(_xlfn.XLOOKUP($A228,map_headernames!N:N,map_headernames!N:N),0)</f>
        <v>0</v>
      </c>
    </row>
    <row r="229" spans="1:7">
      <c r="A229" s="80" t="s">
        <v>3722</v>
      </c>
      <c r="B229" s="80" t="s">
        <v>3723</v>
      </c>
      <c r="C229" s="81" t="s">
        <v>3723</v>
      </c>
      <c r="D229" s="70" t="s">
        <v>3539</v>
      </c>
      <c r="E229">
        <f>IFERROR(_xlfn.XLOOKUP($A229,map_headernames!H:H,map_headernames!H:H),0)</f>
        <v>0</v>
      </c>
      <c r="F229">
        <f>IFERROR(_xlfn.XLOOKUP($A229,map_headernames!J:J,map_headernames!J:J),0)</f>
        <v>0</v>
      </c>
      <c r="G229">
        <f>IFERROR(_xlfn.XLOOKUP($A229,map_headernames!N:N,map_headernames!N:N),0)</f>
        <v>0</v>
      </c>
    </row>
    <row r="230" spans="1:7">
      <c r="A230" s="80" t="s">
        <v>3724</v>
      </c>
      <c r="B230" s="80" t="s">
        <v>3725</v>
      </c>
      <c r="C230" s="81" t="s">
        <v>3726</v>
      </c>
      <c r="D230" s="70" t="s">
        <v>3539</v>
      </c>
      <c r="E230">
        <f>IFERROR(_xlfn.XLOOKUP($A230,map_headernames!H:H,map_headernames!H:H),0)</f>
        <v>0</v>
      </c>
      <c r="F230">
        <f>IFERROR(_xlfn.XLOOKUP($A230,map_headernames!J:J,map_headernames!J:J),0)</f>
        <v>0</v>
      </c>
      <c r="G230">
        <f>IFERROR(_xlfn.XLOOKUP($A230,map_headernames!N:N,map_headernames!N:N),0)</f>
        <v>0</v>
      </c>
    </row>
    <row r="231" spans="1:7">
      <c r="A231" s="80" t="s">
        <v>3727</v>
      </c>
      <c r="B231" s="80" t="s">
        <v>3728</v>
      </c>
      <c r="C231" s="81" t="s">
        <v>3728</v>
      </c>
      <c r="D231" s="70" t="s">
        <v>3539</v>
      </c>
      <c r="E231">
        <f>IFERROR(_xlfn.XLOOKUP($A231,map_headernames!H:H,map_headernames!H:H),0)</f>
        <v>0</v>
      </c>
      <c r="F231">
        <f>IFERROR(_xlfn.XLOOKUP($A231,map_headernames!J:J,map_headernames!J:J),0)</f>
        <v>0</v>
      </c>
      <c r="G231">
        <f>IFERROR(_xlfn.XLOOKUP($A231,map_headernames!N:N,map_headernames!N:N),0)</f>
        <v>0</v>
      </c>
    </row>
    <row r="232" spans="1:7">
      <c r="A232" s="80" t="s">
        <v>3729</v>
      </c>
      <c r="B232" s="80" t="s">
        <v>3730</v>
      </c>
      <c r="C232" s="81" t="s">
        <v>3731</v>
      </c>
      <c r="D232" s="70" t="s">
        <v>3539</v>
      </c>
      <c r="E232">
        <f>IFERROR(_xlfn.XLOOKUP($A232,map_headernames!H:H,map_headernames!H:H),0)</f>
        <v>0</v>
      </c>
      <c r="F232">
        <f>IFERROR(_xlfn.XLOOKUP($A232,map_headernames!J:J,map_headernames!J:J),0)</f>
        <v>0</v>
      </c>
      <c r="G232">
        <f>IFERROR(_xlfn.XLOOKUP($A232,map_headernames!N:N,map_headernames!N:N),0)</f>
        <v>0</v>
      </c>
    </row>
    <row r="233" spans="1:7">
      <c r="A233" s="80" t="s">
        <v>3732</v>
      </c>
      <c r="B233" s="80" t="s">
        <v>3733</v>
      </c>
      <c r="C233" s="81" t="s">
        <v>3733</v>
      </c>
      <c r="D233" s="70" t="s">
        <v>3539</v>
      </c>
      <c r="E233">
        <f>IFERROR(_xlfn.XLOOKUP($A233,map_headernames!H:H,map_headernames!H:H),0)</f>
        <v>0</v>
      </c>
      <c r="F233">
        <f>IFERROR(_xlfn.XLOOKUP($A233,map_headernames!J:J,map_headernames!J:J),0)</f>
        <v>0</v>
      </c>
      <c r="G233">
        <f>IFERROR(_xlfn.XLOOKUP($A233,map_headernames!N:N,map_headernames!N:N),0)</f>
        <v>0</v>
      </c>
    </row>
    <row r="234" spans="1:7">
      <c r="A234" s="80" t="s">
        <v>3734</v>
      </c>
      <c r="B234" s="80" t="s">
        <v>3735</v>
      </c>
      <c r="C234" s="81" t="s">
        <v>3736</v>
      </c>
      <c r="D234" s="70" t="s">
        <v>3539</v>
      </c>
      <c r="E234">
        <f>IFERROR(_xlfn.XLOOKUP($A234,map_headernames!H:H,map_headernames!H:H),0)</f>
        <v>0</v>
      </c>
      <c r="F234">
        <f>IFERROR(_xlfn.XLOOKUP($A234,map_headernames!J:J,map_headernames!J:J),0)</f>
        <v>0</v>
      </c>
      <c r="G234">
        <f>IFERROR(_xlfn.XLOOKUP($A234,map_headernames!N:N,map_headernames!N:N),0)</f>
        <v>0</v>
      </c>
    </row>
    <row r="235" spans="1:7">
      <c r="A235" s="80" t="s">
        <v>3737</v>
      </c>
      <c r="B235" s="80" t="s">
        <v>3738</v>
      </c>
      <c r="C235" s="81" t="s">
        <v>3738</v>
      </c>
      <c r="D235" s="70" t="s">
        <v>3539</v>
      </c>
      <c r="E235">
        <f>IFERROR(_xlfn.XLOOKUP($A235,map_headernames!H:H,map_headernames!H:H),0)</f>
        <v>0</v>
      </c>
      <c r="F235">
        <f>IFERROR(_xlfn.XLOOKUP($A235,map_headernames!J:J,map_headernames!J:J),0)</f>
        <v>0</v>
      </c>
      <c r="G235">
        <f>IFERROR(_xlfn.XLOOKUP($A235,map_headernames!N:N,map_headernames!N:N),0)</f>
        <v>0</v>
      </c>
    </row>
    <row r="236" spans="1:7">
      <c r="A236" s="80" t="s">
        <v>3739</v>
      </c>
      <c r="B236" s="80" t="s">
        <v>3740</v>
      </c>
      <c r="C236" s="81" t="s">
        <v>3741</v>
      </c>
      <c r="D236" s="70" t="s">
        <v>3539</v>
      </c>
      <c r="E236">
        <f>IFERROR(_xlfn.XLOOKUP($A236,map_headernames!H:H,map_headernames!H:H),0)</f>
        <v>0</v>
      </c>
      <c r="F236">
        <f>IFERROR(_xlfn.XLOOKUP($A236,map_headernames!J:J,map_headernames!J:J),0)</f>
        <v>0</v>
      </c>
      <c r="G236">
        <f>IFERROR(_xlfn.XLOOKUP($A236,map_headernames!N:N,map_headernames!N:N),0)</f>
        <v>0</v>
      </c>
    </row>
    <row r="237" spans="1:7">
      <c r="A237" s="80" t="s">
        <v>3742</v>
      </c>
      <c r="B237" s="80" t="s">
        <v>3743</v>
      </c>
      <c r="C237" s="81" t="s">
        <v>3743</v>
      </c>
      <c r="D237" s="70" t="s">
        <v>3539</v>
      </c>
      <c r="E237">
        <f>IFERROR(_xlfn.XLOOKUP($A237,map_headernames!H:H,map_headernames!H:H),0)</f>
        <v>0</v>
      </c>
      <c r="F237">
        <f>IFERROR(_xlfn.XLOOKUP($A237,map_headernames!J:J,map_headernames!J:J),0)</f>
        <v>0</v>
      </c>
      <c r="G237">
        <f>IFERROR(_xlfn.XLOOKUP($A237,map_headernames!N:N,map_headernames!N:N),0)</f>
        <v>0</v>
      </c>
    </row>
    <row r="238" spans="1:7">
      <c r="A238" s="80" t="s">
        <v>3744</v>
      </c>
      <c r="B238" s="80" t="s">
        <v>3745</v>
      </c>
      <c r="C238" s="81" t="s">
        <v>3746</v>
      </c>
      <c r="D238" s="70" t="s">
        <v>3539</v>
      </c>
      <c r="E238">
        <f>IFERROR(_xlfn.XLOOKUP($A238,map_headernames!H:H,map_headernames!H:H),0)</f>
        <v>0</v>
      </c>
      <c r="F238">
        <f>IFERROR(_xlfn.XLOOKUP($A238,map_headernames!J:J,map_headernames!J:J),0)</f>
        <v>0</v>
      </c>
      <c r="G238">
        <f>IFERROR(_xlfn.XLOOKUP($A238,map_headernames!N:N,map_headernames!N:N),0)</f>
        <v>0</v>
      </c>
    </row>
    <row r="239" spans="1:7">
      <c r="A239" s="80" t="s">
        <v>3747</v>
      </c>
      <c r="B239" s="80" t="s">
        <v>3748</v>
      </c>
      <c r="C239" s="81" t="s">
        <v>3748</v>
      </c>
      <c r="D239" s="70" t="s">
        <v>3539</v>
      </c>
      <c r="E239">
        <f>IFERROR(_xlfn.XLOOKUP($A239,map_headernames!H:H,map_headernames!H:H),0)</f>
        <v>0</v>
      </c>
      <c r="F239">
        <f>IFERROR(_xlfn.XLOOKUP($A239,map_headernames!J:J,map_headernames!J:J),0)</f>
        <v>0</v>
      </c>
      <c r="G239">
        <f>IFERROR(_xlfn.XLOOKUP($A239,map_headernames!N:N,map_headernames!N:N),0)</f>
        <v>0</v>
      </c>
    </row>
    <row r="240" spans="1:7">
      <c r="A240" s="80" t="s">
        <v>3749</v>
      </c>
      <c r="B240" s="80" t="s">
        <v>3750</v>
      </c>
      <c r="C240" s="81" t="s">
        <v>3751</v>
      </c>
      <c r="D240" s="70" t="s">
        <v>3539</v>
      </c>
      <c r="E240">
        <f>IFERROR(_xlfn.XLOOKUP($A240,map_headernames!H:H,map_headernames!H:H),0)</f>
        <v>0</v>
      </c>
      <c r="F240">
        <f>IFERROR(_xlfn.XLOOKUP($A240,map_headernames!J:J,map_headernames!J:J),0)</f>
        <v>0</v>
      </c>
      <c r="G240">
        <f>IFERROR(_xlfn.XLOOKUP($A240,map_headernames!N:N,map_headernames!N:N),0)</f>
        <v>0</v>
      </c>
    </row>
    <row r="241" spans="1:12">
      <c r="A241" s="80" t="s">
        <v>3752</v>
      </c>
      <c r="B241" s="80" t="s">
        <v>3753</v>
      </c>
      <c r="C241" s="81" t="s">
        <v>3753</v>
      </c>
      <c r="D241" s="70" t="s">
        <v>3539</v>
      </c>
      <c r="E241">
        <f>IFERROR(_xlfn.XLOOKUP($A241,map_headernames!H:H,map_headernames!H:H),0)</f>
        <v>0</v>
      </c>
      <c r="F241">
        <f>IFERROR(_xlfn.XLOOKUP($A241,map_headernames!J:J,map_headernames!J:J),0)</f>
        <v>0</v>
      </c>
      <c r="G241">
        <f>IFERROR(_xlfn.XLOOKUP($A241,map_headernames!N:N,map_headernames!N:N),0)</f>
        <v>0</v>
      </c>
    </row>
    <row r="242" spans="1:12">
      <c r="A242" s="80" t="s">
        <v>3754</v>
      </c>
      <c r="B242" s="80" t="s">
        <v>3755</v>
      </c>
      <c r="C242" s="81" t="s">
        <v>3756</v>
      </c>
      <c r="D242" s="70" t="s">
        <v>3539</v>
      </c>
      <c r="E242">
        <f>IFERROR(_xlfn.XLOOKUP($A242,map_headernames!H:H,map_headernames!H:H),0)</f>
        <v>0</v>
      </c>
      <c r="F242">
        <f>IFERROR(_xlfn.XLOOKUP($A242,map_headernames!J:J,map_headernames!J:J),0)</f>
        <v>0</v>
      </c>
      <c r="G242">
        <f>IFERROR(_xlfn.XLOOKUP($A242,map_headernames!N:N,map_headernames!N:N),0)</f>
        <v>0</v>
      </c>
    </row>
    <row r="243" spans="1:12">
      <c r="A243" s="80" t="s">
        <v>3757</v>
      </c>
      <c r="B243" s="80" t="s">
        <v>3758</v>
      </c>
      <c r="C243" s="81" t="s">
        <v>3758</v>
      </c>
      <c r="D243" s="70" t="s">
        <v>3539</v>
      </c>
      <c r="E243">
        <f>IFERROR(_xlfn.XLOOKUP($A243,map_headernames!H:H,map_headernames!H:H),0)</f>
        <v>0</v>
      </c>
      <c r="F243">
        <f>IFERROR(_xlfn.XLOOKUP($A243,map_headernames!J:J,map_headernames!J:J),0)</f>
        <v>0</v>
      </c>
      <c r="G243">
        <f>IFERROR(_xlfn.XLOOKUP($A243,map_headernames!N:N,map_headernames!N:N),0)</f>
        <v>0</v>
      </c>
    </row>
    <row r="244" spans="1:12">
      <c r="A244" s="80" t="s">
        <v>3759</v>
      </c>
      <c r="B244" s="80" t="s">
        <v>3760</v>
      </c>
      <c r="C244" s="81" t="s">
        <v>3761</v>
      </c>
      <c r="D244" s="70" t="s">
        <v>3539</v>
      </c>
      <c r="E244">
        <f>IFERROR(_xlfn.XLOOKUP($A244,map_headernames!H:H,map_headernames!H:H),0)</f>
        <v>0</v>
      </c>
      <c r="F244">
        <f>IFERROR(_xlfn.XLOOKUP($A244,map_headernames!J:J,map_headernames!J:J),0)</f>
        <v>0</v>
      </c>
      <c r="G244">
        <f>IFERROR(_xlfn.XLOOKUP($A244,map_headernames!N:N,map_headernames!N:N),0)</f>
        <v>0</v>
      </c>
    </row>
    <row r="245" spans="1:12">
      <c r="A245" s="98" t="s">
        <v>3762</v>
      </c>
      <c r="B245" s="99" t="s">
        <v>3763</v>
      </c>
      <c r="C245" s="87" t="s">
        <v>3764</v>
      </c>
      <c r="D245" s="70" t="s">
        <v>3765</v>
      </c>
      <c r="E245" t="str">
        <f>IFERROR(_xlfn.XLOOKUP($A245,map_headernames!H:H,map_headernames!H:H),0)</f>
        <v>LAN_UNIVERSE</v>
      </c>
      <c r="F245">
        <f>IFERROR(_xlfn.XLOOKUP($A245,map_headernames!J:J,map_headernames!J:J),0)</f>
        <v>0</v>
      </c>
      <c r="G245">
        <f>IFERROR(_xlfn.XLOOKUP($A245,map_headernames!N:N,map_headernames!N:N),0)</f>
        <v>0</v>
      </c>
      <c r="I245" s="24"/>
      <c r="K245">
        <v>1</v>
      </c>
      <c r="L245">
        <v>1</v>
      </c>
    </row>
    <row r="246" spans="1:12">
      <c r="A246" s="98" t="s">
        <v>3766</v>
      </c>
      <c r="B246" s="98" t="s">
        <v>3767</v>
      </c>
      <c r="C246" s="87" t="s">
        <v>3767</v>
      </c>
      <c r="D246" s="70" t="s">
        <v>3765</v>
      </c>
      <c r="E246">
        <f>IFERROR(_xlfn.XLOOKUP($A246,map_headernames!H:H,map_headernames!H:H),0)</f>
        <v>0</v>
      </c>
      <c r="F246">
        <f>IFERROR(_xlfn.XLOOKUP($A246,map_headernames!J:J,map_headernames!J:J),0)</f>
        <v>0</v>
      </c>
      <c r="G246">
        <f>IFERROR(_xlfn.XLOOKUP($A246,map_headernames!N:N,map_headernames!N:N),0)</f>
        <v>0</v>
      </c>
    </row>
    <row r="247" spans="1:12">
      <c r="A247" s="98" t="s">
        <v>3768</v>
      </c>
      <c r="B247" s="98" t="s">
        <v>3769</v>
      </c>
      <c r="C247" s="87" t="s">
        <v>3770</v>
      </c>
      <c r="D247" s="70" t="s">
        <v>3765</v>
      </c>
      <c r="E247">
        <f>IFERROR(_xlfn.XLOOKUP($A247,map_headernames!H:H,map_headernames!H:H),0)</f>
        <v>0</v>
      </c>
      <c r="F247">
        <f>IFERROR(_xlfn.XLOOKUP($A247,map_headernames!J:J,map_headernames!J:J),0)</f>
        <v>0</v>
      </c>
      <c r="G247">
        <f>IFERROR(_xlfn.XLOOKUP($A247,map_headernames!N:N,map_headernames!N:N),0)</f>
        <v>0</v>
      </c>
    </row>
    <row r="248" spans="1:12">
      <c r="A248" s="98" t="s">
        <v>3771</v>
      </c>
      <c r="B248" s="98" t="s">
        <v>3772</v>
      </c>
      <c r="C248" s="87" t="s">
        <v>3772</v>
      </c>
      <c r="D248" s="70" t="s">
        <v>3765</v>
      </c>
      <c r="E248">
        <f>IFERROR(_xlfn.XLOOKUP($A248,map_headernames!H:H,map_headernames!H:H),0)</f>
        <v>0</v>
      </c>
      <c r="F248">
        <f>IFERROR(_xlfn.XLOOKUP($A248,map_headernames!J:J,map_headernames!J:J),0)</f>
        <v>0</v>
      </c>
      <c r="G248">
        <f>IFERROR(_xlfn.XLOOKUP($A248,map_headernames!N:N,map_headernames!N:N),0)</f>
        <v>0</v>
      </c>
    </row>
    <row r="249" spans="1:12">
      <c r="A249" s="98" t="s">
        <v>3773</v>
      </c>
      <c r="B249" s="98" t="s">
        <v>3774</v>
      </c>
      <c r="C249" s="87" t="s">
        <v>3775</v>
      </c>
      <c r="D249" s="70" t="s">
        <v>3765</v>
      </c>
      <c r="E249">
        <f>IFERROR(_xlfn.XLOOKUP($A249,map_headernames!H:H,map_headernames!H:H),0)</f>
        <v>0</v>
      </c>
      <c r="F249">
        <f>IFERROR(_xlfn.XLOOKUP($A249,map_headernames!J:J,map_headernames!J:J),0)</f>
        <v>0</v>
      </c>
      <c r="G249">
        <f>IFERROR(_xlfn.XLOOKUP($A249,map_headernames!N:N,map_headernames!N:N),0)</f>
        <v>0</v>
      </c>
    </row>
    <row r="250" spans="1:12">
      <c r="A250" s="98" t="s">
        <v>3776</v>
      </c>
      <c r="B250" s="98" t="s">
        <v>3777</v>
      </c>
      <c r="C250" s="87" t="s">
        <v>3777</v>
      </c>
      <c r="D250" s="70" t="s">
        <v>3765</v>
      </c>
      <c r="E250">
        <f>IFERROR(_xlfn.XLOOKUP($A250,map_headernames!H:H,map_headernames!H:H),0)</f>
        <v>0</v>
      </c>
      <c r="F250">
        <f>IFERROR(_xlfn.XLOOKUP($A250,map_headernames!J:J,map_headernames!J:J),0)</f>
        <v>0</v>
      </c>
      <c r="G250">
        <f>IFERROR(_xlfn.XLOOKUP($A250,map_headernames!N:N,map_headernames!N:N),0)</f>
        <v>0</v>
      </c>
    </row>
    <row r="251" spans="1:12">
      <c r="A251" s="98" t="s">
        <v>3778</v>
      </c>
      <c r="B251" s="98" t="s">
        <v>3779</v>
      </c>
      <c r="C251" s="87" t="s">
        <v>3780</v>
      </c>
      <c r="D251" s="70" t="s">
        <v>3765</v>
      </c>
      <c r="E251">
        <f>IFERROR(_xlfn.XLOOKUP($A251,map_headernames!H:H,map_headernames!H:H),0)</f>
        <v>0</v>
      </c>
      <c r="F251">
        <f>IFERROR(_xlfn.XLOOKUP($A251,map_headernames!J:J,map_headernames!J:J),0)</f>
        <v>0</v>
      </c>
      <c r="G251">
        <f>IFERROR(_xlfn.XLOOKUP($A251,map_headernames!N:N,map_headernames!N:N),0)</f>
        <v>0</v>
      </c>
    </row>
    <row r="252" spans="1:12">
      <c r="A252" s="98" t="s">
        <v>3781</v>
      </c>
      <c r="B252" s="98" t="s">
        <v>3782</v>
      </c>
      <c r="C252" s="87" t="s">
        <v>3782</v>
      </c>
      <c r="D252" s="70" t="s">
        <v>3765</v>
      </c>
      <c r="E252">
        <f>IFERROR(_xlfn.XLOOKUP($A252,map_headernames!H:H,map_headernames!H:H),0)</f>
        <v>0</v>
      </c>
      <c r="F252">
        <f>IFERROR(_xlfn.XLOOKUP($A252,map_headernames!J:J,map_headernames!J:J),0)</f>
        <v>0</v>
      </c>
      <c r="G252">
        <f>IFERROR(_xlfn.XLOOKUP($A252,map_headernames!N:N,map_headernames!N:N),0)</f>
        <v>0</v>
      </c>
    </row>
    <row r="253" spans="1:12">
      <c r="A253" s="98" t="s">
        <v>3783</v>
      </c>
      <c r="B253" s="98" t="s">
        <v>3784</v>
      </c>
      <c r="C253" s="87" t="s">
        <v>3785</v>
      </c>
      <c r="D253" s="70" t="s">
        <v>3765</v>
      </c>
      <c r="E253">
        <f>IFERROR(_xlfn.XLOOKUP($A253,map_headernames!H:H,map_headernames!H:H),0)</f>
        <v>0</v>
      </c>
      <c r="F253">
        <f>IFERROR(_xlfn.XLOOKUP($A253,map_headernames!J:J,map_headernames!J:J),0)</f>
        <v>0</v>
      </c>
      <c r="G253">
        <f>IFERROR(_xlfn.XLOOKUP($A253,map_headernames!N:N,map_headernames!N:N),0)</f>
        <v>0</v>
      </c>
    </row>
    <row r="254" spans="1:12">
      <c r="A254" s="98" t="s">
        <v>3786</v>
      </c>
      <c r="B254" s="98" t="s">
        <v>3787</v>
      </c>
      <c r="C254" s="87" t="s">
        <v>3787</v>
      </c>
      <c r="D254" s="70" t="s">
        <v>3765</v>
      </c>
      <c r="E254">
        <f>IFERROR(_xlfn.XLOOKUP($A254,map_headernames!H:H,map_headernames!H:H),0)</f>
        <v>0</v>
      </c>
      <c r="F254">
        <f>IFERROR(_xlfn.XLOOKUP($A254,map_headernames!J:J,map_headernames!J:J),0)</f>
        <v>0</v>
      </c>
      <c r="G254">
        <f>IFERROR(_xlfn.XLOOKUP($A254,map_headernames!N:N,map_headernames!N:N),0)</f>
        <v>0</v>
      </c>
    </row>
    <row r="255" spans="1:12">
      <c r="A255" s="98" t="s">
        <v>3788</v>
      </c>
      <c r="B255" s="98" t="s">
        <v>3789</v>
      </c>
      <c r="C255" s="87" t="s">
        <v>3790</v>
      </c>
      <c r="D255" s="70" t="s">
        <v>3765</v>
      </c>
      <c r="E255">
        <f>IFERROR(_xlfn.XLOOKUP($A255,map_headernames!H:H,map_headernames!H:H),0)</f>
        <v>0</v>
      </c>
      <c r="F255">
        <f>IFERROR(_xlfn.XLOOKUP($A255,map_headernames!J:J,map_headernames!J:J),0)</f>
        <v>0</v>
      </c>
      <c r="G255">
        <f>IFERROR(_xlfn.XLOOKUP($A255,map_headernames!N:N,map_headernames!N:N),0)</f>
        <v>0</v>
      </c>
    </row>
    <row r="256" spans="1:12">
      <c r="A256" s="98" t="s">
        <v>3791</v>
      </c>
      <c r="B256" s="99" t="s">
        <v>3792</v>
      </c>
      <c r="C256" s="87" t="s">
        <v>3792</v>
      </c>
      <c r="D256" s="70" t="s">
        <v>3765</v>
      </c>
      <c r="E256" t="str">
        <f>IFERROR(_xlfn.XLOOKUP($A256,map_headernames!H:H,map_headernames!H:H),0)</f>
        <v>LAN_ENG_NA</v>
      </c>
      <c r="F256">
        <f>IFERROR(_xlfn.XLOOKUP($A256,map_headernames!J:J,map_headernames!J:J),0)</f>
        <v>0</v>
      </c>
      <c r="G256">
        <f>IFERROR(_xlfn.XLOOKUP($A256,map_headernames!N:N,map_headernames!N:N),0)</f>
        <v>0</v>
      </c>
      <c r="I256" s="24"/>
      <c r="K256">
        <v>1</v>
      </c>
      <c r="L256">
        <v>1</v>
      </c>
    </row>
    <row r="257" spans="1:12">
      <c r="A257" s="98" t="s">
        <v>3793</v>
      </c>
      <c r="B257" s="98" t="s">
        <v>3794</v>
      </c>
      <c r="C257" s="87" t="s">
        <v>3795</v>
      </c>
      <c r="D257" s="70" t="s">
        <v>3765</v>
      </c>
      <c r="E257">
        <f>IFERROR(_xlfn.XLOOKUP($A257,map_headernames!H:H,map_headernames!H:H),0)</f>
        <v>0</v>
      </c>
      <c r="F257">
        <f>IFERROR(_xlfn.XLOOKUP($A257,map_headernames!J:J,map_headernames!J:J),0)</f>
        <v>0</v>
      </c>
      <c r="G257">
        <f>IFERROR(_xlfn.XLOOKUP($A257,map_headernames!N:N,map_headernames!N:N),0)</f>
        <v>0</v>
      </c>
    </row>
    <row r="258" spans="1:12">
      <c r="A258" s="98" t="s">
        <v>3796</v>
      </c>
      <c r="B258" s="98" t="s">
        <v>3797</v>
      </c>
      <c r="C258" s="87" t="s">
        <v>3797</v>
      </c>
      <c r="D258" s="70" t="s">
        <v>3765</v>
      </c>
      <c r="E258">
        <f>IFERROR(_xlfn.XLOOKUP($A258,map_headernames!H:H,map_headernames!H:H),0)</f>
        <v>0</v>
      </c>
      <c r="F258">
        <f>IFERROR(_xlfn.XLOOKUP($A258,map_headernames!J:J,map_headernames!J:J),0)</f>
        <v>0</v>
      </c>
      <c r="G258">
        <f>IFERROR(_xlfn.XLOOKUP($A258,map_headernames!N:N,map_headernames!N:N),0)</f>
        <v>0</v>
      </c>
    </row>
    <row r="259" spans="1:12">
      <c r="A259" s="98" t="s">
        <v>3798</v>
      </c>
      <c r="B259" s="98" t="s">
        <v>3799</v>
      </c>
      <c r="C259" s="87" t="s">
        <v>3800</v>
      </c>
      <c r="D259" s="70" t="s">
        <v>3765</v>
      </c>
      <c r="E259">
        <f>IFERROR(_xlfn.XLOOKUP($A259,map_headernames!H:H,map_headernames!H:H),0)</f>
        <v>0</v>
      </c>
      <c r="F259">
        <f>IFERROR(_xlfn.XLOOKUP($A259,map_headernames!J:J,map_headernames!J:J),0)</f>
        <v>0</v>
      </c>
      <c r="G259">
        <f>IFERROR(_xlfn.XLOOKUP($A259,map_headernames!N:N,map_headernames!N:N),0)</f>
        <v>0</v>
      </c>
    </row>
    <row r="260" spans="1:12">
      <c r="A260" s="98" t="s">
        <v>3801</v>
      </c>
      <c r="B260" s="98" t="s">
        <v>3802</v>
      </c>
      <c r="C260" s="87" t="s">
        <v>3802</v>
      </c>
      <c r="D260" s="70" t="s">
        <v>3765</v>
      </c>
      <c r="E260">
        <f>IFERROR(_xlfn.XLOOKUP($A260,map_headernames!H:H,map_headernames!H:H),0)</f>
        <v>0</v>
      </c>
      <c r="F260">
        <f>IFERROR(_xlfn.XLOOKUP($A260,map_headernames!J:J,map_headernames!J:J),0)</f>
        <v>0</v>
      </c>
      <c r="G260">
        <f>IFERROR(_xlfn.XLOOKUP($A260,map_headernames!N:N,map_headernames!N:N),0)</f>
        <v>0</v>
      </c>
    </row>
    <row r="261" spans="1:12">
      <c r="A261" s="98" t="s">
        <v>3803</v>
      </c>
      <c r="B261" s="98" t="s">
        <v>3804</v>
      </c>
      <c r="C261" s="87" t="s">
        <v>3805</v>
      </c>
      <c r="D261" s="70" t="s">
        <v>3765</v>
      </c>
      <c r="E261">
        <f>IFERROR(_xlfn.XLOOKUP($A261,map_headernames!H:H,map_headernames!H:H),0)</f>
        <v>0</v>
      </c>
      <c r="F261">
        <f>IFERROR(_xlfn.XLOOKUP($A261,map_headernames!J:J,map_headernames!J:J),0)</f>
        <v>0</v>
      </c>
      <c r="G261">
        <f>IFERROR(_xlfn.XLOOKUP($A261,map_headernames!N:N,map_headernames!N:N),0)</f>
        <v>0</v>
      </c>
    </row>
    <row r="262" spans="1:12">
      <c r="A262" s="98" t="s">
        <v>3806</v>
      </c>
      <c r="B262" s="99" t="s">
        <v>3807</v>
      </c>
      <c r="C262" s="87" t="s">
        <v>3807</v>
      </c>
      <c r="D262" s="70" t="s">
        <v>3765</v>
      </c>
      <c r="E262" t="str">
        <f>IFERROR(_xlfn.XLOOKUP($A262,map_headernames!H:H,map_headernames!H:H),0)</f>
        <v>LAN_SPANISH</v>
      </c>
      <c r="F262">
        <f>IFERROR(_xlfn.XLOOKUP($A262,map_headernames!J:J,map_headernames!J:J),0)</f>
        <v>0</v>
      </c>
      <c r="G262">
        <f>IFERROR(_xlfn.XLOOKUP($A262,map_headernames!N:N,map_headernames!N:N),0)</f>
        <v>0</v>
      </c>
      <c r="I262" s="24"/>
      <c r="K262">
        <v>1</v>
      </c>
      <c r="L262">
        <v>1</v>
      </c>
    </row>
    <row r="263" spans="1:12">
      <c r="A263" s="98" t="s">
        <v>3808</v>
      </c>
      <c r="B263" s="98" t="s">
        <v>3809</v>
      </c>
      <c r="C263" s="87" t="s">
        <v>3810</v>
      </c>
      <c r="D263" s="70" t="s">
        <v>3765</v>
      </c>
      <c r="E263">
        <f>IFERROR(_xlfn.XLOOKUP($A263,map_headernames!H:H,map_headernames!H:H),0)</f>
        <v>0</v>
      </c>
      <c r="F263">
        <f>IFERROR(_xlfn.XLOOKUP($A263,map_headernames!J:J,map_headernames!J:J),0)</f>
        <v>0</v>
      </c>
      <c r="G263">
        <f>IFERROR(_xlfn.XLOOKUP($A263,map_headernames!N:N,map_headernames!N:N),0)</f>
        <v>0</v>
      </c>
    </row>
    <row r="264" spans="1:12">
      <c r="A264" s="98" t="s">
        <v>3811</v>
      </c>
      <c r="B264" s="98" t="s">
        <v>3812</v>
      </c>
      <c r="C264" s="87" t="s">
        <v>3812</v>
      </c>
      <c r="D264" s="70" t="s">
        <v>3765</v>
      </c>
      <c r="E264">
        <f>IFERROR(_xlfn.XLOOKUP($A264,map_headernames!H:H,map_headernames!H:H),0)</f>
        <v>0</v>
      </c>
      <c r="F264">
        <f>IFERROR(_xlfn.XLOOKUP($A264,map_headernames!J:J,map_headernames!J:J),0)</f>
        <v>0</v>
      </c>
      <c r="G264">
        <f>IFERROR(_xlfn.XLOOKUP($A264,map_headernames!N:N,map_headernames!N:N),0)</f>
        <v>0</v>
      </c>
    </row>
    <row r="265" spans="1:12">
      <c r="A265" s="98" t="s">
        <v>3813</v>
      </c>
      <c r="B265" s="98" t="s">
        <v>3814</v>
      </c>
      <c r="C265" s="87" t="s">
        <v>3815</v>
      </c>
      <c r="D265" s="70" t="s">
        <v>3765</v>
      </c>
      <c r="E265">
        <f>IFERROR(_xlfn.XLOOKUP($A265,map_headernames!H:H,map_headernames!H:H),0)</f>
        <v>0</v>
      </c>
      <c r="F265">
        <f>IFERROR(_xlfn.XLOOKUP($A265,map_headernames!J:J,map_headernames!J:J),0)</f>
        <v>0</v>
      </c>
      <c r="G265">
        <f>IFERROR(_xlfn.XLOOKUP($A265,map_headernames!N:N,map_headernames!N:N),0)</f>
        <v>0</v>
      </c>
    </row>
    <row r="266" spans="1:12">
      <c r="A266" s="98" t="s">
        <v>3816</v>
      </c>
      <c r="B266" s="98" t="s">
        <v>3817</v>
      </c>
      <c r="C266" s="87" t="s">
        <v>3817</v>
      </c>
      <c r="D266" s="70" t="s">
        <v>3765</v>
      </c>
      <c r="E266">
        <f>IFERROR(_xlfn.XLOOKUP($A266,map_headernames!H:H,map_headernames!H:H),0)</f>
        <v>0</v>
      </c>
      <c r="F266">
        <f>IFERROR(_xlfn.XLOOKUP($A266,map_headernames!J:J,map_headernames!J:J),0)</f>
        <v>0</v>
      </c>
      <c r="G266">
        <f>IFERROR(_xlfn.XLOOKUP($A266,map_headernames!N:N,map_headernames!N:N),0)</f>
        <v>0</v>
      </c>
    </row>
    <row r="267" spans="1:12">
      <c r="A267" s="98" t="s">
        <v>3818</v>
      </c>
      <c r="B267" s="98" t="s">
        <v>3819</v>
      </c>
      <c r="C267" s="87" t="s">
        <v>3820</v>
      </c>
      <c r="D267" s="70" t="s">
        <v>3765</v>
      </c>
      <c r="E267">
        <f>IFERROR(_xlfn.XLOOKUP($A267,map_headernames!H:H,map_headernames!H:H),0)</f>
        <v>0</v>
      </c>
      <c r="F267">
        <f>IFERROR(_xlfn.XLOOKUP($A267,map_headernames!J:J,map_headernames!J:J),0)</f>
        <v>0</v>
      </c>
      <c r="G267">
        <f>IFERROR(_xlfn.XLOOKUP($A267,map_headernames!N:N,map_headernames!N:N),0)</f>
        <v>0</v>
      </c>
    </row>
    <row r="268" spans="1:12">
      <c r="A268" s="98" t="s">
        <v>3821</v>
      </c>
      <c r="B268" s="98" t="s">
        <v>3822</v>
      </c>
      <c r="C268" s="87" t="s">
        <v>3822</v>
      </c>
      <c r="D268" s="70" t="s">
        <v>3765</v>
      </c>
      <c r="E268">
        <f>IFERROR(_xlfn.XLOOKUP($A268,map_headernames!H:H,map_headernames!H:H),0)</f>
        <v>0</v>
      </c>
      <c r="F268">
        <f>IFERROR(_xlfn.XLOOKUP($A268,map_headernames!J:J,map_headernames!J:J),0)</f>
        <v>0</v>
      </c>
      <c r="G268">
        <f>IFERROR(_xlfn.XLOOKUP($A268,map_headernames!N:N,map_headernames!N:N),0)</f>
        <v>0</v>
      </c>
    </row>
    <row r="269" spans="1:12">
      <c r="A269" s="98" t="s">
        <v>3823</v>
      </c>
      <c r="B269" s="98" t="s">
        <v>3824</v>
      </c>
      <c r="C269" s="87" t="s">
        <v>3825</v>
      </c>
      <c r="D269" s="70" t="s">
        <v>3765</v>
      </c>
      <c r="E269">
        <f>IFERROR(_xlfn.XLOOKUP($A269,map_headernames!H:H,map_headernames!H:H),0)</f>
        <v>0</v>
      </c>
      <c r="F269">
        <f>IFERROR(_xlfn.XLOOKUP($A269,map_headernames!J:J,map_headernames!J:J),0)</f>
        <v>0</v>
      </c>
      <c r="G269">
        <f>IFERROR(_xlfn.XLOOKUP($A269,map_headernames!N:N,map_headernames!N:N),0)</f>
        <v>0</v>
      </c>
    </row>
    <row r="270" spans="1:12">
      <c r="A270" s="98" t="s">
        <v>3826</v>
      </c>
      <c r="B270" s="98" t="s">
        <v>3827</v>
      </c>
      <c r="C270" s="87" t="s">
        <v>3827</v>
      </c>
      <c r="D270" s="70" t="s">
        <v>3765</v>
      </c>
      <c r="E270">
        <f>IFERROR(_xlfn.XLOOKUP($A270,map_headernames!H:H,map_headernames!H:H),0)</f>
        <v>0</v>
      </c>
      <c r="F270">
        <f>IFERROR(_xlfn.XLOOKUP($A270,map_headernames!J:J,map_headernames!J:J),0)</f>
        <v>0</v>
      </c>
      <c r="G270">
        <f>IFERROR(_xlfn.XLOOKUP($A270,map_headernames!N:N,map_headernames!N:N),0)</f>
        <v>0</v>
      </c>
    </row>
    <row r="271" spans="1:12">
      <c r="A271" s="98" t="s">
        <v>3828</v>
      </c>
      <c r="B271" s="98" t="s">
        <v>3829</v>
      </c>
      <c r="C271" s="87" t="s">
        <v>3830</v>
      </c>
      <c r="D271" s="70" t="s">
        <v>3765</v>
      </c>
      <c r="E271">
        <f>IFERROR(_xlfn.XLOOKUP($A271,map_headernames!H:H,map_headernames!H:H),0)</f>
        <v>0</v>
      </c>
      <c r="F271">
        <f>IFERROR(_xlfn.XLOOKUP($A271,map_headernames!J:J,map_headernames!J:J),0)</f>
        <v>0</v>
      </c>
      <c r="G271">
        <f>IFERROR(_xlfn.XLOOKUP($A271,map_headernames!N:N,map_headernames!N:N),0)</f>
        <v>0</v>
      </c>
    </row>
    <row r="272" spans="1:12">
      <c r="A272" s="98" t="s">
        <v>3831</v>
      </c>
      <c r="B272" s="99" t="s">
        <v>3832</v>
      </c>
      <c r="C272" s="87" t="s">
        <v>3832</v>
      </c>
      <c r="D272" s="70" t="s">
        <v>3765</v>
      </c>
      <c r="E272" t="str">
        <f>IFERROR(_xlfn.XLOOKUP($A272,map_headernames!H:H,map_headernames!H:H),0)</f>
        <v>LAN_IE</v>
      </c>
      <c r="F272">
        <f>IFERROR(_xlfn.XLOOKUP($A272,map_headernames!J:J,map_headernames!J:J),0)</f>
        <v>0</v>
      </c>
      <c r="G272">
        <f>IFERROR(_xlfn.XLOOKUP($A272,map_headernames!N:N,map_headernames!N:N),0)</f>
        <v>0</v>
      </c>
      <c r="I272" s="24"/>
      <c r="K272">
        <v>1</v>
      </c>
      <c r="L272">
        <v>1</v>
      </c>
    </row>
    <row r="273" spans="1:12">
      <c r="A273" s="98" t="s">
        <v>3833</v>
      </c>
      <c r="B273" s="98" t="s">
        <v>3834</v>
      </c>
      <c r="C273" s="87" t="s">
        <v>3835</v>
      </c>
      <c r="D273" s="70" t="s">
        <v>3765</v>
      </c>
      <c r="E273">
        <f>IFERROR(_xlfn.XLOOKUP($A273,map_headernames!H:H,map_headernames!H:H),0)</f>
        <v>0</v>
      </c>
      <c r="F273">
        <f>IFERROR(_xlfn.XLOOKUP($A273,map_headernames!J:J,map_headernames!J:J),0)</f>
        <v>0</v>
      </c>
      <c r="G273">
        <f>IFERROR(_xlfn.XLOOKUP($A273,map_headernames!N:N,map_headernames!N:N),0)</f>
        <v>0</v>
      </c>
    </row>
    <row r="274" spans="1:12">
      <c r="A274" s="98" t="s">
        <v>3836</v>
      </c>
      <c r="B274" s="98" t="s">
        <v>3837</v>
      </c>
      <c r="C274" s="87" t="s">
        <v>3837</v>
      </c>
      <c r="D274" s="70" t="s">
        <v>3765</v>
      </c>
      <c r="E274">
        <f>IFERROR(_xlfn.XLOOKUP($A274,map_headernames!H:H,map_headernames!H:H),0)</f>
        <v>0</v>
      </c>
      <c r="F274">
        <f>IFERROR(_xlfn.XLOOKUP($A274,map_headernames!J:J,map_headernames!J:J),0)</f>
        <v>0</v>
      </c>
      <c r="G274">
        <f>IFERROR(_xlfn.XLOOKUP($A274,map_headernames!N:N,map_headernames!N:N),0)</f>
        <v>0</v>
      </c>
    </row>
    <row r="275" spans="1:12">
      <c r="A275" s="98" t="s">
        <v>3838</v>
      </c>
      <c r="B275" s="98" t="s">
        <v>3839</v>
      </c>
      <c r="C275" s="87" t="s">
        <v>3840</v>
      </c>
      <c r="D275" s="70" t="s">
        <v>3765</v>
      </c>
      <c r="E275">
        <f>IFERROR(_xlfn.XLOOKUP($A275,map_headernames!H:H,map_headernames!H:H),0)</f>
        <v>0</v>
      </c>
      <c r="F275">
        <f>IFERROR(_xlfn.XLOOKUP($A275,map_headernames!J:J,map_headernames!J:J),0)</f>
        <v>0</v>
      </c>
      <c r="G275">
        <f>IFERROR(_xlfn.XLOOKUP($A275,map_headernames!N:N,map_headernames!N:N),0)</f>
        <v>0</v>
      </c>
    </row>
    <row r="276" spans="1:12">
      <c r="A276" s="98" t="s">
        <v>3841</v>
      </c>
      <c r="B276" s="98" t="s">
        <v>3842</v>
      </c>
      <c r="C276" s="87" t="s">
        <v>3842</v>
      </c>
      <c r="D276" s="70" t="s">
        <v>3765</v>
      </c>
      <c r="E276">
        <f>IFERROR(_xlfn.XLOOKUP($A276,map_headernames!H:H,map_headernames!H:H),0)</f>
        <v>0</v>
      </c>
      <c r="F276">
        <f>IFERROR(_xlfn.XLOOKUP($A276,map_headernames!J:J,map_headernames!J:J),0)</f>
        <v>0</v>
      </c>
      <c r="G276">
        <f>IFERROR(_xlfn.XLOOKUP($A276,map_headernames!N:N,map_headernames!N:N),0)</f>
        <v>0</v>
      </c>
    </row>
    <row r="277" spans="1:12">
      <c r="A277" s="98" t="s">
        <v>3843</v>
      </c>
      <c r="B277" s="98" t="s">
        <v>3844</v>
      </c>
      <c r="C277" s="87" t="s">
        <v>3845</v>
      </c>
      <c r="D277" s="70" t="s">
        <v>3765</v>
      </c>
      <c r="E277">
        <f>IFERROR(_xlfn.XLOOKUP($A277,map_headernames!H:H,map_headernames!H:H),0)</f>
        <v>0</v>
      </c>
      <c r="F277">
        <f>IFERROR(_xlfn.XLOOKUP($A277,map_headernames!J:J,map_headernames!J:J),0)</f>
        <v>0</v>
      </c>
      <c r="G277">
        <f>IFERROR(_xlfn.XLOOKUP($A277,map_headernames!N:N,map_headernames!N:N),0)</f>
        <v>0</v>
      </c>
    </row>
    <row r="278" spans="1:12">
      <c r="A278" s="98" t="s">
        <v>3846</v>
      </c>
      <c r="B278" s="98" t="s">
        <v>3847</v>
      </c>
      <c r="C278" s="87" t="s">
        <v>3847</v>
      </c>
      <c r="D278" s="70" t="s">
        <v>3765</v>
      </c>
      <c r="E278">
        <f>IFERROR(_xlfn.XLOOKUP($A278,map_headernames!H:H,map_headernames!H:H),0)</f>
        <v>0</v>
      </c>
      <c r="F278">
        <f>IFERROR(_xlfn.XLOOKUP($A278,map_headernames!J:J,map_headernames!J:J),0)</f>
        <v>0</v>
      </c>
      <c r="G278">
        <f>IFERROR(_xlfn.XLOOKUP($A278,map_headernames!N:N,map_headernames!N:N),0)</f>
        <v>0</v>
      </c>
    </row>
    <row r="279" spans="1:12">
      <c r="A279" s="98" t="s">
        <v>3848</v>
      </c>
      <c r="B279" s="98" t="s">
        <v>3849</v>
      </c>
      <c r="C279" s="87" t="s">
        <v>3850</v>
      </c>
      <c r="D279" s="70" t="s">
        <v>3765</v>
      </c>
      <c r="E279">
        <f>IFERROR(_xlfn.XLOOKUP($A279,map_headernames!H:H,map_headernames!H:H),0)</f>
        <v>0</v>
      </c>
      <c r="F279">
        <f>IFERROR(_xlfn.XLOOKUP($A279,map_headernames!J:J,map_headernames!J:J),0)</f>
        <v>0</v>
      </c>
      <c r="G279">
        <f>IFERROR(_xlfn.XLOOKUP($A279,map_headernames!N:N,map_headernames!N:N),0)</f>
        <v>0</v>
      </c>
    </row>
    <row r="280" spans="1:12">
      <c r="A280" s="98" t="s">
        <v>3851</v>
      </c>
      <c r="B280" s="98" t="s">
        <v>3852</v>
      </c>
      <c r="C280" s="87" t="s">
        <v>3852</v>
      </c>
      <c r="D280" s="70" t="s">
        <v>3765</v>
      </c>
      <c r="E280">
        <f>IFERROR(_xlfn.XLOOKUP($A280,map_headernames!H:H,map_headernames!H:H),0)</f>
        <v>0</v>
      </c>
      <c r="F280">
        <f>IFERROR(_xlfn.XLOOKUP($A280,map_headernames!J:J,map_headernames!J:J),0)</f>
        <v>0</v>
      </c>
      <c r="G280">
        <f>IFERROR(_xlfn.XLOOKUP($A280,map_headernames!N:N,map_headernames!N:N),0)</f>
        <v>0</v>
      </c>
    </row>
    <row r="281" spans="1:12">
      <c r="A281" s="98" t="s">
        <v>3853</v>
      </c>
      <c r="B281" s="98" t="s">
        <v>3854</v>
      </c>
      <c r="C281" s="87" t="s">
        <v>3855</v>
      </c>
      <c r="D281" s="70" t="s">
        <v>3765</v>
      </c>
      <c r="E281">
        <f>IFERROR(_xlfn.XLOOKUP($A281,map_headernames!H:H,map_headernames!H:H),0)</f>
        <v>0</v>
      </c>
      <c r="F281">
        <f>IFERROR(_xlfn.XLOOKUP($A281,map_headernames!J:J,map_headernames!J:J),0)</f>
        <v>0</v>
      </c>
      <c r="G281">
        <f>IFERROR(_xlfn.XLOOKUP($A281,map_headernames!N:N,map_headernames!N:N),0)</f>
        <v>0</v>
      </c>
    </row>
    <row r="282" spans="1:12">
      <c r="A282" s="98" t="s">
        <v>3856</v>
      </c>
      <c r="B282" s="99" t="s">
        <v>3857</v>
      </c>
      <c r="C282" s="87" t="s">
        <v>3857</v>
      </c>
      <c r="D282" s="70" t="s">
        <v>3765</v>
      </c>
      <c r="E282" t="str">
        <f>IFERROR(_xlfn.XLOOKUP($A282,map_headernames!H:H,map_headernames!H:H),0)</f>
        <v>LAN_API</v>
      </c>
      <c r="F282">
        <f>IFERROR(_xlfn.XLOOKUP($A282,map_headernames!J:J,map_headernames!J:J),0)</f>
        <v>0</v>
      </c>
      <c r="G282">
        <f>IFERROR(_xlfn.XLOOKUP($A282,map_headernames!N:N,map_headernames!N:N),0)</f>
        <v>0</v>
      </c>
      <c r="I282" s="24"/>
      <c r="K282">
        <v>1</v>
      </c>
      <c r="L282">
        <v>1</v>
      </c>
    </row>
    <row r="283" spans="1:12">
      <c r="A283" s="98" t="s">
        <v>3858</v>
      </c>
      <c r="B283" s="98" t="s">
        <v>3859</v>
      </c>
      <c r="C283" s="87" t="s">
        <v>3810</v>
      </c>
      <c r="D283" s="70" t="s">
        <v>3765</v>
      </c>
      <c r="E283">
        <f>IFERROR(_xlfn.XLOOKUP($A283,map_headernames!H:H,map_headernames!H:H),0)</f>
        <v>0</v>
      </c>
      <c r="F283">
        <f>IFERROR(_xlfn.XLOOKUP($A283,map_headernames!J:J,map_headernames!J:J),0)</f>
        <v>0</v>
      </c>
      <c r="G283">
        <f>IFERROR(_xlfn.XLOOKUP($A283,map_headernames!N:N,map_headernames!N:N),0)</f>
        <v>0</v>
      </c>
    </row>
    <row r="284" spans="1:12">
      <c r="A284" s="98" t="s">
        <v>3860</v>
      </c>
      <c r="B284" s="98" t="s">
        <v>3861</v>
      </c>
      <c r="C284" s="87" t="s">
        <v>3861</v>
      </c>
      <c r="D284" s="70" t="s">
        <v>3765</v>
      </c>
      <c r="E284">
        <f>IFERROR(_xlfn.XLOOKUP($A284,map_headernames!H:H,map_headernames!H:H),0)</f>
        <v>0</v>
      </c>
      <c r="F284">
        <f>IFERROR(_xlfn.XLOOKUP($A284,map_headernames!J:J,map_headernames!J:J),0)</f>
        <v>0</v>
      </c>
      <c r="G284">
        <f>IFERROR(_xlfn.XLOOKUP($A284,map_headernames!N:N,map_headernames!N:N),0)</f>
        <v>0</v>
      </c>
    </row>
    <row r="285" spans="1:12">
      <c r="A285" s="98" t="s">
        <v>3862</v>
      </c>
      <c r="B285" s="98" t="s">
        <v>3863</v>
      </c>
      <c r="C285" s="87" t="s">
        <v>3864</v>
      </c>
      <c r="D285" s="70" t="s">
        <v>3765</v>
      </c>
      <c r="E285">
        <f>IFERROR(_xlfn.XLOOKUP($A285,map_headernames!H:H,map_headernames!H:H),0)</f>
        <v>0</v>
      </c>
      <c r="F285">
        <f>IFERROR(_xlfn.XLOOKUP($A285,map_headernames!J:J,map_headernames!J:J),0)</f>
        <v>0</v>
      </c>
      <c r="G285">
        <f>IFERROR(_xlfn.XLOOKUP($A285,map_headernames!N:N,map_headernames!N:N),0)</f>
        <v>0</v>
      </c>
    </row>
    <row r="286" spans="1:12">
      <c r="A286" s="98" t="s">
        <v>3865</v>
      </c>
      <c r="B286" s="98" t="s">
        <v>3866</v>
      </c>
      <c r="C286" s="87" t="s">
        <v>3866</v>
      </c>
      <c r="D286" s="70" t="s">
        <v>3765</v>
      </c>
      <c r="E286">
        <f>IFERROR(_xlfn.XLOOKUP($A286,map_headernames!H:H,map_headernames!H:H),0)</f>
        <v>0</v>
      </c>
      <c r="F286">
        <f>IFERROR(_xlfn.XLOOKUP($A286,map_headernames!J:J,map_headernames!J:J),0)</f>
        <v>0</v>
      </c>
      <c r="G286">
        <f>IFERROR(_xlfn.XLOOKUP($A286,map_headernames!N:N,map_headernames!N:N),0)</f>
        <v>0</v>
      </c>
    </row>
    <row r="287" spans="1:12">
      <c r="A287" s="98" t="s">
        <v>3867</v>
      </c>
      <c r="B287" s="98" t="s">
        <v>3868</v>
      </c>
      <c r="C287" s="87" t="s">
        <v>3869</v>
      </c>
      <c r="D287" s="70" t="s">
        <v>3765</v>
      </c>
      <c r="E287">
        <f>IFERROR(_xlfn.XLOOKUP($A287,map_headernames!H:H,map_headernames!H:H),0)</f>
        <v>0</v>
      </c>
      <c r="F287">
        <f>IFERROR(_xlfn.XLOOKUP($A287,map_headernames!J:J,map_headernames!J:J),0)</f>
        <v>0</v>
      </c>
      <c r="G287">
        <f>IFERROR(_xlfn.XLOOKUP($A287,map_headernames!N:N,map_headernames!N:N),0)</f>
        <v>0</v>
      </c>
    </row>
    <row r="288" spans="1:12">
      <c r="A288" s="98" t="s">
        <v>3870</v>
      </c>
      <c r="B288" s="98" t="s">
        <v>3871</v>
      </c>
      <c r="C288" s="87" t="s">
        <v>3871</v>
      </c>
      <c r="D288" s="70" t="s">
        <v>3765</v>
      </c>
      <c r="E288">
        <f>IFERROR(_xlfn.XLOOKUP($A288,map_headernames!H:H,map_headernames!H:H),0)</f>
        <v>0</v>
      </c>
      <c r="F288">
        <f>IFERROR(_xlfn.XLOOKUP($A288,map_headernames!J:J,map_headernames!J:J),0)</f>
        <v>0</v>
      </c>
      <c r="G288">
        <f>IFERROR(_xlfn.XLOOKUP($A288,map_headernames!N:N,map_headernames!N:N),0)</f>
        <v>0</v>
      </c>
    </row>
    <row r="289" spans="1:12">
      <c r="A289" s="98" t="s">
        <v>3872</v>
      </c>
      <c r="B289" s="98" t="s">
        <v>3873</v>
      </c>
      <c r="C289" s="87" t="s">
        <v>3874</v>
      </c>
      <c r="D289" s="70" t="s">
        <v>3765</v>
      </c>
      <c r="E289">
        <f>IFERROR(_xlfn.XLOOKUP($A289,map_headernames!H:H,map_headernames!H:H),0)</f>
        <v>0</v>
      </c>
      <c r="F289">
        <f>IFERROR(_xlfn.XLOOKUP($A289,map_headernames!J:J,map_headernames!J:J),0)</f>
        <v>0</v>
      </c>
      <c r="G289">
        <f>IFERROR(_xlfn.XLOOKUP($A289,map_headernames!N:N,map_headernames!N:N),0)</f>
        <v>0</v>
      </c>
    </row>
    <row r="290" spans="1:12">
      <c r="A290" s="98" t="s">
        <v>3875</v>
      </c>
      <c r="B290" s="98" t="s">
        <v>3876</v>
      </c>
      <c r="C290" s="87" t="s">
        <v>3876</v>
      </c>
      <c r="D290" s="70" t="s">
        <v>3765</v>
      </c>
      <c r="E290">
        <f>IFERROR(_xlfn.XLOOKUP($A290,map_headernames!H:H,map_headernames!H:H),0)</f>
        <v>0</v>
      </c>
      <c r="F290">
        <f>IFERROR(_xlfn.XLOOKUP($A290,map_headernames!J:J,map_headernames!J:J),0)</f>
        <v>0</v>
      </c>
      <c r="G290">
        <f>IFERROR(_xlfn.XLOOKUP($A290,map_headernames!N:N,map_headernames!N:N),0)</f>
        <v>0</v>
      </c>
    </row>
    <row r="291" spans="1:12">
      <c r="A291" s="98" t="s">
        <v>3877</v>
      </c>
      <c r="B291" s="98" t="s">
        <v>3878</v>
      </c>
      <c r="C291" s="87" t="s">
        <v>3879</v>
      </c>
      <c r="D291" s="70" t="s">
        <v>3765</v>
      </c>
      <c r="E291">
        <f>IFERROR(_xlfn.XLOOKUP($A291,map_headernames!H:H,map_headernames!H:H),0)</f>
        <v>0</v>
      </c>
      <c r="F291">
        <f>IFERROR(_xlfn.XLOOKUP($A291,map_headernames!J:J,map_headernames!J:J),0)</f>
        <v>0</v>
      </c>
      <c r="G291">
        <f>IFERROR(_xlfn.XLOOKUP($A291,map_headernames!N:N,map_headernames!N:N),0)</f>
        <v>0</v>
      </c>
    </row>
    <row r="292" spans="1:12">
      <c r="A292" s="98" t="s">
        <v>3880</v>
      </c>
      <c r="B292" s="99" t="s">
        <v>3881</v>
      </c>
      <c r="C292" s="87" t="s">
        <v>3881</v>
      </c>
      <c r="D292" s="70" t="s">
        <v>3765</v>
      </c>
      <c r="E292">
        <f>IFERROR(_xlfn.XLOOKUP($A292,map_headernames!H:H,map_headernames!H:H),0)</f>
        <v>0</v>
      </c>
      <c r="F292">
        <f>IFERROR(_xlfn.XLOOKUP($A292,map_headernames!J:J,map_headernames!J:J),0)</f>
        <v>0</v>
      </c>
      <c r="G292">
        <f>IFERROR(_xlfn.XLOOKUP($A292,map_headernames!N:N,map_headernames!N:N),0)</f>
        <v>0</v>
      </c>
    </row>
    <row r="293" spans="1:12">
      <c r="A293" s="98" t="s">
        <v>3882</v>
      </c>
      <c r="B293" s="98" t="s">
        <v>3883</v>
      </c>
      <c r="C293" s="87" t="s">
        <v>3884</v>
      </c>
      <c r="D293" s="70" t="s">
        <v>3765</v>
      </c>
      <c r="E293">
        <f>IFERROR(_xlfn.XLOOKUP($A293,map_headernames!H:H,map_headernames!H:H),0)</f>
        <v>0</v>
      </c>
      <c r="F293">
        <f>IFERROR(_xlfn.XLOOKUP($A293,map_headernames!J:J,map_headernames!J:J),0)</f>
        <v>0</v>
      </c>
      <c r="G293">
        <f>IFERROR(_xlfn.XLOOKUP($A293,map_headernames!N:N,map_headernames!N:N),0)</f>
        <v>0</v>
      </c>
    </row>
    <row r="294" spans="1:12">
      <c r="A294" s="98" t="s">
        <v>3885</v>
      </c>
      <c r="B294" s="98" t="s">
        <v>3886</v>
      </c>
      <c r="C294" s="87" t="s">
        <v>3886</v>
      </c>
      <c r="D294" s="70" t="s">
        <v>3765</v>
      </c>
      <c r="E294">
        <f>IFERROR(_xlfn.XLOOKUP($A294,map_headernames!H:H,map_headernames!H:H),0)</f>
        <v>0</v>
      </c>
      <c r="F294">
        <f>IFERROR(_xlfn.XLOOKUP($A294,map_headernames!J:J,map_headernames!J:J),0)</f>
        <v>0</v>
      </c>
      <c r="G294">
        <f>IFERROR(_xlfn.XLOOKUP($A294,map_headernames!N:N,map_headernames!N:N),0)</f>
        <v>0</v>
      </c>
    </row>
    <row r="295" spans="1:12">
      <c r="A295" s="98" t="s">
        <v>3887</v>
      </c>
      <c r="B295" s="98" t="s">
        <v>3888</v>
      </c>
      <c r="C295" s="87" t="s">
        <v>3889</v>
      </c>
      <c r="D295" s="70" t="s">
        <v>3765</v>
      </c>
      <c r="E295">
        <f>IFERROR(_xlfn.XLOOKUP($A295,map_headernames!H:H,map_headernames!H:H),0)</f>
        <v>0</v>
      </c>
      <c r="F295">
        <f>IFERROR(_xlfn.XLOOKUP($A295,map_headernames!J:J,map_headernames!J:J),0)</f>
        <v>0</v>
      </c>
      <c r="G295">
        <f>IFERROR(_xlfn.XLOOKUP($A295,map_headernames!N:N,map_headernames!N:N),0)</f>
        <v>0</v>
      </c>
    </row>
    <row r="296" spans="1:12">
      <c r="A296" s="98" t="s">
        <v>3890</v>
      </c>
      <c r="B296" s="98" t="s">
        <v>3891</v>
      </c>
      <c r="C296" s="87" t="s">
        <v>3891</v>
      </c>
      <c r="D296" s="70" t="s">
        <v>3765</v>
      </c>
      <c r="E296">
        <f>IFERROR(_xlfn.XLOOKUP($A296,map_headernames!H:H,map_headernames!H:H),0)</f>
        <v>0</v>
      </c>
      <c r="F296">
        <f>IFERROR(_xlfn.XLOOKUP($A296,map_headernames!J:J,map_headernames!J:J),0)</f>
        <v>0</v>
      </c>
      <c r="G296">
        <f>IFERROR(_xlfn.XLOOKUP($A296,map_headernames!N:N,map_headernames!N:N),0)</f>
        <v>0</v>
      </c>
    </row>
    <row r="297" spans="1:12">
      <c r="A297" s="98" t="s">
        <v>3892</v>
      </c>
      <c r="B297" s="98" t="s">
        <v>3893</v>
      </c>
      <c r="C297" s="87" t="s">
        <v>3894</v>
      </c>
      <c r="D297" s="70" t="s">
        <v>3765</v>
      </c>
      <c r="E297">
        <f>IFERROR(_xlfn.XLOOKUP($A297,map_headernames!H:H,map_headernames!H:H),0)</f>
        <v>0</v>
      </c>
      <c r="F297">
        <f>IFERROR(_xlfn.XLOOKUP($A297,map_headernames!J:J,map_headernames!J:J),0)</f>
        <v>0</v>
      </c>
      <c r="G297">
        <f>IFERROR(_xlfn.XLOOKUP($A297,map_headernames!N:N,map_headernames!N:N),0)</f>
        <v>0</v>
      </c>
    </row>
    <row r="298" spans="1:12">
      <c r="A298" s="98" t="s">
        <v>3895</v>
      </c>
      <c r="B298" s="98" t="s">
        <v>3896</v>
      </c>
      <c r="C298" s="87" t="s">
        <v>3896</v>
      </c>
      <c r="D298" s="70" t="s">
        <v>3765</v>
      </c>
      <c r="E298">
        <f>IFERROR(_xlfn.XLOOKUP($A298,map_headernames!H:H,map_headernames!H:H),0)</f>
        <v>0</v>
      </c>
      <c r="F298">
        <f>IFERROR(_xlfn.XLOOKUP($A298,map_headernames!J:J,map_headernames!J:J),0)</f>
        <v>0</v>
      </c>
      <c r="G298">
        <f>IFERROR(_xlfn.XLOOKUP($A298,map_headernames!N:N,map_headernames!N:N),0)</f>
        <v>0</v>
      </c>
    </row>
    <row r="299" spans="1:12">
      <c r="A299" s="98" t="s">
        <v>3897</v>
      </c>
      <c r="B299" s="98" t="s">
        <v>3898</v>
      </c>
      <c r="C299" s="87" t="s">
        <v>3899</v>
      </c>
      <c r="D299" s="70" t="s">
        <v>3765</v>
      </c>
      <c r="E299">
        <f>IFERROR(_xlfn.XLOOKUP($A299,map_headernames!H:H,map_headernames!H:H),0)</f>
        <v>0</v>
      </c>
      <c r="F299">
        <f>IFERROR(_xlfn.XLOOKUP($A299,map_headernames!J:J,map_headernames!J:J),0)</f>
        <v>0</v>
      </c>
      <c r="G299">
        <f>IFERROR(_xlfn.XLOOKUP($A299,map_headernames!N:N,map_headernames!N:N),0)</f>
        <v>0</v>
      </c>
    </row>
    <row r="300" spans="1:12">
      <c r="A300" s="98" t="s">
        <v>3900</v>
      </c>
      <c r="B300" s="98" t="s">
        <v>3901</v>
      </c>
      <c r="C300" s="87" t="s">
        <v>3901</v>
      </c>
      <c r="D300" s="70" t="s">
        <v>3765</v>
      </c>
      <c r="E300">
        <f>IFERROR(_xlfn.XLOOKUP($A300,map_headernames!H:H,map_headernames!H:H),0)</f>
        <v>0</v>
      </c>
      <c r="F300">
        <f>IFERROR(_xlfn.XLOOKUP($A300,map_headernames!J:J,map_headernames!J:J),0)</f>
        <v>0</v>
      </c>
      <c r="G300">
        <f>IFERROR(_xlfn.XLOOKUP($A300,map_headernames!N:N,map_headernames!N:N),0)</f>
        <v>0</v>
      </c>
    </row>
    <row r="301" spans="1:12">
      <c r="A301" s="98" t="s">
        <v>3902</v>
      </c>
      <c r="B301" s="98" t="s">
        <v>3903</v>
      </c>
      <c r="C301" s="87" t="s">
        <v>3904</v>
      </c>
      <c r="D301" s="70" t="s">
        <v>3765</v>
      </c>
      <c r="E301">
        <f>IFERROR(_xlfn.XLOOKUP($A301,map_headernames!H:H,map_headernames!H:H),0)</f>
        <v>0</v>
      </c>
      <c r="F301">
        <f>IFERROR(_xlfn.XLOOKUP($A301,map_headernames!J:J,map_headernames!J:J),0)</f>
        <v>0</v>
      </c>
      <c r="G301">
        <f>IFERROR(_xlfn.XLOOKUP($A301,map_headernames!N:N,map_headernames!N:N),0)</f>
        <v>0</v>
      </c>
    </row>
    <row r="302" spans="1:12">
      <c r="A302" s="86" t="s">
        <v>3905</v>
      </c>
      <c r="B302" s="100" t="s">
        <v>3318</v>
      </c>
      <c r="C302" s="87" t="s">
        <v>3318</v>
      </c>
      <c r="D302" s="70" t="s">
        <v>3765</v>
      </c>
      <c r="E302">
        <f>IFERROR(_xlfn.XLOOKUP($A302,map_headernames!H:H,map_headernames!H:H),0)</f>
        <v>0</v>
      </c>
      <c r="F302">
        <f>IFERROR(_xlfn.XLOOKUP($A302,map_headernames!J:J,map_headernames!J:J),0)</f>
        <v>0</v>
      </c>
      <c r="G302">
        <f>IFERROR(_xlfn.XLOOKUP($A302,map_headernames!N:N,map_headernames!N:N),0)</f>
        <v>0</v>
      </c>
      <c r="H302" s="42"/>
      <c r="I302" t="s">
        <v>1082</v>
      </c>
      <c r="J302" s="42" t="s">
        <v>1080</v>
      </c>
      <c r="K302">
        <v>0</v>
      </c>
      <c r="L302">
        <v>0</v>
      </c>
    </row>
    <row r="303" spans="1:12">
      <c r="A303" s="86" t="s">
        <v>571</v>
      </c>
      <c r="B303" s="100" t="s">
        <v>3906</v>
      </c>
      <c r="C303" s="87" t="s">
        <v>3907</v>
      </c>
      <c r="D303" s="70" t="s">
        <v>3765</v>
      </c>
      <c r="E303" t="str">
        <f>IFERROR(_xlfn.XLOOKUP($A303,map_headernames!H:H,map_headernames!H:H),0)</f>
        <v>LINGISO</v>
      </c>
      <c r="F303">
        <f>IFERROR(_xlfn.XLOOKUP($A303,map_headernames!J:J,map_headernames!J:J),0)</f>
        <v>0</v>
      </c>
      <c r="G303" t="str">
        <f>IFERROR(_xlfn.XLOOKUP($A303,map_headernames!N:N,map_headernames!N:N),0)</f>
        <v>LINGISO</v>
      </c>
      <c r="H303" s="42"/>
      <c r="I303" t="s">
        <v>571</v>
      </c>
      <c r="J303" s="42" t="s">
        <v>570</v>
      </c>
      <c r="K303">
        <v>0</v>
      </c>
      <c r="L303">
        <v>0</v>
      </c>
    </row>
    <row r="304" spans="1:12">
      <c r="A304" s="86" t="s">
        <v>3908</v>
      </c>
      <c r="B304" s="86" t="s">
        <v>3909</v>
      </c>
      <c r="C304" s="87" t="s">
        <v>3910</v>
      </c>
      <c r="D304" s="70" t="s">
        <v>3765</v>
      </c>
      <c r="E304">
        <f>IFERROR(_xlfn.XLOOKUP($A304,map_headernames!H:H,map_headernames!H:H),0)</f>
        <v>0</v>
      </c>
      <c r="F304">
        <f>IFERROR(_xlfn.XLOOKUP($A304,map_headernames!J:J,map_headernames!J:J),0)</f>
        <v>0</v>
      </c>
      <c r="G304">
        <f>IFERROR(_xlfn.XLOOKUP($A304,map_headernames!N:N,map_headernames!N:N),0)</f>
        <v>0</v>
      </c>
      <c r="H304" s="42"/>
      <c r="I304" t="s">
        <v>1671</v>
      </c>
      <c r="J304" s="42" t="s">
        <v>150</v>
      </c>
      <c r="K304">
        <v>0</v>
      </c>
      <c r="L304">
        <v>0</v>
      </c>
    </row>
    <row r="305" spans="1:12">
      <c r="A305" s="80" t="s">
        <v>3911</v>
      </c>
      <c r="B305" s="80" t="s">
        <v>3912</v>
      </c>
      <c r="C305" s="87" t="s">
        <v>3912</v>
      </c>
      <c r="D305" s="70" t="s">
        <v>3765</v>
      </c>
      <c r="E305">
        <f>IFERROR(_xlfn.XLOOKUP($A305,map_headernames!H:H,map_headernames!H:H),0)</f>
        <v>0</v>
      </c>
      <c r="F305">
        <f>IFERROR(_xlfn.XLOOKUP($A305,map_headernames!J:J,map_headernames!J:J),0)</f>
        <v>0</v>
      </c>
      <c r="G305">
        <f>IFERROR(_xlfn.XLOOKUP($A305,map_headernames!N:N,map_headernames!N:N),0)</f>
        <v>0</v>
      </c>
    </row>
    <row r="306" spans="1:12">
      <c r="A306" s="80" t="s">
        <v>3913</v>
      </c>
      <c r="B306" s="80" t="s">
        <v>3914</v>
      </c>
      <c r="C306" s="87" t="s">
        <v>3915</v>
      </c>
      <c r="D306" s="70" t="s">
        <v>3765</v>
      </c>
      <c r="E306">
        <f>IFERROR(_xlfn.XLOOKUP($A306,map_headernames!H:H,map_headernames!H:H),0)</f>
        <v>0</v>
      </c>
      <c r="F306">
        <f>IFERROR(_xlfn.XLOOKUP($A306,map_headernames!J:J,map_headernames!J:J),0)</f>
        <v>0</v>
      </c>
      <c r="G306">
        <f>IFERROR(_xlfn.XLOOKUP($A306,map_headernames!N:N,map_headernames!N:N),0)</f>
        <v>0</v>
      </c>
    </row>
    <row r="307" spans="1:12">
      <c r="A307" s="80" t="s">
        <v>3916</v>
      </c>
      <c r="B307" s="80" t="s">
        <v>2602</v>
      </c>
      <c r="C307" s="87" t="s">
        <v>2602</v>
      </c>
      <c r="D307" s="70" t="s">
        <v>3765</v>
      </c>
      <c r="E307">
        <f>IFERROR(_xlfn.XLOOKUP($A307,map_headernames!H:H,map_headernames!H:H),0)</f>
        <v>0</v>
      </c>
      <c r="F307">
        <f>IFERROR(_xlfn.XLOOKUP($A307,map_headernames!J:J,map_headernames!J:J),0)</f>
        <v>0</v>
      </c>
      <c r="G307">
        <f>IFERROR(_xlfn.XLOOKUP($A307,map_headernames!N:N,map_headernames!N:N),0)</f>
        <v>0</v>
      </c>
    </row>
    <row r="308" spans="1:12">
      <c r="A308" s="80" t="s">
        <v>3917</v>
      </c>
      <c r="B308" s="80" t="s">
        <v>3918</v>
      </c>
      <c r="C308" s="87" t="s">
        <v>3919</v>
      </c>
      <c r="D308" s="70" t="s">
        <v>3765</v>
      </c>
      <c r="E308">
        <f>IFERROR(_xlfn.XLOOKUP($A308,map_headernames!H:H,map_headernames!H:H),0)</f>
        <v>0</v>
      </c>
      <c r="F308">
        <f>IFERROR(_xlfn.XLOOKUP($A308,map_headernames!J:J,map_headernames!J:J),0)</f>
        <v>0</v>
      </c>
      <c r="G308">
        <f>IFERROR(_xlfn.XLOOKUP($A308,map_headernames!N:N,map_headernames!N:N),0)</f>
        <v>0</v>
      </c>
    </row>
    <row r="309" spans="1:12">
      <c r="A309" s="80" t="s">
        <v>3920</v>
      </c>
      <c r="B309" s="78" t="s">
        <v>3921</v>
      </c>
      <c r="C309" s="87" t="s">
        <v>3922</v>
      </c>
      <c r="D309" s="70" t="s">
        <v>3765</v>
      </c>
      <c r="E309" t="str">
        <f>IFERROR(_xlfn.XLOOKUP($A309,map_headernames!H:H,map_headernames!H:H),0)</f>
        <v>HLI_SPANISH_LI</v>
      </c>
      <c r="F309">
        <f>IFERROR(_xlfn.XLOOKUP($A309,map_headernames!J:J,map_headernames!J:J),0)</f>
        <v>0</v>
      </c>
      <c r="G309">
        <f>IFERROR(_xlfn.XLOOKUP($A309,map_headernames!N:N,map_headernames!N:N),0)</f>
        <v>0</v>
      </c>
      <c r="K309">
        <v>1</v>
      </c>
      <c r="L309">
        <v>1</v>
      </c>
    </row>
    <row r="310" spans="1:12">
      <c r="A310" s="80" t="s">
        <v>3923</v>
      </c>
      <c r="B310" s="80" t="s">
        <v>3924</v>
      </c>
      <c r="C310" s="87" t="s">
        <v>3925</v>
      </c>
      <c r="D310" s="70" t="s">
        <v>3765</v>
      </c>
      <c r="E310">
        <f>IFERROR(_xlfn.XLOOKUP($A310,map_headernames!H:H,map_headernames!H:H),0)</f>
        <v>0</v>
      </c>
      <c r="F310">
        <f>IFERROR(_xlfn.XLOOKUP($A310,map_headernames!J:J,map_headernames!J:J),0)</f>
        <v>0</v>
      </c>
      <c r="G310">
        <f>IFERROR(_xlfn.XLOOKUP($A310,map_headernames!N:N,map_headernames!N:N),0)</f>
        <v>0</v>
      </c>
      <c r="K310">
        <v>2</v>
      </c>
      <c r="L310">
        <v>1</v>
      </c>
    </row>
    <row r="311" spans="1:12">
      <c r="A311" s="80" t="s">
        <v>3926</v>
      </c>
      <c r="B311" s="80" t="s">
        <v>3927</v>
      </c>
      <c r="C311" s="87" t="s">
        <v>3928</v>
      </c>
      <c r="D311" s="70" t="s">
        <v>3765</v>
      </c>
      <c r="E311">
        <f>IFERROR(_xlfn.XLOOKUP($A311,map_headernames!H:H,map_headernames!H:H),0)</f>
        <v>0</v>
      </c>
      <c r="F311">
        <f>IFERROR(_xlfn.XLOOKUP($A311,map_headernames!J:J,map_headernames!J:J),0)</f>
        <v>0</v>
      </c>
      <c r="G311">
        <f>IFERROR(_xlfn.XLOOKUP($A311,map_headernames!N:N,map_headernames!N:N),0)</f>
        <v>0</v>
      </c>
    </row>
    <row r="312" spans="1:12">
      <c r="A312" s="80" t="s">
        <v>3929</v>
      </c>
      <c r="B312" s="80" t="s">
        <v>3930</v>
      </c>
      <c r="C312" s="87" t="s">
        <v>3931</v>
      </c>
      <c r="D312" s="70" t="s">
        <v>3765</v>
      </c>
      <c r="E312">
        <f>IFERROR(_xlfn.XLOOKUP($A312,map_headernames!H:H,map_headernames!H:H),0)</f>
        <v>0</v>
      </c>
      <c r="F312">
        <f>IFERROR(_xlfn.XLOOKUP($A312,map_headernames!J:J,map_headernames!J:J),0)</f>
        <v>0</v>
      </c>
      <c r="G312">
        <f>IFERROR(_xlfn.XLOOKUP($A312,map_headernames!N:N,map_headernames!N:N),0)</f>
        <v>0</v>
      </c>
    </row>
    <row r="313" spans="1:12">
      <c r="A313" s="80" t="s">
        <v>3932</v>
      </c>
      <c r="B313" s="80" t="s">
        <v>3933</v>
      </c>
      <c r="C313" s="87" t="s">
        <v>3933</v>
      </c>
      <c r="D313" s="70" t="s">
        <v>3765</v>
      </c>
      <c r="E313">
        <f>IFERROR(_xlfn.XLOOKUP($A313,map_headernames!H:H,map_headernames!H:H),0)</f>
        <v>0</v>
      </c>
      <c r="F313">
        <f>IFERROR(_xlfn.XLOOKUP($A313,map_headernames!J:J,map_headernames!J:J),0)</f>
        <v>0</v>
      </c>
      <c r="G313">
        <f>IFERROR(_xlfn.XLOOKUP($A313,map_headernames!N:N,map_headernames!N:N),0)</f>
        <v>0</v>
      </c>
    </row>
    <row r="314" spans="1:12">
      <c r="A314" s="80" t="s">
        <v>3934</v>
      </c>
      <c r="B314" s="80" t="s">
        <v>3935</v>
      </c>
      <c r="C314" s="87" t="s">
        <v>3936</v>
      </c>
      <c r="D314" s="70" t="s">
        <v>3765</v>
      </c>
      <c r="E314">
        <f>IFERROR(_xlfn.XLOOKUP($A314,map_headernames!H:H,map_headernames!H:H),0)</f>
        <v>0</v>
      </c>
      <c r="F314">
        <f>IFERROR(_xlfn.XLOOKUP($A314,map_headernames!J:J,map_headernames!J:J),0)</f>
        <v>0</v>
      </c>
      <c r="G314">
        <f>IFERROR(_xlfn.XLOOKUP($A314,map_headernames!N:N,map_headernames!N:N),0)</f>
        <v>0</v>
      </c>
    </row>
    <row r="315" spans="1:12">
      <c r="A315" s="80" t="s">
        <v>3937</v>
      </c>
      <c r="B315" s="78" t="s">
        <v>3938</v>
      </c>
      <c r="C315" s="87" t="s">
        <v>3939</v>
      </c>
      <c r="D315" s="70" t="s">
        <v>3765</v>
      </c>
      <c r="E315" t="str">
        <f>IFERROR(_xlfn.XLOOKUP($A315,map_headernames!H:H,map_headernames!H:H),0)</f>
        <v>HLI_IE_LI</v>
      </c>
      <c r="F315">
        <f>IFERROR(_xlfn.XLOOKUP($A315,map_headernames!J:J,map_headernames!J:J),0)</f>
        <v>0</v>
      </c>
      <c r="G315">
        <f>IFERROR(_xlfn.XLOOKUP($A315,map_headernames!N:N,map_headernames!N:N),0)</f>
        <v>0</v>
      </c>
      <c r="K315">
        <v>1</v>
      </c>
      <c r="L315">
        <v>1</v>
      </c>
    </row>
    <row r="316" spans="1:12">
      <c r="A316" s="80" t="s">
        <v>3940</v>
      </c>
      <c r="B316" s="80" t="s">
        <v>3941</v>
      </c>
      <c r="C316" s="87" t="s">
        <v>3942</v>
      </c>
      <c r="D316" s="70" t="s">
        <v>3765</v>
      </c>
      <c r="E316">
        <f>IFERROR(_xlfn.XLOOKUP($A316,map_headernames!H:H,map_headernames!H:H),0)</f>
        <v>0</v>
      </c>
      <c r="F316">
        <f>IFERROR(_xlfn.XLOOKUP($A316,map_headernames!J:J,map_headernames!J:J),0)</f>
        <v>0</v>
      </c>
      <c r="G316">
        <f>IFERROR(_xlfn.XLOOKUP($A316,map_headernames!N:N,map_headernames!N:N),0)</f>
        <v>0</v>
      </c>
      <c r="K316">
        <v>2</v>
      </c>
      <c r="L316">
        <v>1</v>
      </c>
    </row>
    <row r="317" spans="1:12">
      <c r="A317" s="80" t="s">
        <v>3943</v>
      </c>
      <c r="B317" s="80" t="s">
        <v>3944</v>
      </c>
      <c r="C317" s="87" t="s">
        <v>3945</v>
      </c>
      <c r="D317" s="70" t="s">
        <v>3765</v>
      </c>
      <c r="E317">
        <f>IFERROR(_xlfn.XLOOKUP($A317,map_headernames!H:H,map_headernames!H:H),0)</f>
        <v>0</v>
      </c>
      <c r="F317">
        <f>IFERROR(_xlfn.XLOOKUP($A317,map_headernames!J:J,map_headernames!J:J),0)</f>
        <v>0</v>
      </c>
      <c r="G317">
        <f>IFERROR(_xlfn.XLOOKUP($A317,map_headernames!N:N,map_headernames!N:N),0)</f>
        <v>0</v>
      </c>
    </row>
    <row r="318" spans="1:12">
      <c r="A318" s="80" t="s">
        <v>3946</v>
      </c>
      <c r="B318" s="80" t="s">
        <v>3947</v>
      </c>
      <c r="C318" s="87" t="s">
        <v>3948</v>
      </c>
      <c r="D318" s="70" t="s">
        <v>3765</v>
      </c>
      <c r="E318">
        <f>IFERROR(_xlfn.XLOOKUP($A318,map_headernames!H:H,map_headernames!H:H),0)</f>
        <v>0</v>
      </c>
      <c r="F318">
        <f>IFERROR(_xlfn.XLOOKUP($A318,map_headernames!J:J,map_headernames!J:J),0)</f>
        <v>0</v>
      </c>
      <c r="G318">
        <f>IFERROR(_xlfn.XLOOKUP($A318,map_headernames!N:N,map_headernames!N:N),0)</f>
        <v>0</v>
      </c>
    </row>
    <row r="319" spans="1:12">
      <c r="A319" s="80" t="s">
        <v>3949</v>
      </c>
      <c r="B319" s="80" t="s">
        <v>3950</v>
      </c>
      <c r="C319" s="87" t="s">
        <v>3950</v>
      </c>
      <c r="D319" s="70" t="s">
        <v>3765</v>
      </c>
      <c r="E319">
        <f>IFERROR(_xlfn.XLOOKUP($A319,map_headernames!H:H,map_headernames!H:H),0)</f>
        <v>0</v>
      </c>
      <c r="F319">
        <f>IFERROR(_xlfn.XLOOKUP($A319,map_headernames!J:J,map_headernames!J:J),0)</f>
        <v>0</v>
      </c>
      <c r="G319">
        <f>IFERROR(_xlfn.XLOOKUP($A319,map_headernames!N:N,map_headernames!N:N),0)</f>
        <v>0</v>
      </c>
    </row>
    <row r="320" spans="1:12">
      <c r="A320" s="80" t="s">
        <v>3951</v>
      </c>
      <c r="B320" s="80" t="s">
        <v>3952</v>
      </c>
      <c r="C320" s="87" t="s">
        <v>3953</v>
      </c>
      <c r="D320" s="70" t="s">
        <v>3765</v>
      </c>
      <c r="E320">
        <f>IFERROR(_xlfn.XLOOKUP($A320,map_headernames!H:H,map_headernames!H:H),0)</f>
        <v>0</v>
      </c>
      <c r="F320">
        <f>IFERROR(_xlfn.XLOOKUP($A320,map_headernames!J:J,map_headernames!J:J),0)</f>
        <v>0</v>
      </c>
      <c r="G320">
        <f>IFERROR(_xlfn.XLOOKUP($A320,map_headernames!N:N,map_headernames!N:N),0)</f>
        <v>0</v>
      </c>
    </row>
    <row r="321" spans="1:12">
      <c r="A321" s="80" t="s">
        <v>3954</v>
      </c>
      <c r="B321" s="78" t="s">
        <v>3955</v>
      </c>
      <c r="C321" s="87" t="s">
        <v>3956</v>
      </c>
      <c r="D321" s="70" t="s">
        <v>3765</v>
      </c>
      <c r="E321" t="str">
        <f>IFERROR(_xlfn.XLOOKUP($A321,map_headernames!H:H,map_headernames!H:H),0)</f>
        <v>HLI_API_LI</v>
      </c>
      <c r="F321">
        <f>IFERROR(_xlfn.XLOOKUP($A321,map_headernames!J:J,map_headernames!J:J),0)</f>
        <v>0</v>
      </c>
      <c r="G321">
        <f>IFERROR(_xlfn.XLOOKUP($A321,map_headernames!N:N,map_headernames!N:N),0)</f>
        <v>0</v>
      </c>
      <c r="K321">
        <v>1</v>
      </c>
      <c r="L321">
        <v>1</v>
      </c>
    </row>
    <row r="322" spans="1:12">
      <c r="A322" s="80" t="s">
        <v>3957</v>
      </c>
      <c r="B322" s="80" t="s">
        <v>3958</v>
      </c>
      <c r="C322" s="87" t="s">
        <v>3959</v>
      </c>
      <c r="D322" s="70" t="s">
        <v>3765</v>
      </c>
      <c r="E322">
        <f>IFERROR(_xlfn.XLOOKUP($A322,map_headernames!H:H,map_headernames!H:H),0)</f>
        <v>0</v>
      </c>
      <c r="F322">
        <f>IFERROR(_xlfn.XLOOKUP($A322,map_headernames!J:J,map_headernames!J:J),0)</f>
        <v>0</v>
      </c>
      <c r="G322">
        <f>IFERROR(_xlfn.XLOOKUP($A322,map_headernames!N:N,map_headernames!N:N),0)</f>
        <v>0</v>
      </c>
      <c r="K322">
        <v>2</v>
      </c>
      <c r="L322">
        <v>1</v>
      </c>
    </row>
    <row r="323" spans="1:12">
      <c r="A323" s="80" t="s">
        <v>3960</v>
      </c>
      <c r="B323" s="80" t="s">
        <v>3961</v>
      </c>
      <c r="C323" s="87" t="s">
        <v>3962</v>
      </c>
      <c r="D323" s="70" t="s">
        <v>3765</v>
      </c>
      <c r="E323">
        <f>IFERROR(_xlfn.XLOOKUP($A323,map_headernames!H:H,map_headernames!H:H),0)</f>
        <v>0</v>
      </c>
      <c r="F323">
        <f>IFERROR(_xlfn.XLOOKUP($A323,map_headernames!J:J,map_headernames!J:J),0)</f>
        <v>0</v>
      </c>
      <c r="G323">
        <f>IFERROR(_xlfn.XLOOKUP($A323,map_headernames!N:N,map_headernames!N:N),0)</f>
        <v>0</v>
      </c>
    </row>
    <row r="324" spans="1:12">
      <c r="A324" s="80" t="s">
        <v>3963</v>
      </c>
      <c r="B324" s="80" t="s">
        <v>3964</v>
      </c>
      <c r="C324" s="87" t="s">
        <v>3965</v>
      </c>
      <c r="D324" s="70" t="s">
        <v>3765</v>
      </c>
      <c r="E324">
        <f>IFERROR(_xlfn.XLOOKUP($A324,map_headernames!H:H,map_headernames!H:H),0)</f>
        <v>0</v>
      </c>
      <c r="F324">
        <f>IFERROR(_xlfn.XLOOKUP($A324,map_headernames!J:J,map_headernames!J:J),0)</f>
        <v>0</v>
      </c>
      <c r="G324">
        <f>IFERROR(_xlfn.XLOOKUP($A324,map_headernames!N:N,map_headernames!N:N),0)</f>
        <v>0</v>
      </c>
    </row>
    <row r="325" spans="1:12">
      <c r="A325" s="80" t="s">
        <v>3966</v>
      </c>
      <c r="B325" s="80" t="s">
        <v>3967</v>
      </c>
      <c r="C325" s="87" t="s">
        <v>3967</v>
      </c>
      <c r="D325" s="70" t="s">
        <v>3765</v>
      </c>
      <c r="E325">
        <f>IFERROR(_xlfn.XLOOKUP($A325,map_headernames!H:H,map_headernames!H:H),0)</f>
        <v>0</v>
      </c>
      <c r="F325">
        <f>IFERROR(_xlfn.XLOOKUP($A325,map_headernames!J:J,map_headernames!J:J),0)</f>
        <v>0</v>
      </c>
      <c r="G325">
        <f>IFERROR(_xlfn.XLOOKUP($A325,map_headernames!N:N,map_headernames!N:N),0)</f>
        <v>0</v>
      </c>
    </row>
    <row r="326" spans="1:12">
      <c r="A326" s="80" t="s">
        <v>3968</v>
      </c>
      <c r="B326" s="80" t="s">
        <v>3969</v>
      </c>
      <c r="C326" s="87" t="s">
        <v>3970</v>
      </c>
      <c r="D326" s="70" t="s">
        <v>3765</v>
      </c>
      <c r="E326">
        <f>IFERROR(_xlfn.XLOOKUP($A326,map_headernames!H:H,map_headernames!H:H),0)</f>
        <v>0</v>
      </c>
      <c r="F326">
        <f>IFERROR(_xlfn.XLOOKUP($A326,map_headernames!J:J,map_headernames!J:J),0)</f>
        <v>0</v>
      </c>
      <c r="G326">
        <f>IFERROR(_xlfn.XLOOKUP($A326,map_headernames!N:N,map_headernames!N:N),0)</f>
        <v>0</v>
      </c>
    </row>
    <row r="327" spans="1:12">
      <c r="A327" s="80" t="s">
        <v>3971</v>
      </c>
      <c r="B327" s="78" t="s">
        <v>3972</v>
      </c>
      <c r="C327" s="87" t="s">
        <v>3973</v>
      </c>
      <c r="D327" s="70" t="s">
        <v>3765</v>
      </c>
      <c r="E327" t="str">
        <f>IFERROR(_xlfn.XLOOKUP($A327,map_headernames!H:H,map_headernames!H:H),0)</f>
        <v>HLI_OTHER_LI</v>
      </c>
      <c r="F327">
        <f>IFERROR(_xlfn.XLOOKUP($A327,map_headernames!J:J,map_headernames!J:J),0)</f>
        <v>0</v>
      </c>
      <c r="G327">
        <f>IFERROR(_xlfn.XLOOKUP($A327,map_headernames!N:N,map_headernames!N:N),0)</f>
        <v>0</v>
      </c>
      <c r="K327">
        <v>1</v>
      </c>
      <c r="L327">
        <v>1</v>
      </c>
    </row>
    <row r="328" spans="1:12">
      <c r="A328" s="80" t="s">
        <v>3974</v>
      </c>
      <c r="B328" s="80" t="s">
        <v>3975</v>
      </c>
      <c r="C328" s="87" t="s">
        <v>3976</v>
      </c>
      <c r="D328" s="70" t="s">
        <v>3765</v>
      </c>
      <c r="E328">
        <f>IFERROR(_xlfn.XLOOKUP($A328,map_headernames!H:H,map_headernames!H:H),0)</f>
        <v>0</v>
      </c>
      <c r="F328">
        <f>IFERROR(_xlfn.XLOOKUP($A328,map_headernames!J:J,map_headernames!J:J),0)</f>
        <v>0</v>
      </c>
      <c r="G328">
        <f>IFERROR(_xlfn.XLOOKUP($A328,map_headernames!N:N,map_headernames!N:N),0)</f>
        <v>0</v>
      </c>
      <c r="K328">
        <v>2</v>
      </c>
      <c r="L328">
        <v>1</v>
      </c>
    </row>
    <row r="329" spans="1:12">
      <c r="A329" s="80" t="s">
        <v>3977</v>
      </c>
      <c r="B329" s="80" t="s">
        <v>3978</v>
      </c>
      <c r="C329" s="87" t="s">
        <v>3979</v>
      </c>
      <c r="D329" s="70" t="s">
        <v>3765</v>
      </c>
      <c r="E329">
        <f>IFERROR(_xlfn.XLOOKUP($A329,map_headernames!H:H,map_headernames!H:H),0)</f>
        <v>0</v>
      </c>
      <c r="F329">
        <f>IFERROR(_xlfn.XLOOKUP($A329,map_headernames!J:J,map_headernames!J:J),0)</f>
        <v>0</v>
      </c>
      <c r="G329">
        <f>IFERROR(_xlfn.XLOOKUP($A329,map_headernames!N:N,map_headernames!N:N),0)</f>
        <v>0</v>
      </c>
    </row>
    <row r="330" spans="1:12">
      <c r="A330" s="80" t="s">
        <v>3980</v>
      </c>
      <c r="B330" s="80" t="s">
        <v>3981</v>
      </c>
      <c r="C330" s="87" t="s">
        <v>3982</v>
      </c>
      <c r="D330" s="70" t="s">
        <v>3765</v>
      </c>
      <c r="E330">
        <f>IFERROR(_xlfn.XLOOKUP($A330,map_headernames!H:H,map_headernames!H:H),0)</f>
        <v>0</v>
      </c>
      <c r="F330">
        <f>IFERROR(_xlfn.XLOOKUP($A330,map_headernames!J:J,map_headernames!J:J),0)</f>
        <v>0</v>
      </c>
      <c r="G330">
        <f>IFERROR(_xlfn.XLOOKUP($A330,map_headernames!N:N,map_headernames!N:N),0)</f>
        <v>0</v>
      </c>
    </row>
    <row r="331" spans="1:12">
      <c r="A331" s="86" t="s">
        <v>3983</v>
      </c>
      <c r="B331" s="100" t="s">
        <v>3984</v>
      </c>
      <c r="C331" s="87" t="s">
        <v>3985</v>
      </c>
      <c r="D331" s="70" t="s">
        <v>3986</v>
      </c>
      <c r="E331">
        <f>IFERROR(_xlfn.XLOOKUP($A331,map_headernames!H:H,map_headernames!H:H),0)</f>
        <v>0</v>
      </c>
      <c r="F331">
        <f>IFERROR(_xlfn.XLOOKUP($A331,map_headernames!J:J,map_headernames!J:J),0)</f>
        <v>0</v>
      </c>
      <c r="G331">
        <f>IFERROR(_xlfn.XLOOKUP($A331,map_headernames!N:N,map_headernames!N:N),0)</f>
        <v>0</v>
      </c>
      <c r="H331" s="42"/>
      <c r="I331" t="s">
        <v>406</v>
      </c>
      <c r="J331" s="42" t="s">
        <v>405</v>
      </c>
      <c r="K331">
        <v>0</v>
      </c>
      <c r="L331">
        <v>0</v>
      </c>
    </row>
    <row r="332" spans="1:12">
      <c r="A332" s="80" t="s">
        <v>3987</v>
      </c>
      <c r="B332" s="80" t="s">
        <v>3988</v>
      </c>
      <c r="C332" s="87" t="s">
        <v>3988</v>
      </c>
      <c r="D332" s="70" t="s">
        <v>3986</v>
      </c>
      <c r="E332">
        <f>IFERROR(_xlfn.XLOOKUP($A332,map_headernames!H:H,map_headernames!H:H),0)</f>
        <v>0</v>
      </c>
      <c r="F332">
        <f>IFERROR(_xlfn.XLOOKUP($A332,map_headernames!J:J,map_headernames!J:J),0)</f>
        <v>0</v>
      </c>
      <c r="G332">
        <f>IFERROR(_xlfn.XLOOKUP($A332,map_headernames!N:N,map_headernames!N:N),0)</f>
        <v>0</v>
      </c>
    </row>
    <row r="333" spans="1:12">
      <c r="A333" s="80" t="s">
        <v>3989</v>
      </c>
      <c r="B333" s="80" t="s">
        <v>3990</v>
      </c>
      <c r="C333" s="87" t="s">
        <v>3991</v>
      </c>
      <c r="D333" s="70" t="s">
        <v>3986</v>
      </c>
      <c r="E333">
        <f>IFERROR(_xlfn.XLOOKUP($A333,map_headernames!H:H,map_headernames!H:H),0)</f>
        <v>0</v>
      </c>
      <c r="F333">
        <f>IFERROR(_xlfn.XLOOKUP($A333,map_headernames!J:J,map_headernames!J:J),0)</f>
        <v>0</v>
      </c>
      <c r="G333">
        <f>IFERROR(_xlfn.XLOOKUP($A333,map_headernames!N:N,map_headernames!N:N),0)</f>
        <v>0</v>
      </c>
    </row>
    <row r="334" spans="1:12">
      <c r="A334" s="86" t="s">
        <v>3992</v>
      </c>
      <c r="B334" s="100" t="s">
        <v>3993</v>
      </c>
      <c r="C334" s="87" t="s">
        <v>3993</v>
      </c>
      <c r="D334" s="70" t="s">
        <v>3986</v>
      </c>
      <c r="E334">
        <f>IFERROR(_xlfn.XLOOKUP($A334,map_headernames!H:H,map_headernames!H:H),0)</f>
        <v>0</v>
      </c>
      <c r="F334">
        <f>IFERROR(_xlfn.XLOOKUP($A334,map_headernames!J:J,map_headernames!J:J),0)</f>
        <v>0</v>
      </c>
      <c r="G334">
        <f>IFERROR(_xlfn.XLOOKUP($A334,map_headernames!N:N,map_headernames!N:N),0)</f>
        <v>0</v>
      </c>
      <c r="H334" s="42"/>
      <c r="I334" s="107" t="s">
        <v>76</v>
      </c>
      <c r="J334" s="42" t="s">
        <v>75</v>
      </c>
      <c r="K334">
        <v>0</v>
      </c>
      <c r="L334">
        <v>0</v>
      </c>
    </row>
    <row r="335" spans="1:12">
      <c r="A335" s="86" t="s">
        <v>3994</v>
      </c>
      <c r="B335" s="86" t="s">
        <v>3995</v>
      </c>
      <c r="C335" s="87" t="s">
        <v>3996</v>
      </c>
      <c r="D335" s="70" t="s">
        <v>3986</v>
      </c>
      <c r="E335">
        <f>IFERROR(_xlfn.XLOOKUP($A335,map_headernames!H:H,map_headernames!H:H),0)</f>
        <v>0</v>
      </c>
      <c r="F335">
        <f>IFERROR(_xlfn.XLOOKUP($A335,map_headernames!J:J,map_headernames!J:J),0)</f>
        <v>0</v>
      </c>
      <c r="G335">
        <f>IFERROR(_xlfn.XLOOKUP($A335,map_headernames!N:N,map_headernames!N:N),0)</f>
        <v>0</v>
      </c>
      <c r="H335" s="42"/>
      <c r="I335" t="s">
        <v>1719</v>
      </c>
      <c r="J335" s="42" t="s">
        <v>80</v>
      </c>
      <c r="K335">
        <v>0</v>
      </c>
      <c r="L335">
        <v>0</v>
      </c>
    </row>
    <row r="336" spans="1:12">
      <c r="A336" s="80" t="s">
        <v>3997</v>
      </c>
      <c r="B336" s="80" t="s">
        <v>3998</v>
      </c>
      <c r="C336" s="87" t="s">
        <v>3998</v>
      </c>
      <c r="D336" s="70" t="s">
        <v>3986</v>
      </c>
      <c r="E336">
        <f>IFERROR(_xlfn.XLOOKUP($A336,map_headernames!H:H,map_headernames!H:H),0)</f>
        <v>0</v>
      </c>
      <c r="F336">
        <f>IFERROR(_xlfn.XLOOKUP($A336,map_headernames!J:J,map_headernames!J:J),0)</f>
        <v>0</v>
      </c>
      <c r="G336">
        <f>IFERROR(_xlfn.XLOOKUP($A336,map_headernames!N:N,map_headernames!N:N),0)</f>
        <v>0</v>
      </c>
    </row>
    <row r="337" spans="1:7">
      <c r="A337" s="80" t="s">
        <v>3999</v>
      </c>
      <c r="B337" s="80" t="s">
        <v>4000</v>
      </c>
      <c r="C337" s="87" t="s">
        <v>4001</v>
      </c>
      <c r="D337" s="70" t="s">
        <v>3986</v>
      </c>
      <c r="E337">
        <f>IFERROR(_xlfn.XLOOKUP($A337,map_headernames!H:H,map_headernames!H:H),0)</f>
        <v>0</v>
      </c>
      <c r="F337">
        <f>IFERROR(_xlfn.XLOOKUP($A337,map_headernames!J:J,map_headernames!J:J),0)</f>
        <v>0</v>
      </c>
      <c r="G337">
        <f>IFERROR(_xlfn.XLOOKUP($A337,map_headernames!N:N,map_headernames!N:N),0)</f>
        <v>0</v>
      </c>
    </row>
    <row r="338" spans="1:7">
      <c r="A338" s="80" t="s">
        <v>4002</v>
      </c>
      <c r="B338" s="80" t="s">
        <v>4003</v>
      </c>
      <c r="C338" s="87" t="s">
        <v>4003</v>
      </c>
      <c r="D338" s="70" t="s">
        <v>3986</v>
      </c>
      <c r="E338">
        <f>IFERROR(_xlfn.XLOOKUP($A338,map_headernames!H:H,map_headernames!H:H),0)</f>
        <v>0</v>
      </c>
      <c r="F338">
        <f>IFERROR(_xlfn.XLOOKUP($A338,map_headernames!J:J,map_headernames!J:J),0)</f>
        <v>0</v>
      </c>
      <c r="G338">
        <f>IFERROR(_xlfn.XLOOKUP($A338,map_headernames!N:N,map_headernames!N:N),0)</f>
        <v>0</v>
      </c>
    </row>
    <row r="339" spans="1:7">
      <c r="A339" s="80" t="s">
        <v>4004</v>
      </c>
      <c r="B339" s="80" t="s">
        <v>4005</v>
      </c>
      <c r="C339" s="87" t="s">
        <v>4006</v>
      </c>
      <c r="D339" s="70" t="s">
        <v>3986</v>
      </c>
      <c r="E339">
        <f>IFERROR(_xlfn.XLOOKUP($A339,map_headernames!H:H,map_headernames!H:H),0)</f>
        <v>0</v>
      </c>
      <c r="F339">
        <f>IFERROR(_xlfn.XLOOKUP($A339,map_headernames!J:J,map_headernames!J:J),0)</f>
        <v>0</v>
      </c>
      <c r="G339">
        <f>IFERROR(_xlfn.XLOOKUP($A339,map_headernames!N:N,map_headernames!N:N),0)</f>
        <v>0</v>
      </c>
    </row>
    <row r="340" spans="1:7">
      <c r="A340" s="80" t="s">
        <v>4007</v>
      </c>
      <c r="B340" s="80" t="s">
        <v>4008</v>
      </c>
      <c r="C340" s="87" t="s">
        <v>4008</v>
      </c>
      <c r="D340" s="70" t="s">
        <v>3986</v>
      </c>
      <c r="E340">
        <f>IFERROR(_xlfn.XLOOKUP($A340,map_headernames!H:H,map_headernames!H:H),0)</f>
        <v>0</v>
      </c>
      <c r="F340">
        <f>IFERROR(_xlfn.XLOOKUP($A340,map_headernames!J:J,map_headernames!J:J),0)</f>
        <v>0</v>
      </c>
      <c r="G340">
        <f>IFERROR(_xlfn.XLOOKUP($A340,map_headernames!N:N,map_headernames!N:N),0)</f>
        <v>0</v>
      </c>
    </row>
    <row r="341" spans="1:7">
      <c r="A341" s="80" t="s">
        <v>4009</v>
      </c>
      <c r="B341" s="80" t="s">
        <v>4010</v>
      </c>
      <c r="C341" s="87" t="s">
        <v>4011</v>
      </c>
      <c r="D341" s="70" t="s">
        <v>3986</v>
      </c>
      <c r="E341">
        <f>IFERROR(_xlfn.XLOOKUP($A341,map_headernames!H:H,map_headernames!H:H),0)</f>
        <v>0</v>
      </c>
      <c r="F341">
        <f>IFERROR(_xlfn.XLOOKUP($A341,map_headernames!J:J,map_headernames!J:J),0)</f>
        <v>0</v>
      </c>
      <c r="G341">
        <f>IFERROR(_xlfn.XLOOKUP($A341,map_headernames!N:N,map_headernames!N:N),0)</f>
        <v>0</v>
      </c>
    </row>
    <row r="342" spans="1:7">
      <c r="A342" s="80" t="s">
        <v>4012</v>
      </c>
      <c r="B342" s="80" t="s">
        <v>4013</v>
      </c>
      <c r="C342" s="87" t="s">
        <v>4013</v>
      </c>
      <c r="D342" s="70" t="s">
        <v>3986</v>
      </c>
      <c r="E342">
        <f>IFERROR(_xlfn.XLOOKUP($A342,map_headernames!H:H,map_headernames!H:H),0)</f>
        <v>0</v>
      </c>
      <c r="F342">
        <f>IFERROR(_xlfn.XLOOKUP($A342,map_headernames!J:J,map_headernames!J:J),0)</f>
        <v>0</v>
      </c>
      <c r="G342">
        <f>IFERROR(_xlfn.XLOOKUP($A342,map_headernames!N:N,map_headernames!N:N),0)</f>
        <v>0</v>
      </c>
    </row>
    <row r="343" spans="1:7">
      <c r="A343" s="80" t="s">
        <v>4014</v>
      </c>
      <c r="B343" s="80" t="s">
        <v>4015</v>
      </c>
      <c r="C343" s="87" t="s">
        <v>4016</v>
      </c>
      <c r="D343" s="70" t="s">
        <v>3986</v>
      </c>
      <c r="E343">
        <f>IFERROR(_xlfn.XLOOKUP($A343,map_headernames!H:H,map_headernames!H:H),0)</f>
        <v>0</v>
      </c>
      <c r="F343">
        <f>IFERROR(_xlfn.XLOOKUP($A343,map_headernames!J:J,map_headernames!J:J),0)</f>
        <v>0</v>
      </c>
      <c r="G343">
        <f>IFERROR(_xlfn.XLOOKUP($A343,map_headernames!N:N,map_headernames!N:N),0)</f>
        <v>0</v>
      </c>
    </row>
    <row r="344" spans="1:7">
      <c r="A344" s="80" t="s">
        <v>4017</v>
      </c>
      <c r="B344" s="80" t="s">
        <v>4018</v>
      </c>
      <c r="C344" s="87" t="s">
        <v>4018</v>
      </c>
      <c r="D344" s="70" t="s">
        <v>3986</v>
      </c>
      <c r="E344">
        <f>IFERROR(_xlfn.XLOOKUP($A344,map_headernames!H:H,map_headernames!H:H),0)</f>
        <v>0</v>
      </c>
      <c r="F344">
        <f>IFERROR(_xlfn.XLOOKUP($A344,map_headernames!J:J,map_headernames!J:J),0)</f>
        <v>0</v>
      </c>
      <c r="G344">
        <f>IFERROR(_xlfn.XLOOKUP($A344,map_headernames!N:N,map_headernames!N:N),0)</f>
        <v>0</v>
      </c>
    </row>
    <row r="345" spans="1:7">
      <c r="A345" s="80" t="s">
        <v>4019</v>
      </c>
      <c r="B345" s="80" t="s">
        <v>4020</v>
      </c>
      <c r="C345" s="87" t="s">
        <v>4021</v>
      </c>
      <c r="D345" s="70" t="s">
        <v>3986</v>
      </c>
      <c r="E345">
        <f>IFERROR(_xlfn.XLOOKUP($A345,map_headernames!H:H,map_headernames!H:H),0)</f>
        <v>0</v>
      </c>
      <c r="F345">
        <f>IFERROR(_xlfn.XLOOKUP($A345,map_headernames!J:J,map_headernames!J:J),0)</f>
        <v>0</v>
      </c>
      <c r="G345">
        <f>IFERROR(_xlfn.XLOOKUP($A345,map_headernames!N:N,map_headernames!N:N),0)</f>
        <v>0</v>
      </c>
    </row>
    <row r="346" spans="1:7">
      <c r="A346" s="80" t="s">
        <v>4022</v>
      </c>
      <c r="B346" s="80" t="s">
        <v>4023</v>
      </c>
      <c r="C346" s="87" t="s">
        <v>4023</v>
      </c>
      <c r="D346" s="70" t="s">
        <v>3986</v>
      </c>
      <c r="E346">
        <f>IFERROR(_xlfn.XLOOKUP($A346,map_headernames!H:H,map_headernames!H:H),0)</f>
        <v>0</v>
      </c>
      <c r="F346">
        <f>IFERROR(_xlfn.XLOOKUP($A346,map_headernames!J:J,map_headernames!J:J),0)</f>
        <v>0</v>
      </c>
      <c r="G346">
        <f>IFERROR(_xlfn.XLOOKUP($A346,map_headernames!N:N,map_headernames!N:N),0)</f>
        <v>0</v>
      </c>
    </row>
    <row r="347" spans="1:7">
      <c r="A347" s="80" t="s">
        <v>4024</v>
      </c>
      <c r="B347" s="80" t="s">
        <v>4025</v>
      </c>
      <c r="C347" s="87" t="s">
        <v>4026</v>
      </c>
      <c r="D347" s="70" t="s">
        <v>3986</v>
      </c>
      <c r="E347">
        <f>IFERROR(_xlfn.XLOOKUP($A347,map_headernames!H:H,map_headernames!H:H),0)</f>
        <v>0</v>
      </c>
      <c r="F347">
        <f>IFERROR(_xlfn.XLOOKUP($A347,map_headernames!J:J,map_headernames!J:J),0)</f>
        <v>0</v>
      </c>
      <c r="G347">
        <f>IFERROR(_xlfn.XLOOKUP($A347,map_headernames!N:N,map_headernames!N:N),0)</f>
        <v>0</v>
      </c>
    </row>
    <row r="348" spans="1:7">
      <c r="A348" s="80" t="s">
        <v>4027</v>
      </c>
      <c r="B348" s="80" t="s">
        <v>4028</v>
      </c>
      <c r="C348" s="87" t="s">
        <v>4028</v>
      </c>
      <c r="D348" s="70" t="s">
        <v>3986</v>
      </c>
      <c r="E348">
        <f>IFERROR(_xlfn.XLOOKUP($A348,map_headernames!H:H,map_headernames!H:H),0)</f>
        <v>0</v>
      </c>
      <c r="F348">
        <f>IFERROR(_xlfn.XLOOKUP($A348,map_headernames!J:J,map_headernames!J:J),0)</f>
        <v>0</v>
      </c>
      <c r="G348">
        <f>IFERROR(_xlfn.XLOOKUP($A348,map_headernames!N:N,map_headernames!N:N),0)</f>
        <v>0</v>
      </c>
    </row>
    <row r="349" spans="1:7">
      <c r="A349" s="80" t="s">
        <v>4029</v>
      </c>
      <c r="B349" s="80" t="s">
        <v>4030</v>
      </c>
      <c r="C349" s="87" t="s">
        <v>4031</v>
      </c>
      <c r="D349" s="70" t="s">
        <v>3986</v>
      </c>
      <c r="E349">
        <f>IFERROR(_xlfn.XLOOKUP($A349,map_headernames!H:H,map_headernames!H:H),0)</f>
        <v>0</v>
      </c>
      <c r="F349">
        <f>IFERROR(_xlfn.XLOOKUP($A349,map_headernames!J:J,map_headernames!J:J),0)</f>
        <v>0</v>
      </c>
      <c r="G349">
        <f>IFERROR(_xlfn.XLOOKUP($A349,map_headernames!N:N,map_headernames!N:N),0)</f>
        <v>0</v>
      </c>
    </row>
    <row r="350" spans="1:7">
      <c r="A350" s="80" t="s">
        <v>4032</v>
      </c>
      <c r="B350" s="80" t="s">
        <v>4033</v>
      </c>
      <c r="C350" s="87" t="s">
        <v>4033</v>
      </c>
      <c r="D350" s="70" t="s">
        <v>3986</v>
      </c>
      <c r="E350">
        <f>IFERROR(_xlfn.XLOOKUP($A350,map_headernames!H:H,map_headernames!H:H),0)</f>
        <v>0</v>
      </c>
      <c r="F350">
        <f>IFERROR(_xlfn.XLOOKUP($A350,map_headernames!J:J,map_headernames!J:J),0)</f>
        <v>0</v>
      </c>
      <c r="G350">
        <f>IFERROR(_xlfn.XLOOKUP($A350,map_headernames!N:N,map_headernames!N:N),0)</f>
        <v>0</v>
      </c>
    </row>
    <row r="351" spans="1:7">
      <c r="A351" s="80" t="s">
        <v>4034</v>
      </c>
      <c r="B351" s="80" t="s">
        <v>4035</v>
      </c>
      <c r="C351" s="87" t="s">
        <v>4036</v>
      </c>
      <c r="D351" s="70" t="s">
        <v>3986</v>
      </c>
      <c r="E351">
        <f>IFERROR(_xlfn.XLOOKUP($A351,map_headernames!H:H,map_headernames!H:H),0)</f>
        <v>0</v>
      </c>
      <c r="F351">
        <f>IFERROR(_xlfn.XLOOKUP($A351,map_headernames!J:J,map_headernames!J:J),0)</f>
        <v>0</v>
      </c>
      <c r="G351">
        <f>IFERROR(_xlfn.XLOOKUP($A351,map_headernames!N:N,map_headernames!N:N),0)</f>
        <v>0</v>
      </c>
    </row>
    <row r="352" spans="1:7">
      <c r="A352" s="92" t="s">
        <v>4037</v>
      </c>
      <c r="B352" s="92" t="s">
        <v>4038</v>
      </c>
      <c r="C352" s="93" t="s">
        <v>4038</v>
      </c>
      <c r="D352" s="70" t="s">
        <v>3986</v>
      </c>
      <c r="E352">
        <f>IFERROR(_xlfn.XLOOKUP($A352,map_headernames!H:H,map_headernames!H:H),0)</f>
        <v>0</v>
      </c>
      <c r="F352">
        <f>IFERROR(_xlfn.XLOOKUP($A352,map_headernames!J:J,map_headernames!J:J),0)</f>
        <v>0</v>
      </c>
      <c r="G352">
        <f>IFERROR(_xlfn.XLOOKUP($A352,map_headernames!N:N,map_headernames!N:N),0)</f>
        <v>0</v>
      </c>
    </row>
    <row r="353" spans="1:12">
      <c r="A353" s="92" t="s">
        <v>4039</v>
      </c>
      <c r="B353" s="92" t="s">
        <v>4040</v>
      </c>
      <c r="C353" s="93" t="s">
        <v>4041</v>
      </c>
      <c r="D353" s="70" t="s">
        <v>3986</v>
      </c>
      <c r="E353">
        <f>IFERROR(_xlfn.XLOOKUP($A353,map_headernames!H:H,map_headernames!H:H),0)</f>
        <v>0</v>
      </c>
      <c r="F353">
        <f>IFERROR(_xlfn.XLOOKUP($A353,map_headernames!J:J,map_headernames!J:J),0)</f>
        <v>0</v>
      </c>
      <c r="G353">
        <f>IFERROR(_xlfn.XLOOKUP($A353,map_headernames!N:N,map_headernames!N:N),0)</f>
        <v>0</v>
      </c>
    </row>
    <row r="354" spans="1:12">
      <c r="A354" s="92" t="s">
        <v>4042</v>
      </c>
      <c r="B354" s="92" t="s">
        <v>4043</v>
      </c>
      <c r="C354" s="93" t="s">
        <v>4043</v>
      </c>
      <c r="D354" s="70" t="s">
        <v>3986</v>
      </c>
      <c r="E354">
        <f>IFERROR(_xlfn.XLOOKUP($A354,map_headernames!H:H,map_headernames!H:H),0)</f>
        <v>0</v>
      </c>
      <c r="F354">
        <f>IFERROR(_xlfn.XLOOKUP($A354,map_headernames!J:J,map_headernames!J:J),0)</f>
        <v>0</v>
      </c>
      <c r="G354">
        <f>IFERROR(_xlfn.XLOOKUP($A354,map_headernames!N:N,map_headernames!N:N),0)</f>
        <v>0</v>
      </c>
    </row>
    <row r="355" spans="1:12">
      <c r="A355" s="92" t="s">
        <v>4044</v>
      </c>
      <c r="B355" s="92" t="s">
        <v>4045</v>
      </c>
      <c r="C355" s="93" t="s">
        <v>4046</v>
      </c>
      <c r="D355" s="70" t="s">
        <v>3986</v>
      </c>
      <c r="E355">
        <f>IFERROR(_xlfn.XLOOKUP($A355,map_headernames!H:H,map_headernames!H:H),0)</f>
        <v>0</v>
      </c>
      <c r="F355">
        <f>IFERROR(_xlfn.XLOOKUP($A355,map_headernames!J:J,map_headernames!J:J),0)</f>
        <v>0</v>
      </c>
      <c r="G355">
        <f>IFERROR(_xlfn.XLOOKUP($A355,map_headernames!N:N,map_headernames!N:N),0)</f>
        <v>0</v>
      </c>
    </row>
    <row r="356" spans="1:12">
      <c r="A356" s="108" t="s">
        <v>4047</v>
      </c>
      <c r="B356" s="99" t="s">
        <v>4048</v>
      </c>
      <c r="C356" s="87" t="s">
        <v>4048</v>
      </c>
      <c r="D356" s="70" t="s">
        <v>3986</v>
      </c>
      <c r="E356" t="str">
        <f>IFERROR(_xlfn.XLOOKUP($A356,map_headernames!H:H,map_headernames!H:H),0)</f>
        <v>OCCHU</v>
      </c>
      <c r="F356">
        <f>IFERROR(_xlfn.XLOOKUP($A356,map_headernames!J:J,map_headernames!J:J),0)</f>
        <v>0</v>
      </c>
      <c r="G356">
        <f>IFERROR(_xlfn.XLOOKUP($A356,map_headernames!N:N,map_headernames!N:N),0)</f>
        <v>0</v>
      </c>
      <c r="H356" s="19"/>
      <c r="I356" s="19"/>
      <c r="J356" s="19"/>
      <c r="K356" s="19">
        <v>1</v>
      </c>
      <c r="L356" s="19">
        <v>1</v>
      </c>
    </row>
    <row r="357" spans="1:12">
      <c r="A357" s="80" t="s">
        <v>4049</v>
      </c>
      <c r="B357" s="102" t="s">
        <v>4050</v>
      </c>
      <c r="C357" s="87" t="s">
        <v>4051</v>
      </c>
      <c r="D357" s="70" t="s">
        <v>3986</v>
      </c>
      <c r="E357">
        <f>IFERROR(_xlfn.XLOOKUP($A357,map_headernames!H:H,map_headernames!H:H),0)</f>
        <v>0</v>
      </c>
      <c r="F357">
        <f>IFERROR(_xlfn.XLOOKUP($A357,map_headernames!J:J,map_headernames!J:J),0)</f>
        <v>0</v>
      </c>
      <c r="G357">
        <f>IFERROR(_xlfn.XLOOKUP($A357,map_headernames!N:N,map_headernames!N:N),0)</f>
        <v>0</v>
      </c>
      <c r="H357" s="24"/>
      <c r="I357" s="24"/>
      <c r="J357" s="24"/>
      <c r="K357" s="24"/>
      <c r="L357" s="24"/>
    </row>
    <row r="358" spans="1:12">
      <c r="A358" s="108" t="s">
        <v>4052</v>
      </c>
      <c r="B358" s="99" t="s">
        <v>4053</v>
      </c>
      <c r="C358" s="87" t="s">
        <v>4053</v>
      </c>
      <c r="D358" s="70" t="s">
        <v>3986</v>
      </c>
      <c r="E358" t="str">
        <f>IFERROR(_xlfn.XLOOKUP($A358,map_headernames!H:H,map_headernames!H:H),0)</f>
        <v>OWNHU</v>
      </c>
      <c r="F358">
        <f>IFERROR(_xlfn.XLOOKUP($A358,map_headernames!J:J,map_headernames!J:J),0)</f>
        <v>0</v>
      </c>
      <c r="G358">
        <f>IFERROR(_xlfn.XLOOKUP($A358,map_headernames!N:N,map_headernames!N:N),0)</f>
        <v>0</v>
      </c>
      <c r="H358" s="19"/>
      <c r="I358" s="19"/>
      <c r="J358" s="19"/>
      <c r="K358" s="19">
        <v>1</v>
      </c>
      <c r="L358" s="19">
        <v>1</v>
      </c>
    </row>
    <row r="359" spans="1:12">
      <c r="A359" s="108" t="s">
        <v>4054</v>
      </c>
      <c r="B359" s="106" t="s">
        <v>4055</v>
      </c>
      <c r="C359" s="87" t="s">
        <v>4055</v>
      </c>
      <c r="D359" s="70" t="s">
        <v>3986</v>
      </c>
      <c r="E359">
        <f>IFERROR(_xlfn.XLOOKUP($A359,map_headernames!H:H,map_headernames!H:H),0)</f>
        <v>0</v>
      </c>
      <c r="F359">
        <f>IFERROR(_xlfn.XLOOKUP($A359,map_headernames!J:J,map_headernames!J:J),0)</f>
        <v>0</v>
      </c>
      <c r="G359">
        <f>IFERROR(_xlfn.XLOOKUP($A359,map_headernames!N:N,map_headernames!N:N),0)</f>
        <v>0</v>
      </c>
      <c r="H359" s="19"/>
      <c r="I359" s="19"/>
      <c r="J359" s="19"/>
      <c r="K359" s="19">
        <v>2</v>
      </c>
      <c r="L359" s="19">
        <v>1</v>
      </c>
    </row>
    <row r="360" spans="1:12">
      <c r="A360" s="80" t="s">
        <v>4056</v>
      </c>
      <c r="B360" s="102" t="s">
        <v>4057</v>
      </c>
      <c r="C360" s="87" t="s">
        <v>4057</v>
      </c>
      <c r="D360" s="70" t="s">
        <v>3986</v>
      </c>
      <c r="E360">
        <f>IFERROR(_xlfn.XLOOKUP($A360,map_headernames!H:H,map_headernames!H:H),0)</f>
        <v>0</v>
      </c>
      <c r="F360">
        <f>IFERROR(_xlfn.XLOOKUP($A360,map_headernames!J:J,map_headernames!J:J),0)</f>
        <v>0</v>
      </c>
      <c r="G360">
        <f>IFERROR(_xlfn.XLOOKUP($A360,map_headernames!N:N,map_headernames!N:N),0)</f>
        <v>0</v>
      </c>
    </row>
    <row r="361" spans="1:12">
      <c r="A361" s="80" t="s">
        <v>4058</v>
      </c>
      <c r="B361" s="102" t="s">
        <v>4059</v>
      </c>
      <c r="C361" s="87" t="s">
        <v>4060</v>
      </c>
      <c r="D361" s="70" t="s">
        <v>3986</v>
      </c>
      <c r="E361">
        <f>IFERROR(_xlfn.XLOOKUP($A361,map_headernames!H:H,map_headernames!H:H),0)</f>
        <v>0</v>
      </c>
      <c r="F361">
        <f>IFERROR(_xlfn.XLOOKUP($A361,map_headernames!J:J,map_headernames!J:J),0)</f>
        <v>0</v>
      </c>
      <c r="G361">
        <f>IFERROR(_xlfn.XLOOKUP($A361,map_headernames!N:N,map_headernames!N:N),0)</f>
        <v>0</v>
      </c>
    </row>
    <row r="362" spans="1:12">
      <c r="A362" s="80" t="s">
        <v>4061</v>
      </c>
      <c r="B362" s="80" t="s">
        <v>4062</v>
      </c>
      <c r="C362" s="87" t="s">
        <v>4062</v>
      </c>
      <c r="D362" s="70" t="s">
        <v>3986</v>
      </c>
      <c r="E362">
        <f>IFERROR(_xlfn.XLOOKUP($A362,map_headernames!H:H,map_headernames!H:H),0)</f>
        <v>0</v>
      </c>
      <c r="F362">
        <f>IFERROR(_xlfn.XLOOKUP($A362,map_headernames!J:J,map_headernames!J:J),0)</f>
        <v>0</v>
      </c>
      <c r="G362">
        <f>IFERROR(_xlfn.XLOOKUP($A362,map_headernames!N:N,map_headernames!N:N),0)</f>
        <v>0</v>
      </c>
    </row>
    <row r="363" spans="1:12">
      <c r="A363" s="80" t="s">
        <v>4063</v>
      </c>
      <c r="B363" s="80" t="s">
        <v>4064</v>
      </c>
      <c r="C363" s="87" t="s">
        <v>4065</v>
      </c>
      <c r="D363" s="70" t="s">
        <v>3986</v>
      </c>
      <c r="E363">
        <f>IFERROR(_xlfn.XLOOKUP($A363,map_headernames!H:H,map_headernames!H:H),0)</f>
        <v>0</v>
      </c>
      <c r="F363">
        <f>IFERROR(_xlfn.XLOOKUP($A363,map_headernames!J:J,map_headernames!J:J),0)</f>
        <v>0</v>
      </c>
      <c r="G363">
        <f>IFERROR(_xlfn.XLOOKUP($A363,map_headernames!N:N,map_headernames!N:N),0)</f>
        <v>0</v>
      </c>
    </row>
    <row r="364" spans="1:12">
      <c r="A364" s="80" t="s">
        <v>4066</v>
      </c>
      <c r="B364" s="80" t="s">
        <v>4067</v>
      </c>
      <c r="C364" s="87" t="s">
        <v>4067</v>
      </c>
      <c r="D364" s="70" t="s">
        <v>3986</v>
      </c>
      <c r="E364">
        <f>IFERROR(_xlfn.XLOOKUP($A364,map_headernames!H:H,map_headernames!H:H),0)</f>
        <v>0</v>
      </c>
      <c r="F364">
        <f>IFERROR(_xlfn.XLOOKUP($A364,map_headernames!J:J,map_headernames!J:J),0)</f>
        <v>0</v>
      </c>
      <c r="G364">
        <f>IFERROR(_xlfn.XLOOKUP($A364,map_headernames!N:N,map_headernames!N:N),0)</f>
        <v>0</v>
      </c>
    </row>
    <row r="365" spans="1:12">
      <c r="A365" s="80" t="s">
        <v>4068</v>
      </c>
      <c r="B365" s="80" t="s">
        <v>4069</v>
      </c>
      <c r="C365" s="87" t="s">
        <v>4070</v>
      </c>
      <c r="D365" s="70" t="s">
        <v>3986</v>
      </c>
      <c r="E365">
        <f>IFERROR(_xlfn.XLOOKUP($A365,map_headernames!H:H,map_headernames!H:H),0)</f>
        <v>0</v>
      </c>
      <c r="F365">
        <f>IFERROR(_xlfn.XLOOKUP($A365,map_headernames!J:J,map_headernames!J:J),0)</f>
        <v>0</v>
      </c>
      <c r="G365">
        <f>IFERROR(_xlfn.XLOOKUP($A365,map_headernames!N:N,map_headernames!N:N),0)</f>
        <v>0</v>
      </c>
    </row>
    <row r="366" spans="1:12">
      <c r="A366" s="80" t="s">
        <v>4071</v>
      </c>
      <c r="B366" s="80" t="s">
        <v>4072</v>
      </c>
      <c r="C366" s="87" t="s">
        <v>4072</v>
      </c>
      <c r="D366" s="70" t="s">
        <v>3986</v>
      </c>
      <c r="E366">
        <f>IFERROR(_xlfn.XLOOKUP($A366,map_headernames!H:H,map_headernames!H:H),0)</f>
        <v>0</v>
      </c>
      <c r="F366">
        <f>IFERROR(_xlfn.XLOOKUP($A366,map_headernames!J:J,map_headernames!J:J),0)</f>
        <v>0</v>
      </c>
      <c r="G366">
        <f>IFERROR(_xlfn.XLOOKUP($A366,map_headernames!N:N,map_headernames!N:N),0)</f>
        <v>0</v>
      </c>
    </row>
    <row r="367" spans="1:12">
      <c r="A367" s="80" t="s">
        <v>4073</v>
      </c>
      <c r="B367" s="80" t="s">
        <v>4074</v>
      </c>
      <c r="C367" s="87" t="s">
        <v>4075</v>
      </c>
      <c r="D367" s="70" t="s">
        <v>3986</v>
      </c>
      <c r="E367">
        <f>IFERROR(_xlfn.XLOOKUP($A367,map_headernames!H:H,map_headernames!H:H),0)</f>
        <v>0</v>
      </c>
      <c r="F367">
        <f>IFERROR(_xlfn.XLOOKUP($A367,map_headernames!J:J,map_headernames!J:J),0)</f>
        <v>0</v>
      </c>
      <c r="G367">
        <f>IFERROR(_xlfn.XLOOKUP($A367,map_headernames!N:N,map_headernames!N:N),0)</f>
        <v>0</v>
      </c>
    </row>
    <row r="368" spans="1:12">
      <c r="A368" s="80" t="s">
        <v>4076</v>
      </c>
      <c r="B368" s="80" t="s">
        <v>4077</v>
      </c>
      <c r="C368" s="87" t="s">
        <v>4077</v>
      </c>
      <c r="D368" s="70" t="s">
        <v>3986</v>
      </c>
      <c r="E368">
        <f>IFERROR(_xlfn.XLOOKUP($A368,map_headernames!H:H,map_headernames!H:H),0)</f>
        <v>0</v>
      </c>
      <c r="F368">
        <f>IFERROR(_xlfn.XLOOKUP($A368,map_headernames!J:J,map_headernames!J:J),0)</f>
        <v>0</v>
      </c>
      <c r="G368">
        <f>IFERROR(_xlfn.XLOOKUP($A368,map_headernames!N:N,map_headernames!N:N),0)</f>
        <v>0</v>
      </c>
    </row>
    <row r="369" spans="1:7">
      <c r="A369" s="80" t="s">
        <v>4078</v>
      </c>
      <c r="B369" s="80" t="s">
        <v>4079</v>
      </c>
      <c r="C369" s="87" t="s">
        <v>4080</v>
      </c>
      <c r="D369" s="70" t="s">
        <v>3986</v>
      </c>
      <c r="E369">
        <f>IFERROR(_xlfn.XLOOKUP($A369,map_headernames!H:H,map_headernames!H:H),0)</f>
        <v>0</v>
      </c>
      <c r="F369">
        <f>IFERROR(_xlfn.XLOOKUP($A369,map_headernames!J:J,map_headernames!J:J),0)</f>
        <v>0</v>
      </c>
      <c r="G369">
        <f>IFERROR(_xlfn.XLOOKUP($A369,map_headernames!N:N,map_headernames!N:N),0)</f>
        <v>0</v>
      </c>
    </row>
    <row r="370" spans="1:7">
      <c r="A370" s="80" t="s">
        <v>4081</v>
      </c>
      <c r="B370" s="80" t="s">
        <v>4082</v>
      </c>
      <c r="C370" s="87" t="s">
        <v>4082</v>
      </c>
      <c r="D370" s="70" t="s">
        <v>3986</v>
      </c>
      <c r="E370">
        <f>IFERROR(_xlfn.XLOOKUP($A370,map_headernames!H:H,map_headernames!H:H),0)</f>
        <v>0</v>
      </c>
      <c r="F370">
        <f>IFERROR(_xlfn.XLOOKUP($A370,map_headernames!J:J,map_headernames!J:J),0)</f>
        <v>0</v>
      </c>
      <c r="G370">
        <f>IFERROR(_xlfn.XLOOKUP($A370,map_headernames!N:N,map_headernames!N:N),0)</f>
        <v>0</v>
      </c>
    </row>
    <row r="371" spans="1:7">
      <c r="A371" s="80" t="s">
        <v>4083</v>
      </c>
      <c r="B371" s="80" t="s">
        <v>4084</v>
      </c>
      <c r="C371" s="87" t="s">
        <v>4085</v>
      </c>
      <c r="D371" s="70" t="s">
        <v>3986</v>
      </c>
      <c r="E371">
        <f>IFERROR(_xlfn.XLOOKUP($A371,map_headernames!H:H,map_headernames!H:H),0)</f>
        <v>0</v>
      </c>
      <c r="F371">
        <f>IFERROR(_xlfn.XLOOKUP($A371,map_headernames!J:J,map_headernames!J:J),0)</f>
        <v>0</v>
      </c>
      <c r="G371">
        <f>IFERROR(_xlfn.XLOOKUP($A371,map_headernames!N:N,map_headernames!N:N),0)</f>
        <v>0</v>
      </c>
    </row>
    <row r="372" spans="1:7">
      <c r="A372" s="80" t="s">
        <v>4086</v>
      </c>
      <c r="B372" s="80" t="s">
        <v>4087</v>
      </c>
      <c r="C372" s="87" t="s">
        <v>4087</v>
      </c>
      <c r="D372" s="70" t="s">
        <v>3986</v>
      </c>
      <c r="E372">
        <f>IFERROR(_xlfn.XLOOKUP($A372,map_headernames!H:H,map_headernames!H:H),0)</f>
        <v>0</v>
      </c>
      <c r="F372">
        <f>IFERROR(_xlfn.XLOOKUP($A372,map_headernames!J:J,map_headernames!J:J),0)</f>
        <v>0</v>
      </c>
      <c r="G372">
        <f>IFERROR(_xlfn.XLOOKUP($A372,map_headernames!N:N,map_headernames!N:N),0)</f>
        <v>0</v>
      </c>
    </row>
    <row r="373" spans="1:7">
      <c r="A373" s="80" t="s">
        <v>4088</v>
      </c>
      <c r="B373" s="80" t="s">
        <v>4089</v>
      </c>
      <c r="C373" s="87" t="s">
        <v>4090</v>
      </c>
      <c r="D373" s="70" t="s">
        <v>3986</v>
      </c>
      <c r="E373">
        <f>IFERROR(_xlfn.XLOOKUP($A373,map_headernames!H:H,map_headernames!H:H),0)</f>
        <v>0</v>
      </c>
      <c r="F373">
        <f>IFERROR(_xlfn.XLOOKUP($A373,map_headernames!J:J,map_headernames!J:J),0)</f>
        <v>0</v>
      </c>
      <c r="G373">
        <f>IFERROR(_xlfn.XLOOKUP($A373,map_headernames!N:N,map_headernames!N:N),0)</f>
        <v>0</v>
      </c>
    </row>
    <row r="374" spans="1:7">
      <c r="A374" s="80" t="s">
        <v>4091</v>
      </c>
      <c r="B374" s="80" t="s">
        <v>4092</v>
      </c>
      <c r="C374" s="87" t="s">
        <v>4092</v>
      </c>
      <c r="D374" s="70" t="s">
        <v>3986</v>
      </c>
      <c r="E374">
        <f>IFERROR(_xlfn.XLOOKUP($A374,map_headernames!H:H,map_headernames!H:H),0)</f>
        <v>0</v>
      </c>
      <c r="F374">
        <f>IFERROR(_xlfn.XLOOKUP($A374,map_headernames!J:J,map_headernames!J:J),0)</f>
        <v>0</v>
      </c>
      <c r="G374">
        <f>IFERROR(_xlfn.XLOOKUP($A374,map_headernames!N:N,map_headernames!N:N),0)</f>
        <v>0</v>
      </c>
    </row>
    <row r="375" spans="1:7">
      <c r="A375" s="80" t="s">
        <v>4093</v>
      </c>
      <c r="B375" s="80" t="s">
        <v>4094</v>
      </c>
      <c r="C375" s="87" t="s">
        <v>4095</v>
      </c>
      <c r="D375" s="70" t="s">
        <v>3986</v>
      </c>
      <c r="E375">
        <f>IFERROR(_xlfn.XLOOKUP($A375,map_headernames!H:H,map_headernames!H:H),0)</f>
        <v>0</v>
      </c>
      <c r="F375">
        <f>IFERROR(_xlfn.XLOOKUP($A375,map_headernames!J:J,map_headernames!J:J),0)</f>
        <v>0</v>
      </c>
      <c r="G375">
        <f>IFERROR(_xlfn.XLOOKUP($A375,map_headernames!N:N,map_headernames!N:N),0)</f>
        <v>0</v>
      </c>
    </row>
    <row r="376" spans="1:7">
      <c r="A376" s="80" t="s">
        <v>4096</v>
      </c>
      <c r="B376" s="80" t="s">
        <v>4097</v>
      </c>
      <c r="C376" s="87" t="s">
        <v>4097</v>
      </c>
      <c r="D376" s="70" t="s">
        <v>3986</v>
      </c>
      <c r="E376">
        <f>IFERROR(_xlfn.XLOOKUP($A376,map_headernames!H:H,map_headernames!H:H),0)</f>
        <v>0</v>
      </c>
      <c r="F376">
        <f>IFERROR(_xlfn.XLOOKUP($A376,map_headernames!J:J,map_headernames!J:J),0)</f>
        <v>0</v>
      </c>
      <c r="G376">
        <f>IFERROR(_xlfn.XLOOKUP($A376,map_headernames!N:N,map_headernames!N:N),0)</f>
        <v>0</v>
      </c>
    </row>
    <row r="377" spans="1:7">
      <c r="A377" s="80" t="s">
        <v>4098</v>
      </c>
      <c r="B377" s="80" t="s">
        <v>4099</v>
      </c>
      <c r="C377" s="87" t="s">
        <v>4100</v>
      </c>
      <c r="D377" s="70" t="s">
        <v>3986</v>
      </c>
      <c r="E377">
        <f>IFERROR(_xlfn.XLOOKUP($A377,map_headernames!H:H,map_headernames!H:H),0)</f>
        <v>0</v>
      </c>
      <c r="F377">
        <f>IFERROR(_xlfn.XLOOKUP($A377,map_headernames!J:J,map_headernames!J:J),0)</f>
        <v>0</v>
      </c>
      <c r="G377">
        <f>IFERROR(_xlfn.XLOOKUP($A377,map_headernames!N:N,map_headernames!N:N),0)</f>
        <v>0</v>
      </c>
    </row>
    <row r="378" spans="1:7">
      <c r="A378" s="80" t="s">
        <v>4101</v>
      </c>
      <c r="B378" s="80" t="s">
        <v>4102</v>
      </c>
      <c r="C378" s="87" t="s">
        <v>4102</v>
      </c>
      <c r="D378" s="70" t="s">
        <v>3986</v>
      </c>
      <c r="E378">
        <f>IFERROR(_xlfn.XLOOKUP($A378,map_headernames!H:H,map_headernames!H:H),0)</f>
        <v>0</v>
      </c>
      <c r="F378">
        <f>IFERROR(_xlfn.XLOOKUP($A378,map_headernames!J:J,map_headernames!J:J),0)</f>
        <v>0</v>
      </c>
      <c r="G378">
        <f>IFERROR(_xlfn.XLOOKUP($A378,map_headernames!N:N,map_headernames!N:N),0)</f>
        <v>0</v>
      </c>
    </row>
    <row r="379" spans="1:7">
      <c r="A379" s="80" t="s">
        <v>4103</v>
      </c>
      <c r="B379" s="80" t="s">
        <v>4104</v>
      </c>
      <c r="C379" s="87" t="s">
        <v>4105</v>
      </c>
      <c r="D379" s="70" t="s">
        <v>3986</v>
      </c>
      <c r="E379">
        <f>IFERROR(_xlfn.XLOOKUP($A379,map_headernames!H:H,map_headernames!H:H),0)</f>
        <v>0</v>
      </c>
      <c r="F379">
        <f>IFERROR(_xlfn.XLOOKUP($A379,map_headernames!J:J,map_headernames!J:J),0)</f>
        <v>0</v>
      </c>
      <c r="G379">
        <f>IFERROR(_xlfn.XLOOKUP($A379,map_headernames!N:N,map_headernames!N:N),0)</f>
        <v>0</v>
      </c>
    </row>
    <row r="380" spans="1:7">
      <c r="A380" s="80" t="s">
        <v>4106</v>
      </c>
      <c r="B380" s="80" t="s">
        <v>4107</v>
      </c>
      <c r="C380" s="87" t="s">
        <v>4107</v>
      </c>
      <c r="D380" s="70" t="s">
        <v>3986</v>
      </c>
      <c r="E380">
        <f>IFERROR(_xlfn.XLOOKUP($A380,map_headernames!H:H,map_headernames!H:H),0)</f>
        <v>0</v>
      </c>
      <c r="F380">
        <f>IFERROR(_xlfn.XLOOKUP($A380,map_headernames!J:J,map_headernames!J:J),0)</f>
        <v>0</v>
      </c>
      <c r="G380">
        <f>IFERROR(_xlfn.XLOOKUP($A380,map_headernames!N:N,map_headernames!N:N),0)</f>
        <v>0</v>
      </c>
    </row>
    <row r="381" spans="1:7">
      <c r="A381" s="80" t="s">
        <v>4108</v>
      </c>
      <c r="B381" s="80" t="s">
        <v>4109</v>
      </c>
      <c r="C381" s="87" t="s">
        <v>4110</v>
      </c>
      <c r="D381" s="70" t="s">
        <v>3986</v>
      </c>
      <c r="E381">
        <f>IFERROR(_xlfn.XLOOKUP($A381,map_headernames!H:H,map_headernames!H:H),0)</f>
        <v>0</v>
      </c>
      <c r="F381">
        <f>IFERROR(_xlfn.XLOOKUP($A381,map_headernames!J:J,map_headernames!J:J),0)</f>
        <v>0</v>
      </c>
      <c r="G381">
        <f>IFERROR(_xlfn.XLOOKUP($A381,map_headernames!N:N,map_headernames!N:N),0)</f>
        <v>0</v>
      </c>
    </row>
    <row r="382" spans="1:7">
      <c r="A382" s="80" t="s">
        <v>4111</v>
      </c>
      <c r="B382" s="80" t="s">
        <v>4112</v>
      </c>
      <c r="C382" s="87" t="s">
        <v>4112</v>
      </c>
      <c r="D382" s="70" t="s">
        <v>3986</v>
      </c>
      <c r="E382">
        <f>IFERROR(_xlfn.XLOOKUP($A382,map_headernames!H:H,map_headernames!H:H),0)</f>
        <v>0</v>
      </c>
      <c r="F382">
        <f>IFERROR(_xlfn.XLOOKUP($A382,map_headernames!J:J,map_headernames!J:J),0)</f>
        <v>0</v>
      </c>
      <c r="G382">
        <f>IFERROR(_xlfn.XLOOKUP($A382,map_headernames!N:N,map_headernames!N:N),0)</f>
        <v>0</v>
      </c>
    </row>
    <row r="383" spans="1:7">
      <c r="A383" s="80" t="s">
        <v>4113</v>
      </c>
      <c r="B383" s="80" t="s">
        <v>4114</v>
      </c>
      <c r="C383" s="87" t="s">
        <v>4115</v>
      </c>
      <c r="D383" s="70" t="s">
        <v>3986</v>
      </c>
      <c r="E383">
        <f>IFERROR(_xlfn.XLOOKUP($A383,map_headernames!H:H,map_headernames!H:H),0)</f>
        <v>0</v>
      </c>
      <c r="F383">
        <f>IFERROR(_xlfn.XLOOKUP($A383,map_headernames!J:J,map_headernames!J:J),0)</f>
        <v>0</v>
      </c>
      <c r="G383">
        <f>IFERROR(_xlfn.XLOOKUP($A383,map_headernames!N:N,map_headernames!N:N),0)</f>
        <v>0</v>
      </c>
    </row>
    <row r="384" spans="1:7">
      <c r="A384" s="80" t="s">
        <v>4116</v>
      </c>
      <c r="B384" s="80" t="s">
        <v>4117</v>
      </c>
      <c r="C384" s="87" t="s">
        <v>4117</v>
      </c>
      <c r="D384" s="70" t="s">
        <v>3986</v>
      </c>
      <c r="E384">
        <f>IFERROR(_xlfn.XLOOKUP($A384,map_headernames!H:H,map_headernames!H:H),0)</f>
        <v>0</v>
      </c>
      <c r="F384">
        <f>IFERROR(_xlfn.XLOOKUP($A384,map_headernames!J:J,map_headernames!J:J),0)</f>
        <v>0</v>
      </c>
      <c r="G384">
        <f>IFERROR(_xlfn.XLOOKUP($A384,map_headernames!N:N,map_headernames!N:N),0)</f>
        <v>0</v>
      </c>
    </row>
    <row r="385" spans="1:7">
      <c r="A385" s="80" t="s">
        <v>4118</v>
      </c>
      <c r="B385" s="80" t="s">
        <v>4119</v>
      </c>
      <c r="C385" s="87" t="s">
        <v>4120</v>
      </c>
      <c r="D385" s="70" t="s">
        <v>3986</v>
      </c>
      <c r="E385">
        <f>IFERROR(_xlfn.XLOOKUP($A385,map_headernames!H:H,map_headernames!H:H),0)</f>
        <v>0</v>
      </c>
      <c r="F385">
        <f>IFERROR(_xlfn.XLOOKUP($A385,map_headernames!J:J,map_headernames!J:J),0)</f>
        <v>0</v>
      </c>
      <c r="G385">
        <f>IFERROR(_xlfn.XLOOKUP($A385,map_headernames!N:N,map_headernames!N:N),0)</f>
        <v>0</v>
      </c>
    </row>
    <row r="386" spans="1:7">
      <c r="A386" s="80" t="s">
        <v>4121</v>
      </c>
      <c r="B386" s="80" t="s">
        <v>4122</v>
      </c>
      <c r="C386" s="87" t="s">
        <v>4122</v>
      </c>
      <c r="D386" s="70" t="s">
        <v>3986</v>
      </c>
      <c r="E386">
        <f>IFERROR(_xlfn.XLOOKUP($A386,map_headernames!H:H,map_headernames!H:H),0)</f>
        <v>0</v>
      </c>
      <c r="F386">
        <f>IFERROR(_xlfn.XLOOKUP($A386,map_headernames!J:J,map_headernames!J:J),0)</f>
        <v>0</v>
      </c>
      <c r="G386">
        <f>IFERROR(_xlfn.XLOOKUP($A386,map_headernames!N:N,map_headernames!N:N),0)</f>
        <v>0</v>
      </c>
    </row>
    <row r="387" spans="1:7">
      <c r="A387" s="80" t="s">
        <v>4123</v>
      </c>
      <c r="B387" s="80" t="s">
        <v>4124</v>
      </c>
      <c r="C387" s="87" t="s">
        <v>4125</v>
      </c>
      <c r="D387" s="70" t="s">
        <v>3986</v>
      </c>
      <c r="E387">
        <f>IFERROR(_xlfn.XLOOKUP($A387,map_headernames!H:H,map_headernames!H:H),0)</f>
        <v>0</v>
      </c>
      <c r="F387">
        <f>IFERROR(_xlfn.XLOOKUP($A387,map_headernames!J:J,map_headernames!J:J),0)</f>
        <v>0</v>
      </c>
      <c r="G387">
        <f>IFERROR(_xlfn.XLOOKUP($A387,map_headernames!N:N,map_headernames!N:N),0)</f>
        <v>0</v>
      </c>
    </row>
    <row r="388" spans="1:7">
      <c r="A388" s="80" t="s">
        <v>4126</v>
      </c>
      <c r="B388" s="80" t="s">
        <v>4127</v>
      </c>
      <c r="C388" s="87" t="s">
        <v>4127</v>
      </c>
      <c r="D388" s="70" t="s">
        <v>3986</v>
      </c>
      <c r="E388">
        <f>IFERROR(_xlfn.XLOOKUP($A388,map_headernames!H:H,map_headernames!H:H),0)</f>
        <v>0</v>
      </c>
      <c r="F388">
        <f>IFERROR(_xlfn.XLOOKUP($A388,map_headernames!J:J,map_headernames!J:J),0)</f>
        <v>0</v>
      </c>
      <c r="G388">
        <f>IFERROR(_xlfn.XLOOKUP($A388,map_headernames!N:N,map_headernames!N:N),0)</f>
        <v>0</v>
      </c>
    </row>
    <row r="389" spans="1:7">
      <c r="A389" s="80" t="s">
        <v>4128</v>
      </c>
      <c r="B389" s="80" t="s">
        <v>4129</v>
      </c>
      <c r="C389" s="87" t="s">
        <v>4130</v>
      </c>
      <c r="D389" s="70" t="s">
        <v>3986</v>
      </c>
      <c r="E389">
        <f>IFERROR(_xlfn.XLOOKUP($A389,map_headernames!H:H,map_headernames!H:H),0)</f>
        <v>0</v>
      </c>
      <c r="F389">
        <f>IFERROR(_xlfn.XLOOKUP($A389,map_headernames!J:J,map_headernames!J:J),0)</f>
        <v>0</v>
      </c>
      <c r="G389">
        <f>IFERROR(_xlfn.XLOOKUP($A389,map_headernames!N:N,map_headernames!N:N),0)</f>
        <v>0</v>
      </c>
    </row>
    <row r="390" spans="1:7">
      <c r="A390" s="80" t="s">
        <v>4131</v>
      </c>
      <c r="B390" s="80" t="s">
        <v>4132</v>
      </c>
      <c r="C390" s="87" t="s">
        <v>4132</v>
      </c>
      <c r="D390" s="70" t="s">
        <v>3986</v>
      </c>
      <c r="E390">
        <f>IFERROR(_xlfn.XLOOKUP($A390,map_headernames!H:H,map_headernames!H:H),0)</f>
        <v>0</v>
      </c>
      <c r="F390">
        <f>IFERROR(_xlfn.XLOOKUP($A390,map_headernames!J:J,map_headernames!J:J),0)</f>
        <v>0</v>
      </c>
      <c r="G390">
        <f>IFERROR(_xlfn.XLOOKUP($A390,map_headernames!N:N,map_headernames!N:N),0)</f>
        <v>0</v>
      </c>
    </row>
    <row r="391" spans="1:7">
      <c r="A391" s="80" t="s">
        <v>4133</v>
      </c>
      <c r="B391" s="80" t="s">
        <v>4134</v>
      </c>
      <c r="C391" s="87" t="s">
        <v>4135</v>
      </c>
      <c r="D391" s="70" t="s">
        <v>3986</v>
      </c>
      <c r="E391">
        <f>IFERROR(_xlfn.XLOOKUP($A391,map_headernames!H:H,map_headernames!H:H),0)</f>
        <v>0</v>
      </c>
      <c r="F391">
        <f>IFERROR(_xlfn.XLOOKUP($A391,map_headernames!J:J,map_headernames!J:J),0)</f>
        <v>0</v>
      </c>
      <c r="G391">
        <f>IFERROR(_xlfn.XLOOKUP($A391,map_headernames!N:N,map_headernames!N:N),0)</f>
        <v>0</v>
      </c>
    </row>
    <row r="392" spans="1:7">
      <c r="A392" s="80" t="s">
        <v>4136</v>
      </c>
      <c r="B392" s="80" t="s">
        <v>4137</v>
      </c>
      <c r="C392" s="87" t="s">
        <v>4137</v>
      </c>
      <c r="D392" s="70" t="s">
        <v>3986</v>
      </c>
      <c r="E392">
        <f>IFERROR(_xlfn.XLOOKUP($A392,map_headernames!H:H,map_headernames!H:H),0)</f>
        <v>0</v>
      </c>
      <c r="F392">
        <f>IFERROR(_xlfn.XLOOKUP($A392,map_headernames!J:J,map_headernames!J:J),0)</f>
        <v>0</v>
      </c>
      <c r="G392">
        <f>IFERROR(_xlfn.XLOOKUP($A392,map_headernames!N:N,map_headernames!N:N),0)</f>
        <v>0</v>
      </c>
    </row>
    <row r="393" spans="1:7">
      <c r="A393" s="80" t="s">
        <v>4138</v>
      </c>
      <c r="B393" s="80" t="s">
        <v>4139</v>
      </c>
      <c r="C393" s="87" t="s">
        <v>4140</v>
      </c>
      <c r="D393" s="70" t="s">
        <v>3986</v>
      </c>
      <c r="E393">
        <f>IFERROR(_xlfn.XLOOKUP($A393,map_headernames!H:H,map_headernames!H:H),0)</f>
        <v>0</v>
      </c>
      <c r="F393">
        <f>IFERROR(_xlfn.XLOOKUP($A393,map_headernames!J:J,map_headernames!J:J),0)</f>
        <v>0</v>
      </c>
      <c r="G393">
        <f>IFERROR(_xlfn.XLOOKUP($A393,map_headernames!N:N,map_headernames!N:N),0)</f>
        <v>0</v>
      </c>
    </row>
    <row r="394" spans="1:7">
      <c r="A394" s="80" t="s">
        <v>4141</v>
      </c>
      <c r="B394" s="80" t="s">
        <v>4142</v>
      </c>
      <c r="C394" s="87" t="s">
        <v>4142</v>
      </c>
      <c r="D394" s="70" t="s">
        <v>3986</v>
      </c>
      <c r="E394">
        <f>IFERROR(_xlfn.XLOOKUP($A394,map_headernames!H:H,map_headernames!H:H),0)</f>
        <v>0</v>
      </c>
      <c r="F394">
        <f>IFERROR(_xlfn.XLOOKUP($A394,map_headernames!J:J,map_headernames!J:J),0)</f>
        <v>0</v>
      </c>
      <c r="G394">
        <f>IFERROR(_xlfn.XLOOKUP($A394,map_headernames!N:N,map_headernames!N:N),0)</f>
        <v>0</v>
      </c>
    </row>
    <row r="395" spans="1:7">
      <c r="A395" s="80" t="s">
        <v>4143</v>
      </c>
      <c r="B395" s="80" t="s">
        <v>4144</v>
      </c>
      <c r="C395" s="87" t="s">
        <v>4145</v>
      </c>
      <c r="D395" s="70" t="s">
        <v>3986</v>
      </c>
      <c r="E395">
        <f>IFERROR(_xlfn.XLOOKUP($A395,map_headernames!H:H,map_headernames!H:H),0)</f>
        <v>0</v>
      </c>
      <c r="F395">
        <f>IFERROR(_xlfn.XLOOKUP($A395,map_headernames!J:J,map_headernames!J:J),0)</f>
        <v>0</v>
      </c>
      <c r="G395">
        <f>IFERROR(_xlfn.XLOOKUP($A395,map_headernames!N:N,map_headernames!N:N),0)</f>
        <v>0</v>
      </c>
    </row>
    <row r="396" spans="1:7">
      <c r="A396" s="80" t="s">
        <v>4146</v>
      </c>
      <c r="B396" s="80" t="s">
        <v>4147</v>
      </c>
      <c r="C396" s="87" t="s">
        <v>4147</v>
      </c>
      <c r="D396" s="70" t="s">
        <v>3986</v>
      </c>
      <c r="E396">
        <f>IFERROR(_xlfn.XLOOKUP($A396,map_headernames!H:H,map_headernames!H:H),0)</f>
        <v>0</v>
      </c>
      <c r="F396">
        <f>IFERROR(_xlfn.XLOOKUP($A396,map_headernames!J:J,map_headernames!J:J),0)</f>
        <v>0</v>
      </c>
      <c r="G396">
        <f>IFERROR(_xlfn.XLOOKUP($A396,map_headernames!N:N,map_headernames!N:N),0)</f>
        <v>0</v>
      </c>
    </row>
    <row r="397" spans="1:7">
      <c r="A397" s="80" t="s">
        <v>4148</v>
      </c>
      <c r="B397" s="80" t="s">
        <v>4149</v>
      </c>
      <c r="C397" s="87" t="s">
        <v>4150</v>
      </c>
      <c r="D397" s="70" t="s">
        <v>3986</v>
      </c>
      <c r="E397">
        <f>IFERROR(_xlfn.XLOOKUP($A397,map_headernames!H:H,map_headernames!H:H),0)</f>
        <v>0</v>
      </c>
      <c r="F397">
        <f>IFERROR(_xlfn.XLOOKUP($A397,map_headernames!J:J,map_headernames!J:J),0)</f>
        <v>0</v>
      </c>
      <c r="G397">
        <f>IFERROR(_xlfn.XLOOKUP($A397,map_headernames!N:N,map_headernames!N:N),0)</f>
        <v>0</v>
      </c>
    </row>
    <row r="398" spans="1:7">
      <c r="A398" s="80" t="s">
        <v>4151</v>
      </c>
      <c r="B398" s="80" t="s">
        <v>4152</v>
      </c>
      <c r="C398" s="87" t="s">
        <v>4152</v>
      </c>
      <c r="D398" s="70" t="s">
        <v>3986</v>
      </c>
      <c r="E398">
        <f>IFERROR(_xlfn.XLOOKUP($A398,map_headernames!H:H,map_headernames!H:H),0)</f>
        <v>0</v>
      </c>
      <c r="F398">
        <f>IFERROR(_xlfn.XLOOKUP($A398,map_headernames!J:J,map_headernames!J:J),0)</f>
        <v>0</v>
      </c>
      <c r="G398">
        <f>IFERROR(_xlfn.XLOOKUP($A398,map_headernames!N:N,map_headernames!N:N),0)</f>
        <v>0</v>
      </c>
    </row>
    <row r="399" spans="1:7">
      <c r="A399" s="80" t="s">
        <v>4153</v>
      </c>
      <c r="B399" s="80" t="s">
        <v>4154</v>
      </c>
      <c r="C399" s="87" t="s">
        <v>4155</v>
      </c>
      <c r="D399" s="70" t="s">
        <v>3986</v>
      </c>
      <c r="E399">
        <f>IFERROR(_xlfn.XLOOKUP($A399,map_headernames!H:H,map_headernames!H:H),0)</f>
        <v>0</v>
      </c>
      <c r="F399">
        <f>IFERROR(_xlfn.XLOOKUP($A399,map_headernames!J:J,map_headernames!J:J),0)</f>
        <v>0</v>
      </c>
      <c r="G399">
        <f>IFERROR(_xlfn.XLOOKUP($A399,map_headernames!N:N,map_headernames!N:N),0)</f>
        <v>0</v>
      </c>
    </row>
    <row r="400" spans="1:7">
      <c r="A400" s="80" t="s">
        <v>4156</v>
      </c>
      <c r="B400" s="80" t="s">
        <v>4157</v>
      </c>
      <c r="C400" s="87" t="s">
        <v>4157</v>
      </c>
      <c r="D400" s="70" t="s">
        <v>3986</v>
      </c>
      <c r="E400">
        <f>IFERROR(_xlfn.XLOOKUP($A400,map_headernames!H:H,map_headernames!H:H),0)</f>
        <v>0</v>
      </c>
      <c r="F400">
        <f>IFERROR(_xlfn.XLOOKUP($A400,map_headernames!J:J,map_headernames!J:J),0)</f>
        <v>0</v>
      </c>
      <c r="G400">
        <f>IFERROR(_xlfn.XLOOKUP($A400,map_headernames!N:N,map_headernames!N:N),0)</f>
        <v>0</v>
      </c>
    </row>
    <row r="401" spans="1:7">
      <c r="A401" s="80" t="s">
        <v>4158</v>
      </c>
      <c r="B401" s="80" t="s">
        <v>4159</v>
      </c>
      <c r="C401" s="87" t="s">
        <v>4160</v>
      </c>
      <c r="D401" s="70" t="s">
        <v>3986</v>
      </c>
      <c r="E401">
        <f>IFERROR(_xlfn.XLOOKUP($A401,map_headernames!H:H,map_headernames!H:H),0)</f>
        <v>0</v>
      </c>
      <c r="F401">
        <f>IFERROR(_xlfn.XLOOKUP($A401,map_headernames!J:J,map_headernames!J:J),0)</f>
        <v>0</v>
      </c>
      <c r="G401">
        <f>IFERROR(_xlfn.XLOOKUP($A401,map_headernames!N:N,map_headernames!N:N),0)</f>
        <v>0</v>
      </c>
    </row>
    <row r="402" spans="1:7">
      <c r="A402" s="80" t="s">
        <v>4161</v>
      </c>
      <c r="B402" s="80" t="s">
        <v>4162</v>
      </c>
      <c r="C402" s="87" t="s">
        <v>4162</v>
      </c>
      <c r="D402" s="70" t="s">
        <v>3986</v>
      </c>
      <c r="E402">
        <f>IFERROR(_xlfn.XLOOKUP($A402,map_headernames!H:H,map_headernames!H:H),0)</f>
        <v>0</v>
      </c>
      <c r="F402">
        <f>IFERROR(_xlfn.XLOOKUP($A402,map_headernames!J:J,map_headernames!J:J),0)</f>
        <v>0</v>
      </c>
      <c r="G402">
        <f>IFERROR(_xlfn.XLOOKUP($A402,map_headernames!N:N,map_headernames!N:N),0)</f>
        <v>0</v>
      </c>
    </row>
    <row r="403" spans="1:7">
      <c r="A403" s="80" t="s">
        <v>4163</v>
      </c>
      <c r="B403" s="80" t="s">
        <v>4164</v>
      </c>
      <c r="C403" s="87" t="s">
        <v>4165</v>
      </c>
      <c r="D403" s="70" t="s">
        <v>3986</v>
      </c>
      <c r="E403">
        <f>IFERROR(_xlfn.XLOOKUP($A403,map_headernames!H:H,map_headernames!H:H),0)</f>
        <v>0</v>
      </c>
      <c r="F403">
        <f>IFERROR(_xlfn.XLOOKUP($A403,map_headernames!J:J,map_headernames!J:J),0)</f>
        <v>0</v>
      </c>
      <c r="G403">
        <f>IFERROR(_xlfn.XLOOKUP($A403,map_headernames!N:N,map_headernames!N:N),0)</f>
        <v>0</v>
      </c>
    </row>
    <row r="404" spans="1:7">
      <c r="A404" s="80" t="s">
        <v>4166</v>
      </c>
      <c r="B404" s="80" t="s">
        <v>4167</v>
      </c>
      <c r="C404" s="87" t="s">
        <v>4167</v>
      </c>
      <c r="D404" s="70" t="s">
        <v>3986</v>
      </c>
      <c r="E404">
        <f>IFERROR(_xlfn.XLOOKUP($A404,map_headernames!H:H,map_headernames!H:H),0)</f>
        <v>0</v>
      </c>
      <c r="F404">
        <f>IFERROR(_xlfn.XLOOKUP($A404,map_headernames!J:J,map_headernames!J:J),0)</f>
        <v>0</v>
      </c>
      <c r="G404">
        <f>IFERROR(_xlfn.XLOOKUP($A404,map_headernames!N:N,map_headernames!N:N),0)</f>
        <v>0</v>
      </c>
    </row>
    <row r="405" spans="1:7">
      <c r="A405" s="80" t="s">
        <v>4168</v>
      </c>
      <c r="B405" s="80" t="s">
        <v>4169</v>
      </c>
      <c r="C405" s="87" t="s">
        <v>4170</v>
      </c>
      <c r="D405" s="70" t="s">
        <v>3986</v>
      </c>
      <c r="E405">
        <f>IFERROR(_xlfn.XLOOKUP($A405,map_headernames!H:H,map_headernames!H:H),0)</f>
        <v>0</v>
      </c>
      <c r="F405">
        <f>IFERROR(_xlfn.XLOOKUP($A405,map_headernames!J:J,map_headernames!J:J),0)</f>
        <v>0</v>
      </c>
      <c r="G405">
        <f>IFERROR(_xlfn.XLOOKUP($A405,map_headernames!N:N,map_headernames!N:N),0)</f>
        <v>0</v>
      </c>
    </row>
    <row r="406" spans="1:7">
      <c r="A406" s="80" t="s">
        <v>4171</v>
      </c>
      <c r="B406" s="80" t="s">
        <v>4172</v>
      </c>
      <c r="C406" s="87" t="s">
        <v>4172</v>
      </c>
      <c r="D406" s="70" t="s">
        <v>3986</v>
      </c>
      <c r="E406">
        <f>IFERROR(_xlfn.XLOOKUP($A406,map_headernames!H:H,map_headernames!H:H),0)</f>
        <v>0</v>
      </c>
      <c r="F406">
        <f>IFERROR(_xlfn.XLOOKUP($A406,map_headernames!J:J,map_headernames!J:J),0)</f>
        <v>0</v>
      </c>
      <c r="G406">
        <f>IFERROR(_xlfn.XLOOKUP($A406,map_headernames!N:N,map_headernames!N:N),0)</f>
        <v>0</v>
      </c>
    </row>
    <row r="407" spans="1:7">
      <c r="A407" s="80" t="s">
        <v>4173</v>
      </c>
      <c r="B407" s="80" t="s">
        <v>4174</v>
      </c>
      <c r="C407" s="87" t="s">
        <v>4175</v>
      </c>
      <c r="D407" s="70" t="s">
        <v>3986</v>
      </c>
      <c r="E407">
        <f>IFERROR(_xlfn.XLOOKUP($A407,map_headernames!H:H,map_headernames!H:H),0)</f>
        <v>0</v>
      </c>
      <c r="F407">
        <f>IFERROR(_xlfn.XLOOKUP($A407,map_headernames!J:J,map_headernames!J:J),0)</f>
        <v>0</v>
      </c>
      <c r="G407">
        <f>IFERROR(_xlfn.XLOOKUP($A407,map_headernames!N:N,map_headernames!N:N),0)</f>
        <v>0</v>
      </c>
    </row>
    <row r="408" spans="1:7">
      <c r="A408" s="80" t="s">
        <v>4176</v>
      </c>
      <c r="B408" s="80" t="s">
        <v>4177</v>
      </c>
      <c r="C408" s="87" t="s">
        <v>4177</v>
      </c>
      <c r="D408" s="70" t="s">
        <v>3986</v>
      </c>
      <c r="E408">
        <f>IFERROR(_xlfn.XLOOKUP($A408,map_headernames!H:H,map_headernames!H:H),0)</f>
        <v>0</v>
      </c>
      <c r="F408">
        <f>IFERROR(_xlfn.XLOOKUP($A408,map_headernames!J:J,map_headernames!J:J),0)</f>
        <v>0</v>
      </c>
      <c r="G408">
        <f>IFERROR(_xlfn.XLOOKUP($A408,map_headernames!N:N,map_headernames!N:N),0)</f>
        <v>0</v>
      </c>
    </row>
    <row r="409" spans="1:7">
      <c r="A409" s="80" t="s">
        <v>4178</v>
      </c>
      <c r="B409" s="80" t="s">
        <v>4179</v>
      </c>
      <c r="C409" s="87" t="s">
        <v>4180</v>
      </c>
      <c r="D409" s="70" t="s">
        <v>3986</v>
      </c>
      <c r="E409">
        <f>IFERROR(_xlfn.XLOOKUP($A409,map_headernames!H:H,map_headernames!H:H),0)</f>
        <v>0</v>
      </c>
      <c r="F409">
        <f>IFERROR(_xlfn.XLOOKUP($A409,map_headernames!J:J,map_headernames!J:J),0)</f>
        <v>0</v>
      </c>
      <c r="G409">
        <f>IFERROR(_xlfn.XLOOKUP($A409,map_headernames!N:N,map_headernames!N:N),0)</f>
        <v>0</v>
      </c>
    </row>
    <row r="410" spans="1:7">
      <c r="A410" s="80" t="s">
        <v>4181</v>
      </c>
      <c r="B410" s="80" t="s">
        <v>4182</v>
      </c>
      <c r="C410" s="87" t="s">
        <v>4182</v>
      </c>
      <c r="D410" s="70" t="s">
        <v>3986</v>
      </c>
      <c r="E410">
        <f>IFERROR(_xlfn.XLOOKUP($A410,map_headernames!H:H,map_headernames!H:H),0)</f>
        <v>0</v>
      </c>
      <c r="F410">
        <f>IFERROR(_xlfn.XLOOKUP($A410,map_headernames!J:J,map_headernames!J:J),0)</f>
        <v>0</v>
      </c>
      <c r="G410">
        <f>IFERROR(_xlfn.XLOOKUP($A410,map_headernames!N:N,map_headernames!N:N),0)</f>
        <v>0</v>
      </c>
    </row>
    <row r="411" spans="1:7">
      <c r="A411" s="80" t="s">
        <v>4183</v>
      </c>
      <c r="B411" s="80" t="s">
        <v>4184</v>
      </c>
      <c r="C411" s="87" t="s">
        <v>4185</v>
      </c>
      <c r="D411" s="70" t="s">
        <v>3986</v>
      </c>
      <c r="E411">
        <f>IFERROR(_xlfn.XLOOKUP($A411,map_headernames!H:H,map_headernames!H:H),0)</f>
        <v>0</v>
      </c>
      <c r="F411">
        <f>IFERROR(_xlfn.XLOOKUP($A411,map_headernames!J:J,map_headernames!J:J),0)</f>
        <v>0</v>
      </c>
      <c r="G411">
        <f>IFERROR(_xlfn.XLOOKUP($A411,map_headernames!N:N,map_headernames!N:N),0)</f>
        <v>0</v>
      </c>
    </row>
    <row r="412" spans="1:7">
      <c r="A412" s="80" t="s">
        <v>4186</v>
      </c>
      <c r="B412" s="80" t="s">
        <v>4187</v>
      </c>
      <c r="C412" s="87" t="s">
        <v>4187</v>
      </c>
      <c r="D412" s="70" t="s">
        <v>3986</v>
      </c>
      <c r="E412">
        <f>IFERROR(_xlfn.XLOOKUP($A412,map_headernames!H:H,map_headernames!H:H),0)</f>
        <v>0</v>
      </c>
      <c r="F412">
        <f>IFERROR(_xlfn.XLOOKUP($A412,map_headernames!J:J,map_headernames!J:J),0)</f>
        <v>0</v>
      </c>
      <c r="G412">
        <f>IFERROR(_xlfn.XLOOKUP($A412,map_headernames!N:N,map_headernames!N:N),0)</f>
        <v>0</v>
      </c>
    </row>
    <row r="413" spans="1:7">
      <c r="A413" s="80" t="s">
        <v>4188</v>
      </c>
      <c r="B413" s="80" t="s">
        <v>4189</v>
      </c>
      <c r="C413" s="87" t="s">
        <v>4190</v>
      </c>
      <c r="D413" s="70" t="s">
        <v>3986</v>
      </c>
      <c r="E413">
        <f>IFERROR(_xlfn.XLOOKUP($A413,map_headernames!H:H,map_headernames!H:H),0)</f>
        <v>0</v>
      </c>
      <c r="F413">
        <f>IFERROR(_xlfn.XLOOKUP($A413,map_headernames!J:J,map_headernames!J:J),0)</f>
        <v>0</v>
      </c>
      <c r="G413">
        <f>IFERROR(_xlfn.XLOOKUP($A413,map_headernames!N:N,map_headernames!N:N),0)</f>
        <v>0</v>
      </c>
    </row>
    <row r="414" spans="1:7">
      <c r="A414" s="92" t="s">
        <v>4191</v>
      </c>
      <c r="B414" s="92" t="s">
        <v>4192</v>
      </c>
      <c r="C414" s="92" t="s">
        <v>4192</v>
      </c>
      <c r="D414" s="70" t="s">
        <v>3986</v>
      </c>
      <c r="E414">
        <f>IFERROR(_xlfn.XLOOKUP($A414,map_headernames!H:H,map_headernames!H:H),0)</f>
        <v>0</v>
      </c>
      <c r="F414">
        <f>IFERROR(_xlfn.XLOOKUP($A414,map_headernames!J:J,map_headernames!J:J),0)</f>
        <v>0</v>
      </c>
      <c r="G414">
        <f>IFERROR(_xlfn.XLOOKUP($A414,map_headernames!N:N,map_headernames!N:N),0)</f>
        <v>0</v>
      </c>
    </row>
    <row r="415" spans="1:7">
      <c r="A415" s="92" t="s">
        <v>4193</v>
      </c>
      <c r="B415" s="92" t="s">
        <v>4194</v>
      </c>
      <c r="C415" s="92" t="s">
        <v>4195</v>
      </c>
      <c r="D415" s="70" t="s">
        <v>3986</v>
      </c>
      <c r="E415">
        <f>IFERROR(_xlfn.XLOOKUP($A415,map_headernames!H:H,map_headernames!H:H),0)</f>
        <v>0</v>
      </c>
      <c r="F415">
        <f>IFERROR(_xlfn.XLOOKUP($A415,map_headernames!J:J,map_headernames!J:J),0)</f>
        <v>0</v>
      </c>
      <c r="G415">
        <f>IFERROR(_xlfn.XLOOKUP($A415,map_headernames!N:N,map_headernames!N:N),0)</f>
        <v>0</v>
      </c>
    </row>
    <row r="416" spans="1:7">
      <c r="A416" s="92" t="s">
        <v>4196</v>
      </c>
      <c r="B416" s="92" t="s">
        <v>4197</v>
      </c>
      <c r="C416" s="92" t="s">
        <v>4197</v>
      </c>
      <c r="D416" s="70" t="s">
        <v>3986</v>
      </c>
      <c r="E416">
        <f>IFERROR(_xlfn.XLOOKUP($A416,map_headernames!H:H,map_headernames!H:H),0)</f>
        <v>0</v>
      </c>
      <c r="F416">
        <f>IFERROR(_xlfn.XLOOKUP($A416,map_headernames!J:J,map_headernames!J:J),0)</f>
        <v>0</v>
      </c>
      <c r="G416">
        <f>IFERROR(_xlfn.XLOOKUP($A416,map_headernames!N:N,map_headernames!N:N),0)</f>
        <v>0</v>
      </c>
    </row>
    <row r="417" spans="1:7">
      <c r="A417" s="92" t="s">
        <v>4198</v>
      </c>
      <c r="B417" s="92" t="s">
        <v>4199</v>
      </c>
      <c r="C417" s="94" t="s">
        <v>4200</v>
      </c>
      <c r="D417" s="70" t="s">
        <v>3986</v>
      </c>
      <c r="E417">
        <f>IFERROR(_xlfn.XLOOKUP($A417,map_headernames!H:H,map_headernames!H:H),0)</f>
        <v>0</v>
      </c>
      <c r="F417">
        <f>IFERROR(_xlfn.XLOOKUP($A417,map_headernames!J:J,map_headernames!J:J),0)</f>
        <v>0</v>
      </c>
      <c r="G417">
        <f>IFERROR(_xlfn.XLOOKUP($A417,map_headernames!N:N,map_headernames!N:N),0)</f>
        <v>0</v>
      </c>
    </row>
    <row r="418" spans="1:7">
      <c r="A418" s="92" t="s">
        <v>4201</v>
      </c>
      <c r="B418" s="92" t="s">
        <v>4202</v>
      </c>
      <c r="C418" s="8" t="s">
        <v>4202</v>
      </c>
      <c r="D418" s="70" t="s">
        <v>3986</v>
      </c>
      <c r="E418">
        <f>IFERROR(_xlfn.XLOOKUP($A418,map_headernames!H:H,map_headernames!H:H),0)</f>
        <v>0</v>
      </c>
      <c r="F418">
        <f>IFERROR(_xlfn.XLOOKUP($A418,map_headernames!J:J,map_headernames!J:J),0)</f>
        <v>0</v>
      </c>
      <c r="G418">
        <f>IFERROR(_xlfn.XLOOKUP($A418,map_headernames!N:N,map_headernames!N:N),0)</f>
        <v>0</v>
      </c>
    </row>
    <row r="419" spans="1:7">
      <c r="A419" s="92" t="s">
        <v>4203</v>
      </c>
      <c r="B419" s="92" t="s">
        <v>4204</v>
      </c>
      <c r="C419" s="94" t="s">
        <v>4205</v>
      </c>
      <c r="D419" s="70" t="s">
        <v>3986</v>
      </c>
      <c r="E419">
        <f>IFERROR(_xlfn.XLOOKUP($A419,map_headernames!H:H,map_headernames!H:H),0)</f>
        <v>0</v>
      </c>
      <c r="F419">
        <f>IFERROR(_xlfn.XLOOKUP($A419,map_headernames!J:J,map_headernames!J:J),0)</f>
        <v>0</v>
      </c>
      <c r="G419">
        <f>IFERROR(_xlfn.XLOOKUP($A419,map_headernames!N:N,map_headernames!N:N),0)</f>
        <v>0</v>
      </c>
    </row>
    <row r="420" spans="1:7">
      <c r="A420" s="92" t="s">
        <v>4206</v>
      </c>
      <c r="B420" s="92" t="s">
        <v>4207</v>
      </c>
      <c r="C420" s="8" t="s">
        <v>4207</v>
      </c>
      <c r="D420" s="70" t="s">
        <v>3986</v>
      </c>
      <c r="E420">
        <f>IFERROR(_xlfn.XLOOKUP($A420,map_headernames!H:H,map_headernames!H:H),0)</f>
        <v>0</v>
      </c>
      <c r="F420">
        <f>IFERROR(_xlfn.XLOOKUP($A420,map_headernames!J:J,map_headernames!J:J),0)</f>
        <v>0</v>
      </c>
      <c r="G420">
        <f>IFERROR(_xlfn.XLOOKUP($A420,map_headernames!N:N,map_headernames!N:N),0)</f>
        <v>0</v>
      </c>
    </row>
    <row r="421" spans="1:7">
      <c r="A421" s="92" t="s">
        <v>4208</v>
      </c>
      <c r="B421" s="92" t="s">
        <v>4209</v>
      </c>
      <c r="C421" s="94" t="s">
        <v>4210</v>
      </c>
      <c r="D421" s="70" t="s">
        <v>3986</v>
      </c>
      <c r="E421">
        <f>IFERROR(_xlfn.XLOOKUP($A421,map_headernames!H:H,map_headernames!H:H),0)</f>
        <v>0</v>
      </c>
      <c r="F421">
        <f>IFERROR(_xlfn.XLOOKUP($A421,map_headernames!J:J,map_headernames!J:J),0)</f>
        <v>0</v>
      </c>
      <c r="G421">
        <f>IFERROR(_xlfn.XLOOKUP($A421,map_headernames!N:N,map_headernames!N:N),0)</f>
        <v>0</v>
      </c>
    </row>
    <row r="422" spans="1:7">
      <c r="A422" s="92" t="s">
        <v>4211</v>
      </c>
      <c r="B422" s="92" t="s">
        <v>4212</v>
      </c>
      <c r="C422" s="8" t="s">
        <v>4212</v>
      </c>
      <c r="D422" s="70" t="s">
        <v>3986</v>
      </c>
      <c r="E422">
        <f>IFERROR(_xlfn.XLOOKUP($A422,map_headernames!H:H,map_headernames!H:H),0)</f>
        <v>0</v>
      </c>
      <c r="F422">
        <f>IFERROR(_xlfn.XLOOKUP($A422,map_headernames!J:J,map_headernames!J:J),0)</f>
        <v>0</v>
      </c>
      <c r="G422">
        <f>IFERROR(_xlfn.XLOOKUP($A422,map_headernames!N:N,map_headernames!N:N),0)</f>
        <v>0</v>
      </c>
    </row>
    <row r="423" spans="1:7">
      <c r="A423" s="92" t="s">
        <v>4213</v>
      </c>
      <c r="B423" s="92" t="s">
        <v>4214</v>
      </c>
      <c r="C423" s="94" t="s">
        <v>4215</v>
      </c>
      <c r="D423" s="70" t="s">
        <v>3986</v>
      </c>
      <c r="E423">
        <f>IFERROR(_xlfn.XLOOKUP($A423,map_headernames!H:H,map_headernames!H:H),0)</f>
        <v>0</v>
      </c>
      <c r="F423">
        <f>IFERROR(_xlfn.XLOOKUP($A423,map_headernames!J:J,map_headernames!J:J),0)</f>
        <v>0</v>
      </c>
      <c r="G423">
        <f>IFERROR(_xlfn.XLOOKUP($A423,map_headernames!N:N,map_headernames!N:N),0)</f>
        <v>0</v>
      </c>
    </row>
    <row r="424" spans="1:7">
      <c r="A424" s="92" t="s">
        <v>4216</v>
      </c>
      <c r="B424" s="92" t="s">
        <v>4217</v>
      </c>
      <c r="C424" s="8" t="s">
        <v>4217</v>
      </c>
      <c r="D424" s="70" t="s">
        <v>3986</v>
      </c>
      <c r="E424">
        <f>IFERROR(_xlfn.XLOOKUP($A424,map_headernames!H:H,map_headernames!H:H),0)</f>
        <v>0</v>
      </c>
      <c r="F424">
        <f>IFERROR(_xlfn.XLOOKUP($A424,map_headernames!J:J,map_headernames!J:J),0)</f>
        <v>0</v>
      </c>
      <c r="G424">
        <f>IFERROR(_xlfn.XLOOKUP($A424,map_headernames!N:N,map_headernames!N:N),0)</f>
        <v>0</v>
      </c>
    </row>
    <row r="425" spans="1:7">
      <c r="A425" s="92" t="s">
        <v>4218</v>
      </c>
      <c r="B425" s="92" t="s">
        <v>4219</v>
      </c>
      <c r="C425" s="94" t="s">
        <v>4220</v>
      </c>
      <c r="D425" s="70" t="s">
        <v>3986</v>
      </c>
      <c r="E425">
        <f>IFERROR(_xlfn.XLOOKUP($A425,map_headernames!H:H,map_headernames!H:H),0)</f>
        <v>0</v>
      </c>
      <c r="F425">
        <f>IFERROR(_xlfn.XLOOKUP($A425,map_headernames!J:J,map_headernames!J:J),0)</f>
        <v>0</v>
      </c>
      <c r="G425">
        <f>IFERROR(_xlfn.XLOOKUP($A425,map_headernames!N:N,map_headernames!N:N),0)</f>
        <v>0</v>
      </c>
    </row>
    <row r="426" spans="1:7">
      <c r="A426" s="92" t="s">
        <v>4221</v>
      </c>
      <c r="B426" s="92" t="s">
        <v>4222</v>
      </c>
      <c r="C426" s="8" t="s">
        <v>4222</v>
      </c>
      <c r="D426" s="70" t="s">
        <v>3986</v>
      </c>
      <c r="E426">
        <f>IFERROR(_xlfn.XLOOKUP($A426,map_headernames!H:H,map_headernames!H:H),0)</f>
        <v>0</v>
      </c>
      <c r="F426">
        <f>IFERROR(_xlfn.XLOOKUP($A426,map_headernames!J:J,map_headernames!J:J),0)</f>
        <v>0</v>
      </c>
      <c r="G426">
        <f>IFERROR(_xlfn.XLOOKUP($A426,map_headernames!N:N,map_headernames!N:N),0)</f>
        <v>0</v>
      </c>
    </row>
    <row r="427" spans="1:7">
      <c r="A427" s="92" t="s">
        <v>4223</v>
      </c>
      <c r="B427" s="92" t="s">
        <v>4224</v>
      </c>
      <c r="C427" s="94" t="s">
        <v>4225</v>
      </c>
      <c r="D427" s="70" t="s">
        <v>3986</v>
      </c>
      <c r="E427">
        <f>IFERROR(_xlfn.XLOOKUP($A427,map_headernames!H:H,map_headernames!H:H),0)</f>
        <v>0</v>
      </c>
      <c r="F427">
        <f>IFERROR(_xlfn.XLOOKUP($A427,map_headernames!J:J,map_headernames!J:J),0)</f>
        <v>0</v>
      </c>
      <c r="G427">
        <f>IFERROR(_xlfn.XLOOKUP($A427,map_headernames!N:N,map_headernames!N:N),0)</f>
        <v>0</v>
      </c>
    </row>
    <row r="428" spans="1:7">
      <c r="A428" s="92" t="s">
        <v>4226</v>
      </c>
      <c r="B428" s="92" t="s">
        <v>4227</v>
      </c>
      <c r="C428" s="8" t="s">
        <v>4227</v>
      </c>
      <c r="D428" s="70" t="s">
        <v>3986</v>
      </c>
      <c r="E428">
        <f>IFERROR(_xlfn.XLOOKUP($A428,map_headernames!H:H,map_headernames!H:H),0)</f>
        <v>0</v>
      </c>
      <c r="F428">
        <f>IFERROR(_xlfn.XLOOKUP($A428,map_headernames!J:J,map_headernames!J:J),0)</f>
        <v>0</v>
      </c>
      <c r="G428">
        <f>IFERROR(_xlfn.XLOOKUP($A428,map_headernames!N:N,map_headernames!N:N),0)</f>
        <v>0</v>
      </c>
    </row>
    <row r="429" spans="1:7">
      <c r="A429" s="92" t="s">
        <v>4228</v>
      </c>
      <c r="B429" s="92" t="s">
        <v>4229</v>
      </c>
      <c r="C429" s="94" t="s">
        <v>4230</v>
      </c>
      <c r="D429" s="70" t="s">
        <v>3986</v>
      </c>
      <c r="E429">
        <f>IFERROR(_xlfn.XLOOKUP($A429,map_headernames!H:H,map_headernames!H:H),0)</f>
        <v>0</v>
      </c>
      <c r="F429">
        <f>IFERROR(_xlfn.XLOOKUP($A429,map_headernames!J:J,map_headernames!J:J),0)</f>
        <v>0</v>
      </c>
      <c r="G429">
        <f>IFERROR(_xlfn.XLOOKUP($A429,map_headernames!N:N,map_headernames!N:N),0)</f>
        <v>0</v>
      </c>
    </row>
    <row r="430" spans="1:7">
      <c r="A430" s="80" t="s">
        <v>4231</v>
      </c>
      <c r="B430" s="101" t="s">
        <v>4232</v>
      </c>
      <c r="C430" s="81" t="s">
        <v>4232</v>
      </c>
      <c r="D430" s="70" t="s">
        <v>3986</v>
      </c>
      <c r="E430">
        <f>IFERROR(_xlfn.XLOOKUP($A430,map_headernames!H:H,map_headernames!H:H),0)</f>
        <v>0</v>
      </c>
      <c r="F430">
        <f>IFERROR(_xlfn.XLOOKUP($A430,map_headernames!J:J,map_headernames!J:J),0)</f>
        <v>0</v>
      </c>
      <c r="G430">
        <f>IFERROR(_xlfn.XLOOKUP($A430,map_headernames!N:N,map_headernames!N:N),0)</f>
        <v>0</v>
      </c>
    </row>
    <row r="431" spans="1:7">
      <c r="A431" s="80" t="s">
        <v>4233</v>
      </c>
      <c r="B431" s="101" t="s">
        <v>4234</v>
      </c>
      <c r="C431" s="81" t="s">
        <v>4235</v>
      </c>
      <c r="D431" s="70" t="s">
        <v>3986</v>
      </c>
      <c r="E431">
        <f>IFERROR(_xlfn.XLOOKUP($A431,map_headernames!H:H,map_headernames!H:H),0)</f>
        <v>0</v>
      </c>
      <c r="F431">
        <f>IFERROR(_xlfn.XLOOKUP($A431,map_headernames!J:J,map_headernames!J:J),0)</f>
        <v>0</v>
      </c>
      <c r="G431">
        <f>IFERROR(_xlfn.XLOOKUP($A431,map_headernames!N:N,map_headernames!N:N),0)</f>
        <v>0</v>
      </c>
    </row>
    <row r="432" spans="1:7">
      <c r="A432" s="80" t="s">
        <v>4236</v>
      </c>
      <c r="B432" s="80" t="s">
        <v>4237</v>
      </c>
      <c r="C432" s="81" t="s">
        <v>4238</v>
      </c>
      <c r="D432" s="70" t="s">
        <v>3986</v>
      </c>
      <c r="E432">
        <f>IFERROR(_xlfn.XLOOKUP($A432,map_headernames!H:H,map_headernames!H:H),0)</f>
        <v>0</v>
      </c>
      <c r="F432">
        <f>IFERROR(_xlfn.XLOOKUP($A432,map_headernames!J:J,map_headernames!J:J),0)</f>
        <v>0</v>
      </c>
      <c r="G432">
        <f>IFERROR(_xlfn.XLOOKUP($A432,map_headernames!N:N,map_headernames!N:N),0)</f>
        <v>0</v>
      </c>
    </row>
    <row r="433" spans="1:7">
      <c r="A433" s="80" t="s">
        <v>4239</v>
      </c>
      <c r="B433" s="80" t="s">
        <v>4240</v>
      </c>
      <c r="C433" s="81" t="s">
        <v>4241</v>
      </c>
      <c r="D433" s="70" t="s">
        <v>3986</v>
      </c>
      <c r="E433">
        <f>IFERROR(_xlfn.XLOOKUP($A433,map_headernames!H:H,map_headernames!H:H),0)</f>
        <v>0</v>
      </c>
      <c r="F433">
        <f>IFERROR(_xlfn.XLOOKUP($A433,map_headernames!J:J,map_headernames!J:J),0)</f>
        <v>0</v>
      </c>
      <c r="G433">
        <f>IFERROR(_xlfn.XLOOKUP($A433,map_headernames!N:N,map_headernames!N:N),0)</f>
        <v>0</v>
      </c>
    </row>
    <row r="434" spans="1:7">
      <c r="A434" s="80" t="s">
        <v>4242</v>
      </c>
      <c r="B434" s="80" t="s">
        <v>4243</v>
      </c>
      <c r="C434" s="81" t="s">
        <v>4244</v>
      </c>
      <c r="D434" s="70" t="s">
        <v>3986</v>
      </c>
      <c r="E434">
        <f>IFERROR(_xlfn.XLOOKUP($A434,map_headernames!H:H,map_headernames!H:H),0)</f>
        <v>0</v>
      </c>
      <c r="F434">
        <f>IFERROR(_xlfn.XLOOKUP($A434,map_headernames!J:J,map_headernames!J:J),0)</f>
        <v>0</v>
      </c>
      <c r="G434">
        <f>IFERROR(_xlfn.XLOOKUP($A434,map_headernames!N:N,map_headernames!N:N),0)</f>
        <v>0</v>
      </c>
    </row>
    <row r="435" spans="1:7">
      <c r="A435" s="80" t="s">
        <v>4245</v>
      </c>
      <c r="B435" s="80" t="s">
        <v>4246</v>
      </c>
      <c r="C435" s="81" t="s">
        <v>4247</v>
      </c>
      <c r="D435" s="70" t="s">
        <v>3986</v>
      </c>
      <c r="E435">
        <f>IFERROR(_xlfn.XLOOKUP($A435,map_headernames!H:H,map_headernames!H:H),0)</f>
        <v>0</v>
      </c>
      <c r="F435">
        <f>IFERROR(_xlfn.XLOOKUP($A435,map_headernames!J:J,map_headernames!J:J),0)</f>
        <v>0</v>
      </c>
      <c r="G435">
        <f>IFERROR(_xlfn.XLOOKUP($A435,map_headernames!N:N,map_headernames!N:N),0)</f>
        <v>0</v>
      </c>
    </row>
    <row r="436" spans="1:7">
      <c r="A436" s="80" t="s">
        <v>4248</v>
      </c>
      <c r="B436" s="80" t="s">
        <v>4249</v>
      </c>
      <c r="C436" s="81" t="s">
        <v>4250</v>
      </c>
      <c r="D436" s="70" t="s">
        <v>3986</v>
      </c>
      <c r="E436">
        <f>IFERROR(_xlfn.XLOOKUP($A436,map_headernames!H:H,map_headernames!H:H),0)</f>
        <v>0</v>
      </c>
      <c r="F436">
        <f>IFERROR(_xlfn.XLOOKUP($A436,map_headernames!J:J,map_headernames!J:J),0)</f>
        <v>0</v>
      </c>
      <c r="G436">
        <f>IFERROR(_xlfn.XLOOKUP($A436,map_headernames!N:N,map_headernames!N:N),0)</f>
        <v>0</v>
      </c>
    </row>
    <row r="437" spans="1:7">
      <c r="A437" s="80" t="s">
        <v>4251</v>
      </c>
      <c r="B437" s="80" t="s">
        <v>4252</v>
      </c>
      <c r="C437" s="81" t="s">
        <v>4253</v>
      </c>
      <c r="D437" s="70" t="s">
        <v>3986</v>
      </c>
      <c r="E437">
        <f>IFERROR(_xlfn.XLOOKUP($A437,map_headernames!H:H,map_headernames!H:H),0)</f>
        <v>0</v>
      </c>
      <c r="F437">
        <f>IFERROR(_xlfn.XLOOKUP($A437,map_headernames!J:J,map_headernames!J:J),0)</f>
        <v>0</v>
      </c>
      <c r="G437">
        <f>IFERROR(_xlfn.XLOOKUP($A437,map_headernames!N:N,map_headernames!N:N),0)</f>
        <v>0</v>
      </c>
    </row>
    <row r="438" spans="1:7">
      <c r="A438" s="80" t="s">
        <v>4254</v>
      </c>
      <c r="B438" s="80" t="s">
        <v>4255</v>
      </c>
      <c r="C438" s="81" t="s">
        <v>4256</v>
      </c>
      <c r="D438" s="70" t="s">
        <v>3986</v>
      </c>
      <c r="E438">
        <f>IFERROR(_xlfn.XLOOKUP($A438,map_headernames!H:H,map_headernames!H:H),0)</f>
        <v>0</v>
      </c>
      <c r="F438">
        <f>IFERROR(_xlfn.XLOOKUP($A438,map_headernames!J:J,map_headernames!J:J),0)</f>
        <v>0</v>
      </c>
      <c r="G438">
        <f>IFERROR(_xlfn.XLOOKUP($A438,map_headernames!N:N,map_headernames!N:N),0)</f>
        <v>0</v>
      </c>
    </row>
    <row r="439" spans="1:7">
      <c r="A439" s="80" t="s">
        <v>4257</v>
      </c>
      <c r="B439" s="80" t="s">
        <v>4258</v>
      </c>
      <c r="C439" s="81" t="s">
        <v>4259</v>
      </c>
      <c r="D439" s="70" t="s">
        <v>3986</v>
      </c>
      <c r="E439">
        <f>IFERROR(_xlfn.XLOOKUP($A439,map_headernames!H:H,map_headernames!H:H),0)</f>
        <v>0</v>
      </c>
      <c r="F439">
        <f>IFERROR(_xlfn.XLOOKUP($A439,map_headernames!J:J,map_headernames!J:J),0)</f>
        <v>0</v>
      </c>
      <c r="G439">
        <f>IFERROR(_xlfn.XLOOKUP($A439,map_headernames!N:N,map_headernames!N:N),0)</f>
        <v>0</v>
      </c>
    </row>
    <row r="440" spans="1:7">
      <c r="A440" s="80" t="s">
        <v>4260</v>
      </c>
      <c r="B440" s="80" t="s">
        <v>4261</v>
      </c>
      <c r="C440" s="81" t="s">
        <v>4262</v>
      </c>
      <c r="D440" s="70" t="s">
        <v>3986</v>
      </c>
      <c r="E440">
        <f>IFERROR(_xlfn.XLOOKUP($A440,map_headernames!H:H,map_headernames!H:H),0)</f>
        <v>0</v>
      </c>
      <c r="F440">
        <f>IFERROR(_xlfn.XLOOKUP($A440,map_headernames!J:J,map_headernames!J:J),0)</f>
        <v>0</v>
      </c>
      <c r="G440">
        <f>IFERROR(_xlfn.XLOOKUP($A440,map_headernames!N:N,map_headernames!N:N),0)</f>
        <v>0</v>
      </c>
    </row>
    <row r="441" spans="1:7">
      <c r="A441" s="80" t="s">
        <v>4263</v>
      </c>
      <c r="B441" s="80" t="s">
        <v>4264</v>
      </c>
      <c r="C441" s="81" t="s">
        <v>4265</v>
      </c>
      <c r="D441" s="70" t="s">
        <v>3986</v>
      </c>
      <c r="E441">
        <f>IFERROR(_xlfn.XLOOKUP($A441,map_headernames!H:H,map_headernames!H:H),0)</f>
        <v>0</v>
      </c>
      <c r="F441">
        <f>IFERROR(_xlfn.XLOOKUP($A441,map_headernames!J:J,map_headernames!J:J),0)</f>
        <v>0</v>
      </c>
      <c r="G441">
        <f>IFERROR(_xlfn.XLOOKUP($A441,map_headernames!N:N,map_headernames!N:N),0)</f>
        <v>0</v>
      </c>
    </row>
    <row r="442" spans="1:7">
      <c r="A442" s="80" t="s">
        <v>4266</v>
      </c>
      <c r="B442" s="80" t="s">
        <v>4267</v>
      </c>
      <c r="C442" s="81" t="s">
        <v>4268</v>
      </c>
      <c r="D442" s="70" t="s">
        <v>3986</v>
      </c>
      <c r="E442">
        <f>IFERROR(_xlfn.XLOOKUP($A442,map_headernames!H:H,map_headernames!H:H),0)</f>
        <v>0</v>
      </c>
      <c r="F442">
        <f>IFERROR(_xlfn.XLOOKUP($A442,map_headernames!J:J,map_headernames!J:J),0)</f>
        <v>0</v>
      </c>
      <c r="G442">
        <f>IFERROR(_xlfn.XLOOKUP($A442,map_headernames!N:N,map_headernames!N:N),0)</f>
        <v>0</v>
      </c>
    </row>
    <row r="443" spans="1:7">
      <c r="A443" s="80" t="s">
        <v>4269</v>
      </c>
      <c r="B443" s="80" t="s">
        <v>4270</v>
      </c>
      <c r="C443" s="81" t="s">
        <v>4271</v>
      </c>
      <c r="D443" s="70" t="s">
        <v>3986</v>
      </c>
      <c r="E443">
        <f>IFERROR(_xlfn.XLOOKUP($A443,map_headernames!H:H,map_headernames!H:H),0)</f>
        <v>0</v>
      </c>
      <c r="F443">
        <f>IFERROR(_xlfn.XLOOKUP($A443,map_headernames!J:J,map_headernames!J:J),0)</f>
        <v>0</v>
      </c>
      <c r="G443">
        <f>IFERROR(_xlfn.XLOOKUP($A443,map_headernames!N:N,map_headernames!N:N),0)</f>
        <v>0</v>
      </c>
    </row>
    <row r="444" spans="1:7">
      <c r="A444" s="80" t="s">
        <v>4272</v>
      </c>
      <c r="B444" s="80" t="s">
        <v>4273</v>
      </c>
      <c r="C444" s="81" t="s">
        <v>4274</v>
      </c>
      <c r="D444" s="70" t="s">
        <v>3986</v>
      </c>
      <c r="E444">
        <f>IFERROR(_xlfn.XLOOKUP($A444,map_headernames!H:H,map_headernames!H:H),0)</f>
        <v>0</v>
      </c>
      <c r="F444">
        <f>IFERROR(_xlfn.XLOOKUP($A444,map_headernames!J:J,map_headernames!J:J),0)</f>
        <v>0</v>
      </c>
      <c r="G444">
        <f>IFERROR(_xlfn.XLOOKUP($A444,map_headernames!N:N,map_headernames!N:N),0)</f>
        <v>0</v>
      </c>
    </row>
    <row r="445" spans="1:7">
      <c r="A445" s="80" t="s">
        <v>4275</v>
      </c>
      <c r="B445" s="80" t="s">
        <v>4276</v>
      </c>
      <c r="C445" s="81" t="s">
        <v>4277</v>
      </c>
      <c r="D445" s="70" t="s">
        <v>3986</v>
      </c>
      <c r="E445">
        <f>IFERROR(_xlfn.XLOOKUP($A445,map_headernames!H:H,map_headernames!H:H),0)</f>
        <v>0</v>
      </c>
      <c r="F445">
        <f>IFERROR(_xlfn.XLOOKUP($A445,map_headernames!J:J,map_headernames!J:J),0)</f>
        <v>0</v>
      </c>
      <c r="G445">
        <f>IFERROR(_xlfn.XLOOKUP($A445,map_headernames!N:N,map_headernames!N:N),0)</f>
        <v>0</v>
      </c>
    </row>
    <row r="446" spans="1:7">
      <c r="A446" s="80" t="s">
        <v>4278</v>
      </c>
      <c r="B446" s="80" t="s">
        <v>4279</v>
      </c>
      <c r="C446" s="81" t="s">
        <v>4280</v>
      </c>
      <c r="D446" s="70" t="s">
        <v>3986</v>
      </c>
      <c r="E446">
        <f>IFERROR(_xlfn.XLOOKUP($A446,map_headernames!H:H,map_headernames!H:H),0)</f>
        <v>0</v>
      </c>
      <c r="F446">
        <f>IFERROR(_xlfn.XLOOKUP($A446,map_headernames!J:J,map_headernames!J:J),0)</f>
        <v>0</v>
      </c>
      <c r="G446">
        <f>IFERROR(_xlfn.XLOOKUP($A446,map_headernames!N:N,map_headernames!N:N),0)</f>
        <v>0</v>
      </c>
    </row>
    <row r="447" spans="1:7">
      <c r="A447" s="80" t="s">
        <v>4281</v>
      </c>
      <c r="B447" s="80" t="s">
        <v>4282</v>
      </c>
      <c r="C447" s="81" t="s">
        <v>4283</v>
      </c>
      <c r="D447" s="70" t="s">
        <v>3986</v>
      </c>
      <c r="E447">
        <f>IFERROR(_xlfn.XLOOKUP($A447,map_headernames!H:H,map_headernames!H:H),0)</f>
        <v>0</v>
      </c>
      <c r="F447">
        <f>IFERROR(_xlfn.XLOOKUP($A447,map_headernames!J:J,map_headernames!J:J),0)</f>
        <v>0</v>
      </c>
      <c r="G447">
        <f>IFERROR(_xlfn.XLOOKUP($A447,map_headernames!N:N,map_headernames!N:N),0)</f>
        <v>0</v>
      </c>
    </row>
    <row r="448" spans="1:7">
      <c r="A448" s="80" t="s">
        <v>4284</v>
      </c>
      <c r="B448" s="80" t="s">
        <v>4285</v>
      </c>
      <c r="C448" s="81" t="s">
        <v>4286</v>
      </c>
      <c r="D448" s="70" t="s">
        <v>3986</v>
      </c>
      <c r="E448">
        <f>IFERROR(_xlfn.XLOOKUP($A448,map_headernames!H:H,map_headernames!H:H),0)</f>
        <v>0</v>
      </c>
      <c r="F448">
        <f>IFERROR(_xlfn.XLOOKUP($A448,map_headernames!J:J,map_headernames!J:J),0)</f>
        <v>0</v>
      </c>
      <c r="G448">
        <f>IFERROR(_xlfn.XLOOKUP($A448,map_headernames!N:N,map_headernames!N:N),0)</f>
        <v>0</v>
      </c>
    </row>
    <row r="449" spans="1:7">
      <c r="A449" s="80" t="s">
        <v>4287</v>
      </c>
      <c r="B449" s="80" t="s">
        <v>4288</v>
      </c>
      <c r="C449" s="81" t="s">
        <v>4289</v>
      </c>
      <c r="D449" s="70" t="s">
        <v>3986</v>
      </c>
      <c r="E449">
        <f>IFERROR(_xlfn.XLOOKUP($A449,map_headernames!H:H,map_headernames!H:H),0)</f>
        <v>0</v>
      </c>
      <c r="F449">
        <f>IFERROR(_xlfn.XLOOKUP($A449,map_headernames!J:J,map_headernames!J:J),0)</f>
        <v>0</v>
      </c>
      <c r="G449">
        <f>IFERROR(_xlfn.XLOOKUP($A449,map_headernames!N:N,map_headernames!N:N),0)</f>
        <v>0</v>
      </c>
    </row>
    <row r="450" spans="1:7">
      <c r="A450" s="80" t="s">
        <v>4290</v>
      </c>
      <c r="B450" s="80" t="s">
        <v>4291</v>
      </c>
      <c r="C450" s="81" t="s">
        <v>4292</v>
      </c>
      <c r="D450" s="70" t="s">
        <v>3986</v>
      </c>
      <c r="E450">
        <f>IFERROR(_xlfn.XLOOKUP($A450,map_headernames!H:H,map_headernames!H:H),0)</f>
        <v>0</v>
      </c>
      <c r="F450">
        <f>IFERROR(_xlfn.XLOOKUP($A450,map_headernames!J:J,map_headernames!J:J),0)</f>
        <v>0</v>
      </c>
      <c r="G450">
        <f>IFERROR(_xlfn.XLOOKUP($A450,map_headernames!N:N,map_headernames!N:N),0)</f>
        <v>0</v>
      </c>
    </row>
    <row r="451" spans="1:7">
      <c r="A451" s="80" t="s">
        <v>4293</v>
      </c>
      <c r="B451" s="80" t="s">
        <v>4294</v>
      </c>
      <c r="C451" s="81" t="s">
        <v>4295</v>
      </c>
      <c r="D451" s="70" t="s">
        <v>3986</v>
      </c>
      <c r="E451">
        <f>IFERROR(_xlfn.XLOOKUP($A451,map_headernames!H:H,map_headernames!H:H),0)</f>
        <v>0</v>
      </c>
      <c r="F451">
        <f>IFERROR(_xlfn.XLOOKUP($A451,map_headernames!J:J,map_headernames!J:J),0)</f>
        <v>0</v>
      </c>
      <c r="G451">
        <f>IFERROR(_xlfn.XLOOKUP($A451,map_headernames!N:N,map_headernames!N:N),0)</f>
        <v>0</v>
      </c>
    </row>
    <row r="452" spans="1:7">
      <c r="A452" s="80" t="s">
        <v>4296</v>
      </c>
      <c r="B452" s="80" t="s">
        <v>4297</v>
      </c>
      <c r="C452" s="81" t="s">
        <v>4298</v>
      </c>
      <c r="D452" s="70" t="s">
        <v>3986</v>
      </c>
      <c r="E452">
        <f>IFERROR(_xlfn.XLOOKUP($A452,map_headernames!H:H,map_headernames!H:H),0)</f>
        <v>0</v>
      </c>
      <c r="F452">
        <f>IFERROR(_xlfn.XLOOKUP($A452,map_headernames!J:J,map_headernames!J:J),0)</f>
        <v>0</v>
      </c>
      <c r="G452">
        <f>IFERROR(_xlfn.XLOOKUP($A452,map_headernames!N:N,map_headernames!N:N),0)</f>
        <v>0</v>
      </c>
    </row>
    <row r="453" spans="1:7">
      <c r="A453" s="80" t="s">
        <v>4299</v>
      </c>
      <c r="B453" s="80" t="s">
        <v>4300</v>
      </c>
      <c r="C453" s="81" t="s">
        <v>4301</v>
      </c>
      <c r="D453" s="70" t="s">
        <v>3986</v>
      </c>
      <c r="E453">
        <f>IFERROR(_xlfn.XLOOKUP($A453,map_headernames!H:H,map_headernames!H:H),0)</f>
        <v>0</v>
      </c>
      <c r="F453">
        <f>IFERROR(_xlfn.XLOOKUP($A453,map_headernames!J:J,map_headernames!J:J),0)</f>
        <v>0</v>
      </c>
      <c r="G453">
        <f>IFERROR(_xlfn.XLOOKUP($A453,map_headernames!N:N,map_headernames!N:N),0)</f>
        <v>0</v>
      </c>
    </row>
    <row r="454" spans="1:7">
      <c r="A454" s="80" t="s">
        <v>4302</v>
      </c>
      <c r="B454" s="80" t="s">
        <v>4303</v>
      </c>
      <c r="C454" s="81" t="s">
        <v>4304</v>
      </c>
      <c r="D454" s="70" t="s">
        <v>3986</v>
      </c>
      <c r="E454">
        <f>IFERROR(_xlfn.XLOOKUP($A454,map_headernames!H:H,map_headernames!H:H),0)</f>
        <v>0</v>
      </c>
      <c r="F454">
        <f>IFERROR(_xlfn.XLOOKUP($A454,map_headernames!J:J,map_headernames!J:J),0)</f>
        <v>0</v>
      </c>
      <c r="G454">
        <f>IFERROR(_xlfn.XLOOKUP($A454,map_headernames!N:N,map_headernames!N:N),0)</f>
        <v>0</v>
      </c>
    </row>
    <row r="455" spans="1:7">
      <c r="A455" s="80" t="s">
        <v>4305</v>
      </c>
      <c r="B455" s="80" t="s">
        <v>4306</v>
      </c>
      <c r="C455" s="81" t="s">
        <v>4307</v>
      </c>
      <c r="D455" s="70" t="s">
        <v>3986</v>
      </c>
      <c r="E455">
        <f>IFERROR(_xlfn.XLOOKUP($A455,map_headernames!H:H,map_headernames!H:H),0)</f>
        <v>0</v>
      </c>
      <c r="F455">
        <f>IFERROR(_xlfn.XLOOKUP($A455,map_headernames!J:J,map_headernames!J:J),0)</f>
        <v>0</v>
      </c>
      <c r="G455">
        <f>IFERROR(_xlfn.XLOOKUP($A455,map_headernames!N:N,map_headernames!N:N),0)</f>
        <v>0</v>
      </c>
    </row>
    <row r="456" spans="1:7">
      <c r="A456" s="80" t="s">
        <v>4308</v>
      </c>
      <c r="B456" s="80" t="s">
        <v>4309</v>
      </c>
      <c r="C456" s="81" t="s">
        <v>4310</v>
      </c>
      <c r="D456" s="70" t="s">
        <v>3986</v>
      </c>
      <c r="E456">
        <f>IFERROR(_xlfn.XLOOKUP($A456,map_headernames!H:H,map_headernames!H:H),0)</f>
        <v>0</v>
      </c>
      <c r="F456">
        <f>IFERROR(_xlfn.XLOOKUP($A456,map_headernames!J:J,map_headernames!J:J),0)</f>
        <v>0</v>
      </c>
      <c r="G456">
        <f>IFERROR(_xlfn.XLOOKUP($A456,map_headernames!N:N,map_headernames!N:N),0)</f>
        <v>0</v>
      </c>
    </row>
    <row r="457" spans="1:7">
      <c r="A457" s="80" t="s">
        <v>4311</v>
      </c>
      <c r="B457" s="80" t="s">
        <v>4312</v>
      </c>
      <c r="C457" s="81" t="s">
        <v>4313</v>
      </c>
      <c r="D457" s="70" t="s">
        <v>3986</v>
      </c>
      <c r="E457">
        <f>IFERROR(_xlfn.XLOOKUP($A457,map_headernames!H:H,map_headernames!H:H),0)</f>
        <v>0</v>
      </c>
      <c r="F457">
        <f>IFERROR(_xlfn.XLOOKUP($A457,map_headernames!J:J,map_headernames!J:J),0)</f>
        <v>0</v>
      </c>
      <c r="G457">
        <f>IFERROR(_xlfn.XLOOKUP($A457,map_headernames!N:N,map_headernames!N:N),0)</f>
        <v>0</v>
      </c>
    </row>
    <row r="458" spans="1:7">
      <c r="A458" s="80" t="s">
        <v>4314</v>
      </c>
      <c r="B458" s="80" t="s">
        <v>4315</v>
      </c>
      <c r="C458" s="81" t="s">
        <v>4316</v>
      </c>
      <c r="D458" s="70" t="s">
        <v>3986</v>
      </c>
      <c r="E458">
        <f>IFERROR(_xlfn.XLOOKUP($A458,map_headernames!H:H,map_headernames!H:H),0)</f>
        <v>0</v>
      </c>
      <c r="F458">
        <f>IFERROR(_xlfn.XLOOKUP($A458,map_headernames!J:J,map_headernames!J:J),0)</f>
        <v>0</v>
      </c>
      <c r="G458">
        <f>IFERROR(_xlfn.XLOOKUP($A458,map_headernames!N:N,map_headernames!N:N),0)</f>
        <v>0</v>
      </c>
    </row>
    <row r="459" spans="1:7">
      <c r="A459" s="80" t="s">
        <v>4317</v>
      </c>
      <c r="B459" s="80" t="s">
        <v>4318</v>
      </c>
      <c r="C459" s="81" t="s">
        <v>4319</v>
      </c>
      <c r="D459" s="70" t="s">
        <v>3986</v>
      </c>
      <c r="E459">
        <f>IFERROR(_xlfn.XLOOKUP($A459,map_headernames!H:H,map_headernames!H:H),0)</f>
        <v>0</v>
      </c>
      <c r="F459">
        <f>IFERROR(_xlfn.XLOOKUP($A459,map_headernames!J:J,map_headernames!J:J),0)</f>
        <v>0</v>
      </c>
      <c r="G459">
        <f>IFERROR(_xlfn.XLOOKUP($A459,map_headernames!N:N,map_headernames!N:N),0)</f>
        <v>0</v>
      </c>
    </row>
    <row r="460" spans="1:7">
      <c r="A460" s="80" t="s">
        <v>4320</v>
      </c>
      <c r="B460" s="80" t="s">
        <v>4321</v>
      </c>
      <c r="C460" s="81" t="s">
        <v>4322</v>
      </c>
      <c r="D460" s="70" t="s">
        <v>3986</v>
      </c>
      <c r="E460">
        <f>IFERROR(_xlfn.XLOOKUP($A460,map_headernames!H:H,map_headernames!H:H),0)</f>
        <v>0</v>
      </c>
      <c r="F460">
        <f>IFERROR(_xlfn.XLOOKUP($A460,map_headernames!J:J,map_headernames!J:J),0)</f>
        <v>0</v>
      </c>
      <c r="G460">
        <f>IFERROR(_xlfn.XLOOKUP($A460,map_headernames!N:N,map_headernames!N:N),0)</f>
        <v>0</v>
      </c>
    </row>
    <row r="461" spans="1:7">
      <c r="A461" s="80" t="s">
        <v>4323</v>
      </c>
      <c r="B461" s="80" t="s">
        <v>4324</v>
      </c>
      <c r="C461" s="81" t="s">
        <v>4325</v>
      </c>
      <c r="D461" s="70" t="s">
        <v>3986</v>
      </c>
      <c r="E461">
        <f>IFERROR(_xlfn.XLOOKUP($A461,map_headernames!H:H,map_headernames!H:H),0)</f>
        <v>0</v>
      </c>
      <c r="F461">
        <f>IFERROR(_xlfn.XLOOKUP($A461,map_headernames!J:J,map_headernames!J:J),0)</f>
        <v>0</v>
      </c>
      <c r="G461">
        <f>IFERROR(_xlfn.XLOOKUP($A461,map_headernames!N:N,map_headernames!N:N),0)</f>
        <v>0</v>
      </c>
    </row>
    <row r="462" spans="1:7">
      <c r="A462" s="80" t="s">
        <v>4326</v>
      </c>
      <c r="B462" s="80" t="s">
        <v>4327</v>
      </c>
      <c r="C462" s="81" t="s">
        <v>4328</v>
      </c>
      <c r="D462" s="70" t="s">
        <v>3986</v>
      </c>
      <c r="E462">
        <f>IFERROR(_xlfn.XLOOKUP($A462,map_headernames!H:H,map_headernames!H:H),0)</f>
        <v>0</v>
      </c>
      <c r="F462">
        <f>IFERROR(_xlfn.XLOOKUP($A462,map_headernames!J:J,map_headernames!J:J),0)</f>
        <v>0</v>
      </c>
      <c r="G462">
        <f>IFERROR(_xlfn.XLOOKUP($A462,map_headernames!N:N,map_headernames!N:N),0)</f>
        <v>0</v>
      </c>
    </row>
    <row r="463" spans="1:7">
      <c r="A463" s="80" t="s">
        <v>4329</v>
      </c>
      <c r="B463" s="80" t="s">
        <v>4330</v>
      </c>
      <c r="C463" s="81" t="s">
        <v>4331</v>
      </c>
      <c r="D463" s="70" t="s">
        <v>3986</v>
      </c>
      <c r="E463">
        <f>IFERROR(_xlfn.XLOOKUP($A463,map_headernames!H:H,map_headernames!H:H),0)</f>
        <v>0</v>
      </c>
      <c r="F463">
        <f>IFERROR(_xlfn.XLOOKUP($A463,map_headernames!J:J,map_headernames!J:J),0)</f>
        <v>0</v>
      </c>
      <c r="G463">
        <f>IFERROR(_xlfn.XLOOKUP($A463,map_headernames!N:N,map_headernames!N:N),0)</f>
        <v>0</v>
      </c>
    </row>
    <row r="464" spans="1:7">
      <c r="A464" s="80" t="s">
        <v>4332</v>
      </c>
      <c r="B464" s="80" t="s">
        <v>4333</v>
      </c>
      <c r="C464" s="81" t="s">
        <v>4334</v>
      </c>
      <c r="D464" s="70" t="s">
        <v>3986</v>
      </c>
      <c r="E464">
        <f>IFERROR(_xlfn.XLOOKUP($A464,map_headernames!H:H,map_headernames!H:H),0)</f>
        <v>0</v>
      </c>
      <c r="F464">
        <f>IFERROR(_xlfn.XLOOKUP($A464,map_headernames!J:J,map_headernames!J:J),0)</f>
        <v>0</v>
      </c>
      <c r="G464">
        <f>IFERROR(_xlfn.XLOOKUP($A464,map_headernames!N:N,map_headernames!N:N),0)</f>
        <v>0</v>
      </c>
    </row>
    <row r="465" spans="1:7">
      <c r="A465" s="80" t="s">
        <v>4335</v>
      </c>
      <c r="B465" s="80" t="s">
        <v>4336</v>
      </c>
      <c r="C465" s="81" t="s">
        <v>4337</v>
      </c>
      <c r="D465" s="70" t="s">
        <v>3986</v>
      </c>
      <c r="E465">
        <f>IFERROR(_xlfn.XLOOKUP($A465,map_headernames!H:H,map_headernames!H:H),0)</f>
        <v>0</v>
      </c>
      <c r="F465">
        <f>IFERROR(_xlfn.XLOOKUP($A465,map_headernames!J:J,map_headernames!J:J),0)</f>
        <v>0</v>
      </c>
      <c r="G465">
        <f>IFERROR(_xlfn.XLOOKUP($A465,map_headernames!N:N,map_headernames!N:N),0)</f>
        <v>0</v>
      </c>
    </row>
    <row r="466" spans="1:7">
      <c r="A466" s="80" t="s">
        <v>4338</v>
      </c>
      <c r="B466" s="80" t="s">
        <v>4339</v>
      </c>
      <c r="C466" s="81" t="s">
        <v>4340</v>
      </c>
      <c r="D466" s="70" t="s">
        <v>3986</v>
      </c>
      <c r="E466">
        <f>IFERROR(_xlfn.XLOOKUP($A466,map_headernames!H:H,map_headernames!H:H),0)</f>
        <v>0</v>
      </c>
      <c r="F466">
        <f>IFERROR(_xlfn.XLOOKUP($A466,map_headernames!J:J,map_headernames!J:J),0)</f>
        <v>0</v>
      </c>
      <c r="G466">
        <f>IFERROR(_xlfn.XLOOKUP($A466,map_headernames!N:N,map_headernames!N:N),0)</f>
        <v>0</v>
      </c>
    </row>
    <row r="467" spans="1:7">
      <c r="A467" s="80" t="s">
        <v>4341</v>
      </c>
      <c r="B467" s="80" t="s">
        <v>4342</v>
      </c>
      <c r="C467" s="81" t="s">
        <v>4343</v>
      </c>
      <c r="D467" s="70" t="s">
        <v>3986</v>
      </c>
      <c r="E467">
        <f>IFERROR(_xlfn.XLOOKUP($A467,map_headernames!H:H,map_headernames!H:H),0)</f>
        <v>0</v>
      </c>
      <c r="F467">
        <f>IFERROR(_xlfn.XLOOKUP($A467,map_headernames!J:J,map_headernames!J:J),0)</f>
        <v>0</v>
      </c>
      <c r="G467">
        <f>IFERROR(_xlfn.XLOOKUP($A467,map_headernames!N:N,map_headernames!N:N),0)</f>
        <v>0</v>
      </c>
    </row>
    <row r="468" spans="1:7">
      <c r="A468" s="80" t="s">
        <v>4344</v>
      </c>
      <c r="B468" s="80" t="s">
        <v>4345</v>
      </c>
      <c r="C468" s="81" t="s">
        <v>4346</v>
      </c>
      <c r="D468" s="70" t="s">
        <v>3986</v>
      </c>
      <c r="E468">
        <f>IFERROR(_xlfn.XLOOKUP($A468,map_headernames!H:H,map_headernames!H:H),0)</f>
        <v>0</v>
      </c>
      <c r="F468">
        <f>IFERROR(_xlfn.XLOOKUP($A468,map_headernames!J:J,map_headernames!J:J),0)</f>
        <v>0</v>
      </c>
      <c r="G468">
        <f>IFERROR(_xlfn.XLOOKUP($A468,map_headernames!N:N,map_headernames!N:N),0)</f>
        <v>0</v>
      </c>
    </row>
    <row r="469" spans="1:7">
      <c r="A469" s="80" t="s">
        <v>4347</v>
      </c>
      <c r="B469" s="80" t="s">
        <v>4348</v>
      </c>
      <c r="C469" s="81" t="s">
        <v>4349</v>
      </c>
      <c r="D469" s="70" t="s">
        <v>3986</v>
      </c>
      <c r="E469">
        <f>IFERROR(_xlfn.XLOOKUP($A469,map_headernames!H:H,map_headernames!H:H),0)</f>
        <v>0</v>
      </c>
      <c r="F469">
        <f>IFERROR(_xlfn.XLOOKUP($A469,map_headernames!J:J,map_headernames!J:J),0)</f>
        <v>0</v>
      </c>
      <c r="G469">
        <f>IFERROR(_xlfn.XLOOKUP($A469,map_headernames!N:N,map_headernames!N:N),0)</f>
        <v>0</v>
      </c>
    </row>
    <row r="470" spans="1:7">
      <c r="A470" s="80" t="s">
        <v>4350</v>
      </c>
      <c r="B470" s="80" t="s">
        <v>4351</v>
      </c>
      <c r="C470" s="81" t="s">
        <v>4352</v>
      </c>
      <c r="D470" s="70" t="s">
        <v>3986</v>
      </c>
      <c r="E470">
        <f>IFERROR(_xlfn.XLOOKUP($A470,map_headernames!H:H,map_headernames!H:H),0)</f>
        <v>0</v>
      </c>
      <c r="F470">
        <f>IFERROR(_xlfn.XLOOKUP($A470,map_headernames!J:J,map_headernames!J:J),0)</f>
        <v>0</v>
      </c>
      <c r="G470">
        <f>IFERROR(_xlfn.XLOOKUP($A470,map_headernames!N:N,map_headernames!N:N),0)</f>
        <v>0</v>
      </c>
    </row>
    <row r="471" spans="1:7">
      <c r="A471" s="80" t="s">
        <v>4353</v>
      </c>
      <c r="B471" s="80" t="s">
        <v>4354</v>
      </c>
      <c r="C471" s="81" t="s">
        <v>4355</v>
      </c>
      <c r="D471" s="70" t="s">
        <v>3986</v>
      </c>
      <c r="E471">
        <f>IFERROR(_xlfn.XLOOKUP($A471,map_headernames!H:H,map_headernames!H:H),0)</f>
        <v>0</v>
      </c>
      <c r="F471">
        <f>IFERROR(_xlfn.XLOOKUP($A471,map_headernames!J:J,map_headernames!J:J),0)</f>
        <v>0</v>
      </c>
      <c r="G471">
        <f>IFERROR(_xlfn.XLOOKUP($A471,map_headernames!N:N,map_headernames!N:N),0)</f>
        <v>0</v>
      </c>
    </row>
    <row r="472" spans="1:7">
      <c r="A472" s="80" t="s">
        <v>4356</v>
      </c>
      <c r="B472" s="80" t="s">
        <v>4357</v>
      </c>
      <c r="C472" s="81" t="s">
        <v>4358</v>
      </c>
      <c r="D472" s="70" t="s">
        <v>3986</v>
      </c>
      <c r="E472">
        <f>IFERROR(_xlfn.XLOOKUP($A472,map_headernames!H:H,map_headernames!H:H),0)</f>
        <v>0</v>
      </c>
      <c r="F472">
        <f>IFERROR(_xlfn.XLOOKUP($A472,map_headernames!J:J,map_headernames!J:J),0)</f>
        <v>0</v>
      </c>
      <c r="G472">
        <f>IFERROR(_xlfn.XLOOKUP($A472,map_headernames!N:N,map_headernames!N:N),0)</f>
        <v>0</v>
      </c>
    </row>
    <row r="473" spans="1:7">
      <c r="A473" s="80" t="s">
        <v>4359</v>
      </c>
      <c r="B473" s="80" t="s">
        <v>4360</v>
      </c>
      <c r="C473" s="81" t="s">
        <v>4361</v>
      </c>
      <c r="D473" s="70" t="s">
        <v>3986</v>
      </c>
      <c r="E473">
        <f>IFERROR(_xlfn.XLOOKUP($A473,map_headernames!H:H,map_headernames!H:H),0)</f>
        <v>0</v>
      </c>
      <c r="F473">
        <f>IFERROR(_xlfn.XLOOKUP($A473,map_headernames!J:J,map_headernames!J:J),0)</f>
        <v>0</v>
      </c>
      <c r="G473">
        <f>IFERROR(_xlfn.XLOOKUP($A473,map_headernames!N:N,map_headernames!N:N),0)</f>
        <v>0</v>
      </c>
    </row>
    <row r="474" spans="1:7">
      <c r="A474" s="80" t="s">
        <v>4362</v>
      </c>
      <c r="B474" s="80" t="s">
        <v>4363</v>
      </c>
      <c r="C474" s="81" t="s">
        <v>4364</v>
      </c>
      <c r="D474" s="70" t="s">
        <v>3986</v>
      </c>
      <c r="E474">
        <f>IFERROR(_xlfn.XLOOKUP($A474,map_headernames!H:H,map_headernames!H:H),0)</f>
        <v>0</v>
      </c>
      <c r="F474">
        <f>IFERROR(_xlfn.XLOOKUP($A474,map_headernames!J:J,map_headernames!J:J),0)</f>
        <v>0</v>
      </c>
      <c r="G474">
        <f>IFERROR(_xlfn.XLOOKUP($A474,map_headernames!N:N,map_headernames!N:N),0)</f>
        <v>0</v>
      </c>
    </row>
    <row r="475" spans="1:7">
      <c r="A475" s="80" t="s">
        <v>4365</v>
      </c>
      <c r="B475" s="80" t="s">
        <v>4366</v>
      </c>
      <c r="C475" s="81" t="s">
        <v>4367</v>
      </c>
      <c r="D475" s="70" t="s">
        <v>3986</v>
      </c>
      <c r="E475">
        <f>IFERROR(_xlfn.XLOOKUP($A475,map_headernames!H:H,map_headernames!H:H),0)</f>
        <v>0</v>
      </c>
      <c r="F475">
        <f>IFERROR(_xlfn.XLOOKUP($A475,map_headernames!J:J,map_headernames!J:J),0)</f>
        <v>0</v>
      </c>
      <c r="G475">
        <f>IFERROR(_xlfn.XLOOKUP($A475,map_headernames!N:N,map_headernames!N:N),0)</f>
        <v>0</v>
      </c>
    </row>
    <row r="476" spans="1:7">
      <c r="A476" s="80" t="s">
        <v>4368</v>
      </c>
      <c r="B476" s="80" t="s">
        <v>4369</v>
      </c>
      <c r="C476" s="81" t="s">
        <v>4370</v>
      </c>
      <c r="D476" s="70" t="s">
        <v>3986</v>
      </c>
      <c r="E476">
        <f>IFERROR(_xlfn.XLOOKUP($A476,map_headernames!H:H,map_headernames!H:H),0)</f>
        <v>0</v>
      </c>
      <c r="F476">
        <f>IFERROR(_xlfn.XLOOKUP($A476,map_headernames!J:J,map_headernames!J:J),0)</f>
        <v>0</v>
      </c>
      <c r="G476">
        <f>IFERROR(_xlfn.XLOOKUP($A476,map_headernames!N:N,map_headernames!N:N),0)</f>
        <v>0</v>
      </c>
    </row>
    <row r="477" spans="1:7">
      <c r="A477" s="80" t="s">
        <v>4371</v>
      </c>
      <c r="B477" s="80" t="s">
        <v>4372</v>
      </c>
      <c r="C477" s="81" t="s">
        <v>4373</v>
      </c>
      <c r="D477" s="70" t="s">
        <v>3986</v>
      </c>
      <c r="E477">
        <f>IFERROR(_xlfn.XLOOKUP($A477,map_headernames!H:H,map_headernames!H:H),0)</f>
        <v>0</v>
      </c>
      <c r="F477">
        <f>IFERROR(_xlfn.XLOOKUP($A477,map_headernames!J:J,map_headernames!J:J),0)</f>
        <v>0</v>
      </c>
      <c r="G477">
        <f>IFERROR(_xlfn.XLOOKUP($A477,map_headernames!N:N,map_headernames!N:N),0)</f>
        <v>0</v>
      </c>
    </row>
    <row r="478" spans="1:7">
      <c r="A478" s="80" t="s">
        <v>4374</v>
      </c>
      <c r="B478" s="80" t="s">
        <v>4375</v>
      </c>
      <c r="C478" s="81" t="s">
        <v>4376</v>
      </c>
      <c r="D478" s="70" t="s">
        <v>3986</v>
      </c>
      <c r="E478">
        <f>IFERROR(_xlfn.XLOOKUP($A478,map_headernames!H:H,map_headernames!H:H),0)</f>
        <v>0</v>
      </c>
      <c r="F478">
        <f>IFERROR(_xlfn.XLOOKUP($A478,map_headernames!J:J,map_headernames!J:J),0)</f>
        <v>0</v>
      </c>
      <c r="G478">
        <f>IFERROR(_xlfn.XLOOKUP($A478,map_headernames!N:N,map_headernames!N:N),0)</f>
        <v>0</v>
      </c>
    </row>
    <row r="479" spans="1:7">
      <c r="A479" s="80" t="s">
        <v>4377</v>
      </c>
      <c r="B479" s="80" t="s">
        <v>4378</v>
      </c>
      <c r="C479" s="81" t="s">
        <v>4379</v>
      </c>
      <c r="D479" s="70" t="s">
        <v>3986</v>
      </c>
      <c r="E479">
        <f>IFERROR(_xlfn.XLOOKUP($A479,map_headernames!H:H,map_headernames!H:H),0)</f>
        <v>0</v>
      </c>
      <c r="F479">
        <f>IFERROR(_xlfn.XLOOKUP($A479,map_headernames!J:J,map_headernames!J:J),0)</f>
        <v>0</v>
      </c>
      <c r="G479">
        <f>IFERROR(_xlfn.XLOOKUP($A479,map_headernames!N:N,map_headernames!N:N),0)</f>
        <v>0</v>
      </c>
    </row>
    <row r="480" spans="1:7">
      <c r="A480" s="80" t="s">
        <v>4380</v>
      </c>
      <c r="B480" s="80" t="s">
        <v>4381</v>
      </c>
      <c r="C480" s="81" t="s">
        <v>4381</v>
      </c>
      <c r="D480" s="70" t="s">
        <v>3986</v>
      </c>
      <c r="E480">
        <f>IFERROR(_xlfn.XLOOKUP($A480,map_headernames!H:H,map_headernames!H:H),0)</f>
        <v>0</v>
      </c>
      <c r="F480">
        <f>IFERROR(_xlfn.XLOOKUP($A480,map_headernames!J:J,map_headernames!J:J),0)</f>
        <v>0</v>
      </c>
      <c r="G480">
        <f>IFERROR(_xlfn.XLOOKUP($A480,map_headernames!N:N,map_headernames!N:N),0)</f>
        <v>0</v>
      </c>
    </row>
    <row r="481" spans="1:7">
      <c r="A481" s="80" t="s">
        <v>4382</v>
      </c>
      <c r="B481" s="80" t="s">
        <v>4383</v>
      </c>
      <c r="C481" s="81" t="s">
        <v>4384</v>
      </c>
      <c r="D481" s="70" t="s">
        <v>3986</v>
      </c>
      <c r="E481">
        <f>IFERROR(_xlfn.XLOOKUP($A481,map_headernames!H:H,map_headernames!H:H),0)</f>
        <v>0</v>
      </c>
      <c r="F481">
        <f>IFERROR(_xlfn.XLOOKUP($A481,map_headernames!J:J,map_headernames!J:J),0)</f>
        <v>0</v>
      </c>
      <c r="G481">
        <f>IFERROR(_xlfn.XLOOKUP($A481,map_headernames!N:N,map_headernames!N:N),0)</f>
        <v>0</v>
      </c>
    </row>
    <row r="482" spans="1:7">
      <c r="A482" s="80" t="s">
        <v>4385</v>
      </c>
      <c r="B482" s="80" t="s">
        <v>4386</v>
      </c>
      <c r="C482" s="81" t="s">
        <v>4386</v>
      </c>
      <c r="D482" s="70" t="s">
        <v>3986</v>
      </c>
      <c r="E482">
        <f>IFERROR(_xlfn.XLOOKUP($A482,map_headernames!H:H,map_headernames!H:H),0)</f>
        <v>0</v>
      </c>
      <c r="F482">
        <f>IFERROR(_xlfn.XLOOKUP($A482,map_headernames!J:J,map_headernames!J:J),0)</f>
        <v>0</v>
      </c>
      <c r="G482">
        <f>IFERROR(_xlfn.XLOOKUP($A482,map_headernames!N:N,map_headernames!N:N),0)</f>
        <v>0</v>
      </c>
    </row>
    <row r="483" spans="1:7">
      <c r="A483" s="80" t="s">
        <v>4387</v>
      </c>
      <c r="B483" s="80" t="s">
        <v>4388</v>
      </c>
      <c r="C483" s="81" t="s">
        <v>4389</v>
      </c>
      <c r="D483" s="70" t="s">
        <v>3986</v>
      </c>
      <c r="E483">
        <f>IFERROR(_xlfn.XLOOKUP($A483,map_headernames!H:H,map_headernames!H:H),0)</f>
        <v>0</v>
      </c>
      <c r="F483">
        <f>IFERROR(_xlfn.XLOOKUP($A483,map_headernames!J:J,map_headernames!J:J),0)</f>
        <v>0</v>
      </c>
      <c r="G483">
        <f>IFERROR(_xlfn.XLOOKUP($A483,map_headernames!N:N,map_headernames!N:N),0)</f>
        <v>0</v>
      </c>
    </row>
    <row r="484" spans="1:7">
      <c r="A484" s="80" t="s">
        <v>4390</v>
      </c>
      <c r="B484" s="80" t="s">
        <v>4391</v>
      </c>
      <c r="C484" s="81" t="s">
        <v>4391</v>
      </c>
      <c r="D484" s="70" t="s">
        <v>3986</v>
      </c>
      <c r="E484">
        <f>IFERROR(_xlfn.XLOOKUP($A484,map_headernames!H:H,map_headernames!H:H),0)</f>
        <v>0</v>
      </c>
      <c r="F484">
        <f>IFERROR(_xlfn.XLOOKUP($A484,map_headernames!J:J,map_headernames!J:J),0)</f>
        <v>0</v>
      </c>
      <c r="G484">
        <f>IFERROR(_xlfn.XLOOKUP($A484,map_headernames!N:N,map_headernames!N:N),0)</f>
        <v>0</v>
      </c>
    </row>
    <row r="485" spans="1:7">
      <c r="A485" s="80" t="s">
        <v>4392</v>
      </c>
      <c r="B485" s="80" t="s">
        <v>4393</v>
      </c>
      <c r="C485" s="81" t="s">
        <v>4394</v>
      </c>
      <c r="D485" s="70" t="s">
        <v>3986</v>
      </c>
      <c r="E485">
        <f>IFERROR(_xlfn.XLOOKUP($A485,map_headernames!H:H,map_headernames!H:H),0)</f>
        <v>0</v>
      </c>
      <c r="F485">
        <f>IFERROR(_xlfn.XLOOKUP($A485,map_headernames!J:J,map_headernames!J:J),0)</f>
        <v>0</v>
      </c>
      <c r="G485">
        <f>IFERROR(_xlfn.XLOOKUP($A485,map_headernames!N:N,map_headernames!N:N),0)</f>
        <v>0</v>
      </c>
    </row>
    <row r="486" spans="1:7">
      <c r="A486" s="80" t="s">
        <v>4395</v>
      </c>
      <c r="B486" s="80" t="s">
        <v>4396</v>
      </c>
      <c r="C486" s="81" t="s">
        <v>4396</v>
      </c>
      <c r="D486" s="70" t="s">
        <v>3986</v>
      </c>
      <c r="E486">
        <f>IFERROR(_xlfn.XLOOKUP($A486,map_headernames!H:H,map_headernames!H:H),0)</f>
        <v>0</v>
      </c>
      <c r="F486">
        <f>IFERROR(_xlfn.XLOOKUP($A486,map_headernames!J:J,map_headernames!J:J),0)</f>
        <v>0</v>
      </c>
      <c r="G486">
        <f>IFERROR(_xlfn.XLOOKUP($A486,map_headernames!N:N,map_headernames!N:N),0)</f>
        <v>0</v>
      </c>
    </row>
    <row r="487" spans="1:7">
      <c r="A487" s="80" t="s">
        <v>4397</v>
      </c>
      <c r="B487" s="80" t="s">
        <v>4398</v>
      </c>
      <c r="C487" s="81" t="s">
        <v>4399</v>
      </c>
      <c r="D487" s="70" t="s">
        <v>3986</v>
      </c>
      <c r="E487">
        <f>IFERROR(_xlfn.XLOOKUP($A487,map_headernames!H:H,map_headernames!H:H),0)</f>
        <v>0</v>
      </c>
      <c r="F487">
        <f>IFERROR(_xlfn.XLOOKUP($A487,map_headernames!J:J,map_headernames!J:J),0)</f>
        <v>0</v>
      </c>
      <c r="G487">
        <f>IFERROR(_xlfn.XLOOKUP($A487,map_headernames!N:N,map_headernames!N:N),0)</f>
        <v>0</v>
      </c>
    </row>
    <row r="488" spans="1:7">
      <c r="A488" s="80" t="s">
        <v>4400</v>
      </c>
      <c r="B488" s="80" t="s">
        <v>4401</v>
      </c>
      <c r="C488" s="81" t="s">
        <v>4401</v>
      </c>
      <c r="D488" s="70" t="s">
        <v>3986</v>
      </c>
      <c r="E488">
        <f>IFERROR(_xlfn.XLOOKUP($A488,map_headernames!H:H,map_headernames!H:H),0)</f>
        <v>0</v>
      </c>
      <c r="F488">
        <f>IFERROR(_xlfn.XLOOKUP($A488,map_headernames!J:J,map_headernames!J:J),0)</f>
        <v>0</v>
      </c>
      <c r="G488">
        <f>IFERROR(_xlfn.XLOOKUP($A488,map_headernames!N:N,map_headernames!N:N),0)</f>
        <v>0</v>
      </c>
    </row>
    <row r="489" spans="1:7">
      <c r="A489" s="80" t="s">
        <v>4402</v>
      </c>
      <c r="B489" s="80" t="s">
        <v>4403</v>
      </c>
      <c r="C489" s="81" t="s">
        <v>4404</v>
      </c>
      <c r="D489" s="70" t="s">
        <v>3986</v>
      </c>
      <c r="E489">
        <f>IFERROR(_xlfn.XLOOKUP($A489,map_headernames!H:H,map_headernames!H:H),0)</f>
        <v>0</v>
      </c>
      <c r="F489">
        <f>IFERROR(_xlfn.XLOOKUP($A489,map_headernames!J:J,map_headernames!J:J),0)</f>
        <v>0</v>
      </c>
      <c r="G489">
        <f>IFERROR(_xlfn.XLOOKUP($A489,map_headernames!N:N,map_headernames!N:N),0)</f>
        <v>0</v>
      </c>
    </row>
    <row r="490" spans="1:7">
      <c r="A490" s="80" t="s">
        <v>4405</v>
      </c>
      <c r="B490" s="80" t="s">
        <v>4406</v>
      </c>
      <c r="C490" s="81" t="s">
        <v>4406</v>
      </c>
      <c r="D490" s="70" t="s">
        <v>3986</v>
      </c>
      <c r="E490">
        <f>IFERROR(_xlfn.XLOOKUP($A490,map_headernames!H:H,map_headernames!H:H),0)</f>
        <v>0</v>
      </c>
      <c r="F490">
        <f>IFERROR(_xlfn.XLOOKUP($A490,map_headernames!J:J,map_headernames!J:J),0)</f>
        <v>0</v>
      </c>
      <c r="G490">
        <f>IFERROR(_xlfn.XLOOKUP($A490,map_headernames!N:N,map_headernames!N:N),0)</f>
        <v>0</v>
      </c>
    </row>
    <row r="491" spans="1:7">
      <c r="A491" s="80" t="s">
        <v>4407</v>
      </c>
      <c r="B491" s="80" t="s">
        <v>4408</v>
      </c>
      <c r="C491" s="81" t="s">
        <v>4409</v>
      </c>
      <c r="D491" s="70" t="s">
        <v>3986</v>
      </c>
      <c r="E491">
        <f>IFERROR(_xlfn.XLOOKUP($A491,map_headernames!H:H,map_headernames!H:H),0)</f>
        <v>0</v>
      </c>
      <c r="F491">
        <f>IFERROR(_xlfn.XLOOKUP($A491,map_headernames!J:J,map_headernames!J:J),0)</f>
        <v>0</v>
      </c>
      <c r="G491">
        <f>IFERROR(_xlfn.XLOOKUP($A491,map_headernames!N:N,map_headernames!N:N),0)</f>
        <v>0</v>
      </c>
    </row>
    <row r="492" spans="1:7">
      <c r="A492" s="80" t="s">
        <v>4410</v>
      </c>
      <c r="B492" s="80" t="s">
        <v>4411</v>
      </c>
      <c r="C492" s="81" t="s">
        <v>4411</v>
      </c>
      <c r="D492" s="70" t="s">
        <v>3986</v>
      </c>
      <c r="E492">
        <f>IFERROR(_xlfn.XLOOKUP($A492,map_headernames!H:H,map_headernames!H:H),0)</f>
        <v>0</v>
      </c>
      <c r="F492">
        <f>IFERROR(_xlfn.XLOOKUP($A492,map_headernames!J:J,map_headernames!J:J),0)</f>
        <v>0</v>
      </c>
      <c r="G492">
        <f>IFERROR(_xlfn.XLOOKUP($A492,map_headernames!N:N,map_headernames!N:N),0)</f>
        <v>0</v>
      </c>
    </row>
    <row r="493" spans="1:7">
      <c r="A493" s="80" t="s">
        <v>4412</v>
      </c>
      <c r="B493" s="80" t="s">
        <v>4413</v>
      </c>
      <c r="C493" s="81" t="s">
        <v>4414</v>
      </c>
      <c r="D493" s="70" t="s">
        <v>3986</v>
      </c>
      <c r="E493">
        <f>IFERROR(_xlfn.XLOOKUP($A493,map_headernames!H:H,map_headernames!H:H),0)</f>
        <v>0</v>
      </c>
      <c r="F493">
        <f>IFERROR(_xlfn.XLOOKUP($A493,map_headernames!J:J,map_headernames!J:J),0)</f>
        <v>0</v>
      </c>
      <c r="G493">
        <f>IFERROR(_xlfn.XLOOKUP($A493,map_headernames!N:N,map_headernames!N:N),0)</f>
        <v>0</v>
      </c>
    </row>
    <row r="494" spans="1:7">
      <c r="A494" s="80" t="s">
        <v>4415</v>
      </c>
      <c r="B494" s="80" t="s">
        <v>4416</v>
      </c>
      <c r="C494" s="81" t="s">
        <v>4416</v>
      </c>
      <c r="D494" s="70" t="s">
        <v>3986</v>
      </c>
      <c r="E494">
        <f>IFERROR(_xlfn.XLOOKUP($A494,map_headernames!H:H,map_headernames!H:H),0)</f>
        <v>0</v>
      </c>
      <c r="F494">
        <f>IFERROR(_xlfn.XLOOKUP($A494,map_headernames!J:J,map_headernames!J:J),0)</f>
        <v>0</v>
      </c>
      <c r="G494">
        <f>IFERROR(_xlfn.XLOOKUP($A494,map_headernames!N:N,map_headernames!N:N),0)</f>
        <v>0</v>
      </c>
    </row>
    <row r="495" spans="1:7">
      <c r="A495" s="80" t="s">
        <v>4417</v>
      </c>
      <c r="B495" s="80" t="s">
        <v>4418</v>
      </c>
      <c r="C495" s="81" t="s">
        <v>4419</v>
      </c>
      <c r="D495" s="70" t="s">
        <v>3986</v>
      </c>
      <c r="E495">
        <f>IFERROR(_xlfn.XLOOKUP($A495,map_headernames!H:H,map_headernames!H:H),0)</f>
        <v>0</v>
      </c>
      <c r="F495">
        <f>IFERROR(_xlfn.XLOOKUP($A495,map_headernames!J:J,map_headernames!J:J),0)</f>
        <v>0</v>
      </c>
      <c r="G495">
        <f>IFERROR(_xlfn.XLOOKUP($A495,map_headernames!N:N,map_headernames!N:N),0)</f>
        <v>0</v>
      </c>
    </row>
    <row r="496" spans="1:7">
      <c r="A496" s="80" t="s">
        <v>4420</v>
      </c>
      <c r="B496" s="80" t="s">
        <v>4421</v>
      </c>
      <c r="C496" s="81" t="s">
        <v>4421</v>
      </c>
      <c r="D496" s="70" t="s">
        <v>3986</v>
      </c>
      <c r="E496">
        <f>IFERROR(_xlfn.XLOOKUP($A496,map_headernames!H:H,map_headernames!H:H),0)</f>
        <v>0</v>
      </c>
      <c r="F496">
        <f>IFERROR(_xlfn.XLOOKUP($A496,map_headernames!J:J,map_headernames!J:J),0)</f>
        <v>0</v>
      </c>
      <c r="G496">
        <f>IFERROR(_xlfn.XLOOKUP($A496,map_headernames!N:N,map_headernames!N:N),0)</f>
        <v>0</v>
      </c>
    </row>
    <row r="497" spans="1:7">
      <c r="A497" s="80" t="s">
        <v>4422</v>
      </c>
      <c r="B497" s="80" t="s">
        <v>4423</v>
      </c>
      <c r="C497" s="81" t="s">
        <v>4424</v>
      </c>
      <c r="D497" s="70" t="s">
        <v>3986</v>
      </c>
      <c r="E497">
        <f>IFERROR(_xlfn.XLOOKUP($A497,map_headernames!H:H,map_headernames!H:H),0)</f>
        <v>0</v>
      </c>
      <c r="F497">
        <f>IFERROR(_xlfn.XLOOKUP($A497,map_headernames!J:J,map_headernames!J:J),0)</f>
        <v>0</v>
      </c>
      <c r="G497">
        <f>IFERROR(_xlfn.XLOOKUP($A497,map_headernames!N:N,map_headernames!N:N),0)</f>
        <v>0</v>
      </c>
    </row>
    <row r="498" spans="1:7">
      <c r="A498" s="80" t="s">
        <v>4425</v>
      </c>
      <c r="B498" s="80" t="s">
        <v>4426</v>
      </c>
      <c r="C498" s="81" t="s">
        <v>4426</v>
      </c>
      <c r="D498" s="70" t="s">
        <v>3986</v>
      </c>
      <c r="E498">
        <f>IFERROR(_xlfn.XLOOKUP($A498,map_headernames!H:H,map_headernames!H:H),0)</f>
        <v>0</v>
      </c>
      <c r="F498">
        <f>IFERROR(_xlfn.XLOOKUP($A498,map_headernames!J:J,map_headernames!J:J),0)</f>
        <v>0</v>
      </c>
      <c r="G498">
        <f>IFERROR(_xlfn.XLOOKUP($A498,map_headernames!N:N,map_headernames!N:N),0)</f>
        <v>0</v>
      </c>
    </row>
    <row r="499" spans="1:7">
      <c r="A499" s="80" t="s">
        <v>4427</v>
      </c>
      <c r="B499" s="80" t="s">
        <v>4428</v>
      </c>
      <c r="C499" s="81" t="s">
        <v>4429</v>
      </c>
      <c r="D499" s="70" t="s">
        <v>3986</v>
      </c>
      <c r="E499">
        <f>IFERROR(_xlfn.XLOOKUP($A499,map_headernames!H:H,map_headernames!H:H),0)</f>
        <v>0</v>
      </c>
      <c r="F499">
        <f>IFERROR(_xlfn.XLOOKUP($A499,map_headernames!J:J,map_headernames!J:J),0)</f>
        <v>0</v>
      </c>
      <c r="G499">
        <f>IFERROR(_xlfn.XLOOKUP($A499,map_headernames!N:N,map_headernames!N:N),0)</f>
        <v>0</v>
      </c>
    </row>
    <row r="500" spans="1:7">
      <c r="A500" s="80" t="s">
        <v>4430</v>
      </c>
      <c r="B500" s="80" t="s">
        <v>4431</v>
      </c>
      <c r="C500" s="81" t="s">
        <v>4431</v>
      </c>
      <c r="D500" s="70" t="s">
        <v>3986</v>
      </c>
      <c r="E500">
        <f>IFERROR(_xlfn.XLOOKUP($A500,map_headernames!H:H,map_headernames!H:H),0)</f>
        <v>0</v>
      </c>
      <c r="F500">
        <f>IFERROR(_xlfn.XLOOKUP($A500,map_headernames!J:J,map_headernames!J:J),0)</f>
        <v>0</v>
      </c>
      <c r="G500">
        <f>IFERROR(_xlfn.XLOOKUP($A500,map_headernames!N:N,map_headernames!N:N),0)</f>
        <v>0</v>
      </c>
    </row>
    <row r="501" spans="1:7">
      <c r="A501" s="80" t="s">
        <v>4432</v>
      </c>
      <c r="B501" s="80" t="s">
        <v>4433</v>
      </c>
      <c r="C501" s="81" t="s">
        <v>4434</v>
      </c>
      <c r="D501" s="70" t="s">
        <v>3986</v>
      </c>
      <c r="E501">
        <f>IFERROR(_xlfn.XLOOKUP($A501,map_headernames!H:H,map_headernames!H:H),0)</f>
        <v>0</v>
      </c>
      <c r="F501">
        <f>IFERROR(_xlfn.XLOOKUP($A501,map_headernames!J:J,map_headernames!J:J),0)</f>
        <v>0</v>
      </c>
      <c r="G501">
        <f>IFERROR(_xlfn.XLOOKUP($A501,map_headernames!N:N,map_headernames!N:N),0)</f>
        <v>0</v>
      </c>
    </row>
    <row r="502" spans="1:7">
      <c r="A502" s="80" t="s">
        <v>4435</v>
      </c>
      <c r="B502" s="80" t="s">
        <v>4436</v>
      </c>
      <c r="C502" s="81" t="s">
        <v>4436</v>
      </c>
      <c r="D502" s="70" t="s">
        <v>3986</v>
      </c>
      <c r="E502">
        <f>IFERROR(_xlfn.XLOOKUP($A502,map_headernames!H:H,map_headernames!H:H),0)</f>
        <v>0</v>
      </c>
      <c r="F502">
        <f>IFERROR(_xlfn.XLOOKUP($A502,map_headernames!J:J,map_headernames!J:J),0)</f>
        <v>0</v>
      </c>
      <c r="G502">
        <f>IFERROR(_xlfn.XLOOKUP($A502,map_headernames!N:N,map_headernames!N:N),0)</f>
        <v>0</v>
      </c>
    </row>
    <row r="503" spans="1:7">
      <c r="A503" s="80" t="s">
        <v>4437</v>
      </c>
      <c r="B503" s="80" t="s">
        <v>4438</v>
      </c>
      <c r="C503" s="81" t="s">
        <v>4439</v>
      </c>
      <c r="D503" s="70" t="s">
        <v>3986</v>
      </c>
      <c r="E503">
        <f>IFERROR(_xlfn.XLOOKUP($A503,map_headernames!H:H,map_headernames!H:H),0)</f>
        <v>0</v>
      </c>
      <c r="F503">
        <f>IFERROR(_xlfn.XLOOKUP($A503,map_headernames!J:J,map_headernames!J:J),0)</f>
        <v>0</v>
      </c>
      <c r="G503">
        <f>IFERROR(_xlfn.XLOOKUP($A503,map_headernames!N:N,map_headernames!N:N),0)</f>
        <v>0</v>
      </c>
    </row>
    <row r="504" spans="1:7">
      <c r="A504" s="80" t="s">
        <v>4440</v>
      </c>
      <c r="B504" s="92" t="s">
        <v>4441</v>
      </c>
      <c r="C504" s="81" t="s">
        <v>4441</v>
      </c>
      <c r="D504" s="70" t="s">
        <v>3986</v>
      </c>
      <c r="E504">
        <f>IFERROR(_xlfn.XLOOKUP($A504,map_headernames!H:H,map_headernames!H:H),0)</f>
        <v>0</v>
      </c>
      <c r="F504">
        <f>IFERROR(_xlfn.XLOOKUP($A504,map_headernames!J:J,map_headernames!J:J),0)</f>
        <v>0</v>
      </c>
      <c r="G504">
        <f>IFERROR(_xlfn.XLOOKUP($A504,map_headernames!N:N,map_headernames!N:N),0)</f>
        <v>0</v>
      </c>
    </row>
    <row r="505" spans="1:7">
      <c r="A505" s="80" t="s">
        <v>4442</v>
      </c>
      <c r="B505" s="92" t="s">
        <v>4443</v>
      </c>
      <c r="C505" s="81" t="s">
        <v>4444</v>
      </c>
      <c r="D505" s="70" t="s">
        <v>3986</v>
      </c>
      <c r="E505">
        <f>IFERROR(_xlfn.XLOOKUP($A505,map_headernames!H:H,map_headernames!H:H),0)</f>
        <v>0</v>
      </c>
      <c r="F505">
        <f>IFERROR(_xlfn.XLOOKUP($A505,map_headernames!J:J,map_headernames!J:J),0)</f>
        <v>0</v>
      </c>
      <c r="G505">
        <f>IFERROR(_xlfn.XLOOKUP($A505,map_headernames!N:N,map_headernames!N:N),0)</f>
        <v>0</v>
      </c>
    </row>
    <row r="506" spans="1:7">
      <c r="A506" s="92" t="s">
        <v>4445</v>
      </c>
      <c r="B506" s="92" t="s">
        <v>4446</v>
      </c>
      <c r="C506" s="92" t="s">
        <v>4446</v>
      </c>
      <c r="D506" s="70" t="s">
        <v>3986</v>
      </c>
      <c r="E506">
        <f>IFERROR(_xlfn.XLOOKUP($A506,map_headernames!H:H,map_headernames!H:H),0)</f>
        <v>0</v>
      </c>
      <c r="F506">
        <f>IFERROR(_xlfn.XLOOKUP($A506,map_headernames!J:J,map_headernames!J:J),0)</f>
        <v>0</v>
      </c>
      <c r="G506">
        <f>IFERROR(_xlfn.XLOOKUP($A506,map_headernames!N:N,map_headernames!N:N),0)</f>
        <v>0</v>
      </c>
    </row>
    <row r="507" spans="1:7">
      <c r="A507" s="92" t="s">
        <v>4447</v>
      </c>
      <c r="B507" s="92" t="s">
        <v>4448</v>
      </c>
      <c r="C507" s="92" t="s">
        <v>4449</v>
      </c>
      <c r="D507" s="70" t="s">
        <v>3986</v>
      </c>
      <c r="E507">
        <f>IFERROR(_xlfn.XLOOKUP($A507,map_headernames!H:H,map_headernames!H:H),0)</f>
        <v>0</v>
      </c>
      <c r="F507">
        <f>IFERROR(_xlfn.XLOOKUP($A507,map_headernames!J:J,map_headernames!J:J),0)</f>
        <v>0</v>
      </c>
      <c r="G507">
        <f>IFERROR(_xlfn.XLOOKUP($A507,map_headernames!N:N,map_headernames!N:N),0)</f>
        <v>0</v>
      </c>
    </row>
    <row r="508" spans="1:7">
      <c r="A508" s="92" t="s">
        <v>4450</v>
      </c>
      <c r="B508" s="92" t="s">
        <v>4451</v>
      </c>
      <c r="C508" s="92" t="s">
        <v>4451</v>
      </c>
      <c r="D508" s="70" t="s">
        <v>3986</v>
      </c>
      <c r="E508">
        <f>IFERROR(_xlfn.XLOOKUP($A508,map_headernames!H:H,map_headernames!H:H),0)</f>
        <v>0</v>
      </c>
      <c r="F508">
        <f>IFERROR(_xlfn.XLOOKUP($A508,map_headernames!J:J,map_headernames!J:J),0)</f>
        <v>0</v>
      </c>
      <c r="G508">
        <f>IFERROR(_xlfn.XLOOKUP($A508,map_headernames!N:N,map_headernames!N:N),0)</f>
        <v>0</v>
      </c>
    </row>
    <row r="509" spans="1:7">
      <c r="A509" s="92" t="s">
        <v>4452</v>
      </c>
      <c r="B509" s="92" t="s">
        <v>4453</v>
      </c>
      <c r="C509" s="92" t="s">
        <v>4454</v>
      </c>
      <c r="D509" s="70" t="s">
        <v>3986</v>
      </c>
      <c r="E509">
        <f>IFERROR(_xlfn.XLOOKUP($A509,map_headernames!H:H,map_headernames!H:H),0)</f>
        <v>0</v>
      </c>
      <c r="F509">
        <f>IFERROR(_xlfn.XLOOKUP($A509,map_headernames!J:J,map_headernames!J:J),0)</f>
        <v>0</v>
      </c>
      <c r="G509">
        <f>IFERROR(_xlfn.XLOOKUP($A509,map_headernames!N:N,map_headernames!N:N),0)</f>
        <v>0</v>
      </c>
    </row>
    <row r="510" spans="1:7">
      <c r="A510" s="92" t="s">
        <v>4455</v>
      </c>
      <c r="B510" s="92" t="s">
        <v>4456</v>
      </c>
      <c r="C510" s="92" t="s">
        <v>4456</v>
      </c>
      <c r="D510" s="70" t="s">
        <v>3986</v>
      </c>
      <c r="E510">
        <f>IFERROR(_xlfn.XLOOKUP($A510,map_headernames!H:H,map_headernames!H:H),0)</f>
        <v>0</v>
      </c>
      <c r="F510">
        <f>IFERROR(_xlfn.XLOOKUP($A510,map_headernames!J:J,map_headernames!J:J),0)</f>
        <v>0</v>
      </c>
      <c r="G510">
        <f>IFERROR(_xlfn.XLOOKUP($A510,map_headernames!N:N,map_headernames!N:N),0)</f>
        <v>0</v>
      </c>
    </row>
    <row r="511" spans="1:7">
      <c r="A511" s="92" t="s">
        <v>4457</v>
      </c>
      <c r="B511" s="92" t="s">
        <v>4458</v>
      </c>
      <c r="C511" s="92" t="s">
        <v>4459</v>
      </c>
      <c r="D511" s="70" t="s">
        <v>3986</v>
      </c>
      <c r="E511">
        <f>IFERROR(_xlfn.XLOOKUP($A511,map_headernames!H:H,map_headernames!H:H),0)</f>
        <v>0</v>
      </c>
      <c r="F511">
        <f>IFERROR(_xlfn.XLOOKUP($A511,map_headernames!J:J,map_headernames!J:J),0)</f>
        <v>0</v>
      </c>
      <c r="G511">
        <f>IFERROR(_xlfn.XLOOKUP($A511,map_headernames!N:N,map_headernames!N:N),0)</f>
        <v>0</v>
      </c>
    </row>
    <row r="512" spans="1:7">
      <c r="A512" s="92" t="s">
        <v>4460</v>
      </c>
      <c r="B512" s="92" t="s">
        <v>4461</v>
      </c>
      <c r="C512" s="92" t="s">
        <v>4461</v>
      </c>
      <c r="D512" s="70" t="s">
        <v>3986</v>
      </c>
      <c r="E512">
        <f>IFERROR(_xlfn.XLOOKUP($A512,map_headernames!H:H,map_headernames!H:H),0)</f>
        <v>0</v>
      </c>
      <c r="F512">
        <f>IFERROR(_xlfn.XLOOKUP($A512,map_headernames!J:J,map_headernames!J:J),0)</f>
        <v>0</v>
      </c>
      <c r="G512">
        <f>IFERROR(_xlfn.XLOOKUP($A512,map_headernames!N:N,map_headernames!N:N),0)</f>
        <v>0</v>
      </c>
    </row>
    <row r="513" spans="1:7">
      <c r="A513" s="92" t="s">
        <v>4462</v>
      </c>
      <c r="B513" s="92" t="s">
        <v>4463</v>
      </c>
      <c r="C513" s="92" t="s">
        <v>4464</v>
      </c>
      <c r="D513" s="70" t="s">
        <v>3986</v>
      </c>
      <c r="E513">
        <f>IFERROR(_xlfn.XLOOKUP($A513,map_headernames!H:H,map_headernames!H:H),0)</f>
        <v>0</v>
      </c>
      <c r="F513">
        <f>IFERROR(_xlfn.XLOOKUP($A513,map_headernames!J:J,map_headernames!J:J),0)</f>
        <v>0</v>
      </c>
      <c r="G513">
        <f>IFERROR(_xlfn.XLOOKUP($A513,map_headernames!N:N,map_headernames!N:N),0)</f>
        <v>0</v>
      </c>
    </row>
    <row r="514" spans="1:7">
      <c r="A514" s="92" t="s">
        <v>4465</v>
      </c>
      <c r="B514" s="92" t="s">
        <v>4466</v>
      </c>
      <c r="C514" s="92" t="s">
        <v>4466</v>
      </c>
      <c r="D514" s="70" t="s">
        <v>3986</v>
      </c>
      <c r="E514">
        <f>IFERROR(_xlfn.XLOOKUP($A514,map_headernames!H:H,map_headernames!H:H),0)</f>
        <v>0</v>
      </c>
      <c r="F514">
        <f>IFERROR(_xlfn.XLOOKUP($A514,map_headernames!J:J,map_headernames!J:J),0)</f>
        <v>0</v>
      </c>
      <c r="G514">
        <f>IFERROR(_xlfn.XLOOKUP($A514,map_headernames!N:N,map_headernames!N:N),0)</f>
        <v>0</v>
      </c>
    </row>
    <row r="515" spans="1:7">
      <c r="A515" s="92" t="s">
        <v>4467</v>
      </c>
      <c r="B515" s="92" t="s">
        <v>4468</v>
      </c>
      <c r="C515" s="92" t="s">
        <v>4469</v>
      </c>
      <c r="D515" s="70" t="s">
        <v>3986</v>
      </c>
      <c r="E515">
        <f>IFERROR(_xlfn.XLOOKUP($A515,map_headernames!H:H,map_headernames!H:H),0)</f>
        <v>0</v>
      </c>
      <c r="F515">
        <f>IFERROR(_xlfn.XLOOKUP($A515,map_headernames!J:J,map_headernames!J:J),0)</f>
        <v>0</v>
      </c>
      <c r="G515">
        <f>IFERROR(_xlfn.XLOOKUP($A515,map_headernames!N:N,map_headernames!N:N),0)</f>
        <v>0</v>
      </c>
    </row>
    <row r="516" spans="1:7">
      <c r="A516" s="92" t="s">
        <v>4470</v>
      </c>
      <c r="B516" s="92" t="s">
        <v>4471</v>
      </c>
      <c r="C516" s="92" t="s">
        <v>4471</v>
      </c>
      <c r="D516" s="70" t="s">
        <v>3986</v>
      </c>
      <c r="E516">
        <f>IFERROR(_xlfn.XLOOKUP($A516,map_headernames!H:H,map_headernames!H:H),0)</f>
        <v>0</v>
      </c>
      <c r="F516">
        <f>IFERROR(_xlfn.XLOOKUP($A516,map_headernames!J:J,map_headernames!J:J),0)</f>
        <v>0</v>
      </c>
      <c r="G516">
        <f>IFERROR(_xlfn.XLOOKUP($A516,map_headernames!N:N,map_headernames!N:N),0)</f>
        <v>0</v>
      </c>
    </row>
    <row r="517" spans="1:7">
      <c r="A517" s="92" t="s">
        <v>4472</v>
      </c>
      <c r="B517" s="92" t="s">
        <v>4473</v>
      </c>
      <c r="C517" s="92" t="s">
        <v>4474</v>
      </c>
      <c r="D517" s="70" t="s">
        <v>3986</v>
      </c>
      <c r="E517">
        <f>IFERROR(_xlfn.XLOOKUP($A517,map_headernames!H:H,map_headernames!H:H),0)</f>
        <v>0</v>
      </c>
      <c r="F517">
        <f>IFERROR(_xlfn.XLOOKUP($A517,map_headernames!J:J,map_headernames!J:J),0)</f>
        <v>0</v>
      </c>
      <c r="G517">
        <f>IFERROR(_xlfn.XLOOKUP($A517,map_headernames!N:N,map_headernames!N:N),0)</f>
        <v>0</v>
      </c>
    </row>
    <row r="518" spans="1:7">
      <c r="A518" s="92" t="s">
        <v>4475</v>
      </c>
      <c r="B518" s="92" t="s">
        <v>4476</v>
      </c>
      <c r="C518" s="92" t="s">
        <v>4476</v>
      </c>
      <c r="D518" s="70" t="s">
        <v>3986</v>
      </c>
      <c r="E518">
        <f>IFERROR(_xlfn.XLOOKUP($A518,map_headernames!H:H,map_headernames!H:H),0)</f>
        <v>0</v>
      </c>
      <c r="F518">
        <f>IFERROR(_xlfn.XLOOKUP($A518,map_headernames!J:J,map_headernames!J:J),0)</f>
        <v>0</v>
      </c>
      <c r="G518">
        <f>IFERROR(_xlfn.XLOOKUP($A518,map_headernames!N:N,map_headernames!N:N),0)</f>
        <v>0</v>
      </c>
    </row>
    <row r="519" spans="1:7">
      <c r="A519" s="92" t="s">
        <v>4477</v>
      </c>
      <c r="B519" s="92" t="s">
        <v>4478</v>
      </c>
      <c r="C519" s="92" t="s">
        <v>4479</v>
      </c>
      <c r="D519" s="70" t="s">
        <v>3986</v>
      </c>
      <c r="E519">
        <f>IFERROR(_xlfn.XLOOKUP($A519,map_headernames!H:H,map_headernames!H:H),0)</f>
        <v>0</v>
      </c>
      <c r="F519">
        <f>IFERROR(_xlfn.XLOOKUP($A519,map_headernames!J:J,map_headernames!J:J),0)</f>
        <v>0</v>
      </c>
      <c r="G519">
        <f>IFERROR(_xlfn.XLOOKUP($A519,map_headernames!N:N,map_headernames!N:N),0)</f>
        <v>0</v>
      </c>
    </row>
    <row r="520" spans="1:7">
      <c r="A520" s="92" t="s">
        <v>4480</v>
      </c>
      <c r="B520" s="92" t="s">
        <v>4481</v>
      </c>
      <c r="C520" s="92" t="s">
        <v>4481</v>
      </c>
      <c r="D520" s="70" t="s">
        <v>3986</v>
      </c>
      <c r="E520">
        <f>IFERROR(_xlfn.XLOOKUP($A520,map_headernames!H:H,map_headernames!H:H),0)</f>
        <v>0</v>
      </c>
      <c r="F520">
        <f>IFERROR(_xlfn.XLOOKUP($A520,map_headernames!J:J,map_headernames!J:J),0)</f>
        <v>0</v>
      </c>
      <c r="G520">
        <f>IFERROR(_xlfn.XLOOKUP($A520,map_headernames!N:N,map_headernames!N:N),0)</f>
        <v>0</v>
      </c>
    </row>
    <row r="521" spans="1:7">
      <c r="A521" s="92" t="s">
        <v>4482</v>
      </c>
      <c r="B521" s="92" t="s">
        <v>4483</v>
      </c>
      <c r="C521" s="92" t="s">
        <v>4484</v>
      </c>
      <c r="D521" s="70" t="s">
        <v>3986</v>
      </c>
      <c r="E521">
        <f>IFERROR(_xlfn.XLOOKUP($A521,map_headernames!H:H,map_headernames!H:H),0)</f>
        <v>0</v>
      </c>
      <c r="F521">
        <f>IFERROR(_xlfn.XLOOKUP($A521,map_headernames!J:J,map_headernames!J:J),0)</f>
        <v>0</v>
      </c>
      <c r="G521">
        <f>IFERROR(_xlfn.XLOOKUP($A521,map_headernames!N:N,map_headernames!N:N),0)</f>
        <v>0</v>
      </c>
    </row>
    <row r="522" spans="1:7">
      <c r="A522" s="92" t="s">
        <v>4485</v>
      </c>
      <c r="B522" s="92" t="s">
        <v>4486</v>
      </c>
      <c r="C522" s="92" t="s">
        <v>4486</v>
      </c>
      <c r="D522" s="70" t="s">
        <v>3986</v>
      </c>
      <c r="E522">
        <f>IFERROR(_xlfn.XLOOKUP($A522,map_headernames!H:H,map_headernames!H:H),0)</f>
        <v>0</v>
      </c>
      <c r="F522">
        <f>IFERROR(_xlfn.XLOOKUP($A522,map_headernames!J:J,map_headernames!J:J),0)</f>
        <v>0</v>
      </c>
      <c r="G522">
        <f>IFERROR(_xlfn.XLOOKUP($A522,map_headernames!N:N,map_headernames!N:N),0)</f>
        <v>0</v>
      </c>
    </row>
    <row r="523" spans="1:7">
      <c r="A523" s="92" t="s">
        <v>4487</v>
      </c>
      <c r="B523" s="92" t="s">
        <v>4488</v>
      </c>
      <c r="C523" s="92" t="s">
        <v>4489</v>
      </c>
      <c r="D523" s="70" t="s">
        <v>3986</v>
      </c>
      <c r="E523">
        <f>IFERROR(_xlfn.XLOOKUP($A523,map_headernames!H:H,map_headernames!H:H),0)</f>
        <v>0</v>
      </c>
      <c r="F523">
        <f>IFERROR(_xlfn.XLOOKUP($A523,map_headernames!J:J,map_headernames!J:J),0)</f>
        <v>0</v>
      </c>
      <c r="G523">
        <f>IFERROR(_xlfn.XLOOKUP($A523,map_headernames!N:N,map_headernames!N:N),0)</f>
        <v>0</v>
      </c>
    </row>
    <row r="524" spans="1:7">
      <c r="A524" s="92" t="s">
        <v>4490</v>
      </c>
      <c r="B524" s="92" t="s">
        <v>4491</v>
      </c>
      <c r="C524" s="92" t="s">
        <v>4491</v>
      </c>
      <c r="D524" s="70" t="s">
        <v>3986</v>
      </c>
      <c r="E524">
        <f>IFERROR(_xlfn.XLOOKUP($A524,map_headernames!H:H,map_headernames!H:H),0)</f>
        <v>0</v>
      </c>
      <c r="F524">
        <f>IFERROR(_xlfn.XLOOKUP($A524,map_headernames!J:J,map_headernames!J:J),0)</f>
        <v>0</v>
      </c>
      <c r="G524">
        <f>IFERROR(_xlfn.XLOOKUP($A524,map_headernames!N:N,map_headernames!N:N),0)</f>
        <v>0</v>
      </c>
    </row>
    <row r="525" spans="1:7">
      <c r="A525" s="92" t="s">
        <v>4492</v>
      </c>
      <c r="B525" s="92" t="s">
        <v>4493</v>
      </c>
      <c r="C525" s="92" t="s">
        <v>4494</v>
      </c>
      <c r="D525" s="70" t="s">
        <v>3986</v>
      </c>
      <c r="E525">
        <f>IFERROR(_xlfn.XLOOKUP($A525,map_headernames!H:H,map_headernames!H:H),0)</f>
        <v>0</v>
      </c>
      <c r="F525">
        <f>IFERROR(_xlfn.XLOOKUP($A525,map_headernames!J:J,map_headernames!J:J),0)</f>
        <v>0</v>
      </c>
      <c r="G525">
        <f>IFERROR(_xlfn.XLOOKUP($A525,map_headernames!N:N,map_headernames!N:N),0)</f>
        <v>0</v>
      </c>
    </row>
    <row r="526" spans="1:7">
      <c r="A526" s="92" t="s">
        <v>4495</v>
      </c>
      <c r="B526" s="92" t="s">
        <v>4496</v>
      </c>
      <c r="C526" s="92" t="s">
        <v>4496</v>
      </c>
      <c r="D526" s="70" t="s">
        <v>3986</v>
      </c>
      <c r="E526">
        <f>IFERROR(_xlfn.XLOOKUP($A526,map_headernames!H:H,map_headernames!H:H),0)</f>
        <v>0</v>
      </c>
      <c r="F526">
        <f>IFERROR(_xlfn.XLOOKUP($A526,map_headernames!J:J,map_headernames!J:J),0)</f>
        <v>0</v>
      </c>
      <c r="G526">
        <f>IFERROR(_xlfn.XLOOKUP($A526,map_headernames!N:N,map_headernames!N:N),0)</f>
        <v>0</v>
      </c>
    </row>
    <row r="527" spans="1:7">
      <c r="A527" s="92" t="s">
        <v>4497</v>
      </c>
      <c r="B527" s="92" t="s">
        <v>4498</v>
      </c>
      <c r="C527" s="92" t="s">
        <v>4499</v>
      </c>
      <c r="D527" s="70" t="s">
        <v>3986</v>
      </c>
      <c r="E527">
        <f>IFERROR(_xlfn.XLOOKUP($A527,map_headernames!H:H,map_headernames!H:H),0)</f>
        <v>0</v>
      </c>
      <c r="F527">
        <f>IFERROR(_xlfn.XLOOKUP($A527,map_headernames!J:J,map_headernames!J:J),0)</f>
        <v>0</v>
      </c>
      <c r="G527">
        <f>IFERROR(_xlfn.XLOOKUP($A527,map_headernames!N:N,map_headernames!N:N),0)</f>
        <v>0</v>
      </c>
    </row>
    <row r="528" spans="1:7">
      <c r="A528" s="92" t="s">
        <v>4500</v>
      </c>
      <c r="B528" s="80" t="s">
        <v>4501</v>
      </c>
      <c r="C528" s="92" t="s">
        <v>4501</v>
      </c>
      <c r="D528" s="70" t="s">
        <v>3986</v>
      </c>
      <c r="E528">
        <f>IFERROR(_xlfn.XLOOKUP($A528,map_headernames!H:H,map_headernames!H:H),0)</f>
        <v>0</v>
      </c>
      <c r="F528">
        <f>IFERROR(_xlfn.XLOOKUP($A528,map_headernames!J:J,map_headernames!J:J),0)</f>
        <v>0</v>
      </c>
      <c r="G528">
        <f>IFERROR(_xlfn.XLOOKUP($A528,map_headernames!N:N,map_headernames!N:N),0)</f>
        <v>0</v>
      </c>
    </row>
    <row r="529" spans="1:7">
      <c r="A529" s="92" t="s">
        <v>4502</v>
      </c>
      <c r="B529" s="80" t="s">
        <v>4503</v>
      </c>
      <c r="C529" s="92" t="s">
        <v>4504</v>
      </c>
      <c r="D529" s="70" t="s">
        <v>3986</v>
      </c>
      <c r="E529">
        <f>IFERROR(_xlfn.XLOOKUP($A529,map_headernames!H:H,map_headernames!H:H),0)</f>
        <v>0</v>
      </c>
      <c r="F529">
        <f>IFERROR(_xlfn.XLOOKUP($A529,map_headernames!J:J,map_headernames!J:J),0)</f>
        <v>0</v>
      </c>
      <c r="G529">
        <f>IFERROR(_xlfn.XLOOKUP($A529,map_headernames!N:N,map_headernames!N:N),0)</f>
        <v>0</v>
      </c>
    </row>
    <row r="530" spans="1:7">
      <c r="A530" s="80" t="s">
        <v>4505</v>
      </c>
      <c r="B530" s="80" t="s">
        <v>4506</v>
      </c>
      <c r="C530" s="81" t="s">
        <v>4506</v>
      </c>
      <c r="D530" s="70" t="s">
        <v>3986</v>
      </c>
      <c r="E530">
        <f>IFERROR(_xlfn.XLOOKUP($A530,map_headernames!H:H,map_headernames!H:H),0)</f>
        <v>0</v>
      </c>
      <c r="F530">
        <f>IFERROR(_xlfn.XLOOKUP($A530,map_headernames!J:J,map_headernames!J:J),0)</f>
        <v>0</v>
      </c>
      <c r="G530">
        <f>IFERROR(_xlfn.XLOOKUP($A530,map_headernames!N:N,map_headernames!N:N),0)</f>
        <v>0</v>
      </c>
    </row>
    <row r="531" spans="1:7">
      <c r="A531" s="80" t="s">
        <v>4507</v>
      </c>
      <c r="B531" s="80" t="s">
        <v>4508</v>
      </c>
      <c r="C531" s="81" t="s">
        <v>4509</v>
      </c>
      <c r="D531" s="70" t="s">
        <v>3986</v>
      </c>
      <c r="E531">
        <f>IFERROR(_xlfn.XLOOKUP($A531,map_headernames!H:H,map_headernames!H:H),0)</f>
        <v>0</v>
      </c>
      <c r="F531">
        <f>IFERROR(_xlfn.XLOOKUP($A531,map_headernames!J:J,map_headernames!J:J),0)</f>
        <v>0</v>
      </c>
      <c r="G531">
        <f>IFERROR(_xlfn.XLOOKUP($A531,map_headernames!N:N,map_headernames!N:N),0)</f>
        <v>0</v>
      </c>
    </row>
    <row r="532" spans="1:7">
      <c r="A532" s="80" t="s">
        <v>4510</v>
      </c>
      <c r="B532" s="80" t="s">
        <v>4511</v>
      </c>
      <c r="C532" s="81" t="s">
        <v>4511</v>
      </c>
      <c r="D532" s="70" t="s">
        <v>3986</v>
      </c>
      <c r="E532">
        <f>IFERROR(_xlfn.XLOOKUP($A532,map_headernames!H:H,map_headernames!H:H),0)</f>
        <v>0</v>
      </c>
      <c r="F532">
        <f>IFERROR(_xlfn.XLOOKUP($A532,map_headernames!J:J,map_headernames!J:J),0)</f>
        <v>0</v>
      </c>
      <c r="G532">
        <f>IFERROR(_xlfn.XLOOKUP($A532,map_headernames!N:N,map_headernames!N:N),0)</f>
        <v>0</v>
      </c>
    </row>
    <row r="533" spans="1:7">
      <c r="A533" s="80" t="s">
        <v>4512</v>
      </c>
      <c r="B533" s="80" t="s">
        <v>4513</v>
      </c>
      <c r="C533" s="81" t="s">
        <v>4514</v>
      </c>
      <c r="D533" s="70" t="s">
        <v>3986</v>
      </c>
      <c r="E533">
        <f>IFERROR(_xlfn.XLOOKUP($A533,map_headernames!H:H,map_headernames!H:H),0)</f>
        <v>0</v>
      </c>
      <c r="F533">
        <f>IFERROR(_xlfn.XLOOKUP($A533,map_headernames!J:J,map_headernames!J:J),0)</f>
        <v>0</v>
      </c>
      <c r="G533">
        <f>IFERROR(_xlfn.XLOOKUP($A533,map_headernames!N:N,map_headernames!N:N),0)</f>
        <v>0</v>
      </c>
    </row>
    <row r="534" spans="1:7">
      <c r="A534" s="80" t="s">
        <v>4515</v>
      </c>
      <c r="B534" s="80" t="s">
        <v>4516</v>
      </c>
      <c r="C534" s="81" t="s">
        <v>4516</v>
      </c>
      <c r="D534" s="70" t="s">
        <v>3986</v>
      </c>
      <c r="E534">
        <f>IFERROR(_xlfn.XLOOKUP($A534,map_headernames!H:H,map_headernames!H:H),0)</f>
        <v>0</v>
      </c>
      <c r="F534">
        <f>IFERROR(_xlfn.XLOOKUP($A534,map_headernames!J:J,map_headernames!J:J),0)</f>
        <v>0</v>
      </c>
      <c r="G534">
        <f>IFERROR(_xlfn.XLOOKUP($A534,map_headernames!N:N,map_headernames!N:N),0)</f>
        <v>0</v>
      </c>
    </row>
    <row r="535" spans="1:7">
      <c r="A535" s="80" t="s">
        <v>4517</v>
      </c>
      <c r="B535" s="80" t="s">
        <v>4518</v>
      </c>
      <c r="C535" s="81" t="s">
        <v>4519</v>
      </c>
      <c r="D535" s="70" t="s">
        <v>3986</v>
      </c>
      <c r="E535">
        <f>IFERROR(_xlfn.XLOOKUP($A535,map_headernames!H:H,map_headernames!H:H),0)</f>
        <v>0</v>
      </c>
      <c r="F535">
        <f>IFERROR(_xlfn.XLOOKUP($A535,map_headernames!J:J,map_headernames!J:J),0)</f>
        <v>0</v>
      </c>
      <c r="G535">
        <f>IFERROR(_xlfn.XLOOKUP($A535,map_headernames!N:N,map_headernames!N:N),0)</f>
        <v>0</v>
      </c>
    </row>
    <row r="536" spans="1:7">
      <c r="A536" s="80" t="s">
        <v>4520</v>
      </c>
      <c r="B536" s="80" t="s">
        <v>4521</v>
      </c>
      <c r="C536" s="81" t="s">
        <v>4521</v>
      </c>
      <c r="D536" s="70" t="s">
        <v>3986</v>
      </c>
      <c r="E536">
        <f>IFERROR(_xlfn.XLOOKUP($A536,map_headernames!H:H,map_headernames!H:H),0)</f>
        <v>0</v>
      </c>
      <c r="F536">
        <f>IFERROR(_xlfn.XLOOKUP($A536,map_headernames!J:J,map_headernames!J:J),0)</f>
        <v>0</v>
      </c>
      <c r="G536">
        <f>IFERROR(_xlfn.XLOOKUP($A536,map_headernames!N:N,map_headernames!N:N),0)</f>
        <v>0</v>
      </c>
    </row>
    <row r="537" spans="1:7">
      <c r="A537" s="80" t="s">
        <v>4522</v>
      </c>
      <c r="B537" s="80" t="s">
        <v>4523</v>
      </c>
      <c r="C537" s="81" t="s">
        <v>4524</v>
      </c>
      <c r="D537" s="70" t="s">
        <v>3986</v>
      </c>
      <c r="E537">
        <f>IFERROR(_xlfn.XLOOKUP($A537,map_headernames!H:H,map_headernames!H:H),0)</f>
        <v>0</v>
      </c>
      <c r="F537">
        <f>IFERROR(_xlfn.XLOOKUP($A537,map_headernames!J:J,map_headernames!J:J),0)</f>
        <v>0</v>
      </c>
      <c r="G537">
        <f>IFERROR(_xlfn.XLOOKUP($A537,map_headernames!N:N,map_headernames!N:N),0)</f>
        <v>0</v>
      </c>
    </row>
    <row r="538" spans="1:7">
      <c r="A538" s="80" t="s">
        <v>4525</v>
      </c>
      <c r="B538" s="80" t="s">
        <v>4526</v>
      </c>
      <c r="C538" s="81" t="s">
        <v>4526</v>
      </c>
      <c r="D538" s="70" t="s">
        <v>3986</v>
      </c>
      <c r="E538">
        <f>IFERROR(_xlfn.XLOOKUP($A538,map_headernames!H:H,map_headernames!H:H),0)</f>
        <v>0</v>
      </c>
      <c r="F538">
        <f>IFERROR(_xlfn.XLOOKUP($A538,map_headernames!J:J,map_headernames!J:J),0)</f>
        <v>0</v>
      </c>
      <c r="G538">
        <f>IFERROR(_xlfn.XLOOKUP($A538,map_headernames!N:N,map_headernames!N:N),0)</f>
        <v>0</v>
      </c>
    </row>
    <row r="539" spans="1:7">
      <c r="A539" s="80" t="s">
        <v>4527</v>
      </c>
      <c r="B539" s="80" t="s">
        <v>4528</v>
      </c>
      <c r="C539" s="81" t="s">
        <v>4529</v>
      </c>
      <c r="D539" s="70" t="s">
        <v>3986</v>
      </c>
      <c r="E539">
        <f>IFERROR(_xlfn.XLOOKUP($A539,map_headernames!H:H,map_headernames!H:H),0)</f>
        <v>0</v>
      </c>
      <c r="F539">
        <f>IFERROR(_xlfn.XLOOKUP($A539,map_headernames!J:J,map_headernames!J:J),0)</f>
        <v>0</v>
      </c>
      <c r="G539">
        <f>IFERROR(_xlfn.XLOOKUP($A539,map_headernames!N:N,map_headernames!N:N),0)</f>
        <v>0</v>
      </c>
    </row>
    <row r="540" spans="1:7">
      <c r="A540" s="80" t="s">
        <v>4530</v>
      </c>
      <c r="B540" s="80" t="s">
        <v>4531</v>
      </c>
      <c r="C540" s="81" t="s">
        <v>4531</v>
      </c>
      <c r="D540" s="70" t="s">
        <v>3986</v>
      </c>
      <c r="E540">
        <f>IFERROR(_xlfn.XLOOKUP($A540,map_headernames!H:H,map_headernames!H:H),0)</f>
        <v>0</v>
      </c>
      <c r="F540">
        <f>IFERROR(_xlfn.XLOOKUP($A540,map_headernames!J:J,map_headernames!J:J),0)</f>
        <v>0</v>
      </c>
      <c r="G540">
        <f>IFERROR(_xlfn.XLOOKUP($A540,map_headernames!N:N,map_headernames!N:N),0)</f>
        <v>0</v>
      </c>
    </row>
    <row r="541" spans="1:7">
      <c r="A541" s="80" t="s">
        <v>4532</v>
      </c>
      <c r="B541" s="80" t="s">
        <v>4533</v>
      </c>
      <c r="C541" s="81" t="s">
        <v>4534</v>
      </c>
      <c r="D541" s="70" t="s">
        <v>3986</v>
      </c>
      <c r="E541">
        <f>IFERROR(_xlfn.XLOOKUP($A541,map_headernames!H:H,map_headernames!H:H),0)</f>
        <v>0</v>
      </c>
      <c r="F541">
        <f>IFERROR(_xlfn.XLOOKUP($A541,map_headernames!J:J,map_headernames!J:J),0)</f>
        <v>0</v>
      </c>
      <c r="G541">
        <f>IFERROR(_xlfn.XLOOKUP($A541,map_headernames!N:N,map_headernames!N:N),0)</f>
        <v>0</v>
      </c>
    </row>
    <row r="542" spans="1:7">
      <c r="A542" s="80" t="s">
        <v>4535</v>
      </c>
      <c r="B542" s="80" t="s">
        <v>4536</v>
      </c>
      <c r="C542" s="81" t="s">
        <v>4536</v>
      </c>
      <c r="D542" s="70" t="s">
        <v>3986</v>
      </c>
      <c r="E542">
        <f>IFERROR(_xlfn.XLOOKUP($A542,map_headernames!H:H,map_headernames!H:H),0)</f>
        <v>0</v>
      </c>
      <c r="F542">
        <f>IFERROR(_xlfn.XLOOKUP($A542,map_headernames!J:J,map_headernames!J:J),0)</f>
        <v>0</v>
      </c>
      <c r="G542">
        <f>IFERROR(_xlfn.XLOOKUP($A542,map_headernames!N:N,map_headernames!N:N),0)</f>
        <v>0</v>
      </c>
    </row>
    <row r="543" spans="1:7">
      <c r="A543" s="80" t="s">
        <v>4537</v>
      </c>
      <c r="B543" s="80" t="s">
        <v>4538</v>
      </c>
      <c r="C543" s="81" t="s">
        <v>4539</v>
      </c>
      <c r="D543" s="70" t="s">
        <v>3986</v>
      </c>
      <c r="E543">
        <f>IFERROR(_xlfn.XLOOKUP($A543,map_headernames!H:H,map_headernames!H:H),0)</f>
        <v>0</v>
      </c>
      <c r="F543">
        <f>IFERROR(_xlfn.XLOOKUP($A543,map_headernames!J:J,map_headernames!J:J),0)</f>
        <v>0</v>
      </c>
      <c r="G543">
        <f>IFERROR(_xlfn.XLOOKUP($A543,map_headernames!N:N,map_headernames!N:N),0)</f>
        <v>0</v>
      </c>
    </row>
    <row r="544" spans="1:7">
      <c r="A544" s="80" t="s">
        <v>4540</v>
      </c>
      <c r="B544" s="80" t="s">
        <v>4541</v>
      </c>
      <c r="C544" s="81" t="s">
        <v>4541</v>
      </c>
      <c r="D544" s="70" t="s">
        <v>3986</v>
      </c>
      <c r="E544">
        <f>IFERROR(_xlfn.XLOOKUP($A544,map_headernames!H:H,map_headernames!H:H),0)</f>
        <v>0</v>
      </c>
      <c r="F544">
        <f>IFERROR(_xlfn.XLOOKUP($A544,map_headernames!J:J,map_headernames!J:J),0)</f>
        <v>0</v>
      </c>
      <c r="G544">
        <f>IFERROR(_xlfn.XLOOKUP($A544,map_headernames!N:N,map_headernames!N:N),0)</f>
        <v>0</v>
      </c>
    </row>
    <row r="545" spans="1:7">
      <c r="A545" s="80" t="s">
        <v>4542</v>
      </c>
      <c r="B545" s="80" t="s">
        <v>4543</v>
      </c>
      <c r="C545" s="81" t="s">
        <v>4544</v>
      </c>
      <c r="D545" s="70" t="s">
        <v>3986</v>
      </c>
      <c r="E545">
        <f>IFERROR(_xlfn.XLOOKUP($A545,map_headernames!H:H,map_headernames!H:H),0)</f>
        <v>0</v>
      </c>
      <c r="F545">
        <f>IFERROR(_xlfn.XLOOKUP($A545,map_headernames!J:J,map_headernames!J:J),0)</f>
        <v>0</v>
      </c>
      <c r="G545">
        <f>IFERROR(_xlfn.XLOOKUP($A545,map_headernames!N:N,map_headernames!N:N),0)</f>
        <v>0</v>
      </c>
    </row>
    <row r="546" spans="1:7">
      <c r="A546" s="80" t="s">
        <v>4545</v>
      </c>
      <c r="B546" s="80" t="s">
        <v>4546</v>
      </c>
      <c r="C546" s="81" t="s">
        <v>4546</v>
      </c>
      <c r="D546" s="70" t="s">
        <v>3986</v>
      </c>
      <c r="E546">
        <f>IFERROR(_xlfn.XLOOKUP($A546,map_headernames!H:H,map_headernames!H:H),0)</f>
        <v>0</v>
      </c>
      <c r="F546">
        <f>IFERROR(_xlfn.XLOOKUP($A546,map_headernames!J:J,map_headernames!J:J),0)</f>
        <v>0</v>
      </c>
      <c r="G546">
        <f>IFERROR(_xlfn.XLOOKUP($A546,map_headernames!N:N,map_headernames!N:N),0)</f>
        <v>0</v>
      </c>
    </row>
    <row r="547" spans="1:7">
      <c r="A547" s="80" t="s">
        <v>4547</v>
      </c>
      <c r="B547" s="80" t="s">
        <v>4548</v>
      </c>
      <c r="C547" s="81" t="s">
        <v>4549</v>
      </c>
      <c r="D547" s="70" t="s">
        <v>3986</v>
      </c>
      <c r="E547">
        <f>IFERROR(_xlfn.XLOOKUP($A547,map_headernames!H:H,map_headernames!H:H),0)</f>
        <v>0</v>
      </c>
      <c r="F547">
        <f>IFERROR(_xlfn.XLOOKUP($A547,map_headernames!J:J,map_headernames!J:J),0)</f>
        <v>0</v>
      </c>
      <c r="G547">
        <f>IFERROR(_xlfn.XLOOKUP($A547,map_headernames!N:N,map_headernames!N:N),0)</f>
        <v>0</v>
      </c>
    </row>
    <row r="548" spans="1:7">
      <c r="A548" s="80" t="s">
        <v>4550</v>
      </c>
      <c r="B548" s="80" t="s">
        <v>4551</v>
      </c>
      <c r="C548" s="81" t="s">
        <v>4551</v>
      </c>
      <c r="D548" s="70" t="s">
        <v>3986</v>
      </c>
      <c r="E548">
        <f>IFERROR(_xlfn.XLOOKUP($A548,map_headernames!H:H,map_headernames!H:H),0)</f>
        <v>0</v>
      </c>
      <c r="F548">
        <f>IFERROR(_xlfn.XLOOKUP($A548,map_headernames!J:J,map_headernames!J:J),0)</f>
        <v>0</v>
      </c>
      <c r="G548">
        <f>IFERROR(_xlfn.XLOOKUP($A548,map_headernames!N:N,map_headernames!N:N),0)</f>
        <v>0</v>
      </c>
    </row>
    <row r="549" spans="1:7">
      <c r="A549" s="80" t="s">
        <v>4552</v>
      </c>
      <c r="B549" s="80" t="s">
        <v>4553</v>
      </c>
      <c r="C549" s="81" t="s">
        <v>4554</v>
      </c>
      <c r="D549" s="70" t="s">
        <v>3986</v>
      </c>
      <c r="E549">
        <f>IFERROR(_xlfn.XLOOKUP($A549,map_headernames!H:H,map_headernames!H:H),0)</f>
        <v>0</v>
      </c>
      <c r="F549">
        <f>IFERROR(_xlfn.XLOOKUP($A549,map_headernames!J:J,map_headernames!J:J),0)</f>
        <v>0</v>
      </c>
      <c r="G549">
        <f>IFERROR(_xlfn.XLOOKUP($A549,map_headernames!N:N,map_headernames!N:N),0)</f>
        <v>0</v>
      </c>
    </row>
    <row r="550" spans="1:7">
      <c r="A550" s="80" t="s">
        <v>4555</v>
      </c>
      <c r="B550" s="80" t="s">
        <v>4556</v>
      </c>
      <c r="C550" s="81" t="s">
        <v>4556</v>
      </c>
      <c r="D550" s="70" t="s">
        <v>3986</v>
      </c>
      <c r="E550">
        <f>IFERROR(_xlfn.XLOOKUP($A550,map_headernames!H:H,map_headernames!H:H),0)</f>
        <v>0</v>
      </c>
      <c r="F550">
        <f>IFERROR(_xlfn.XLOOKUP($A550,map_headernames!J:J,map_headernames!J:J),0)</f>
        <v>0</v>
      </c>
      <c r="G550">
        <f>IFERROR(_xlfn.XLOOKUP($A550,map_headernames!N:N,map_headernames!N:N),0)</f>
        <v>0</v>
      </c>
    </row>
    <row r="551" spans="1:7">
      <c r="A551" s="80" t="s">
        <v>4557</v>
      </c>
      <c r="B551" s="80" t="s">
        <v>4558</v>
      </c>
      <c r="C551" s="81" t="s">
        <v>4559</v>
      </c>
      <c r="D551" s="70" t="s">
        <v>3986</v>
      </c>
      <c r="E551">
        <f>IFERROR(_xlfn.XLOOKUP($A551,map_headernames!H:H,map_headernames!H:H),0)</f>
        <v>0</v>
      </c>
      <c r="F551">
        <f>IFERROR(_xlfn.XLOOKUP($A551,map_headernames!J:J,map_headernames!J:J),0)</f>
        <v>0</v>
      </c>
      <c r="G551">
        <f>IFERROR(_xlfn.XLOOKUP($A551,map_headernames!N:N,map_headernames!N:N),0)</f>
        <v>0</v>
      </c>
    </row>
    <row r="552" spans="1:7">
      <c r="A552" s="80" t="s">
        <v>4560</v>
      </c>
      <c r="B552" s="80" t="s">
        <v>4561</v>
      </c>
      <c r="C552" s="81" t="s">
        <v>4561</v>
      </c>
      <c r="D552" s="70" t="s">
        <v>3986</v>
      </c>
      <c r="E552">
        <f>IFERROR(_xlfn.XLOOKUP($A552,map_headernames!H:H,map_headernames!H:H),0)</f>
        <v>0</v>
      </c>
      <c r="F552">
        <f>IFERROR(_xlfn.XLOOKUP($A552,map_headernames!J:J,map_headernames!J:J),0)</f>
        <v>0</v>
      </c>
      <c r="G552">
        <f>IFERROR(_xlfn.XLOOKUP($A552,map_headernames!N:N,map_headernames!N:N),0)</f>
        <v>0</v>
      </c>
    </row>
    <row r="553" spans="1:7">
      <c r="A553" s="80" t="s">
        <v>4562</v>
      </c>
      <c r="B553" s="80" t="s">
        <v>4563</v>
      </c>
      <c r="C553" s="81" t="s">
        <v>4564</v>
      </c>
      <c r="D553" s="70" t="s">
        <v>3986</v>
      </c>
      <c r="E553">
        <f>IFERROR(_xlfn.XLOOKUP($A553,map_headernames!H:H,map_headernames!H:H),0)</f>
        <v>0</v>
      </c>
      <c r="F553">
        <f>IFERROR(_xlfn.XLOOKUP($A553,map_headernames!J:J,map_headernames!J:J),0)</f>
        <v>0</v>
      </c>
      <c r="G553">
        <f>IFERROR(_xlfn.XLOOKUP($A553,map_headernames!N:N,map_headernames!N:N),0)</f>
        <v>0</v>
      </c>
    </row>
    <row r="554" spans="1:7">
      <c r="A554" s="80" t="s">
        <v>4565</v>
      </c>
      <c r="B554" s="80" t="s">
        <v>4566</v>
      </c>
      <c r="C554" s="81" t="s">
        <v>4566</v>
      </c>
      <c r="D554" s="70" t="s">
        <v>3986</v>
      </c>
      <c r="E554">
        <f>IFERROR(_xlfn.XLOOKUP($A554,map_headernames!H:H,map_headernames!H:H),0)</f>
        <v>0</v>
      </c>
      <c r="F554">
        <f>IFERROR(_xlfn.XLOOKUP($A554,map_headernames!J:J,map_headernames!J:J),0)</f>
        <v>0</v>
      </c>
      <c r="G554">
        <f>IFERROR(_xlfn.XLOOKUP($A554,map_headernames!N:N,map_headernames!N:N),0)</f>
        <v>0</v>
      </c>
    </row>
    <row r="555" spans="1:7">
      <c r="A555" s="80" t="s">
        <v>4567</v>
      </c>
      <c r="B555" s="80" t="s">
        <v>4568</v>
      </c>
      <c r="C555" s="81" t="s">
        <v>4569</v>
      </c>
      <c r="D555" s="70" t="s">
        <v>3986</v>
      </c>
      <c r="E555">
        <f>IFERROR(_xlfn.XLOOKUP($A555,map_headernames!H:H,map_headernames!H:H),0)</f>
        <v>0</v>
      </c>
      <c r="F555">
        <f>IFERROR(_xlfn.XLOOKUP($A555,map_headernames!J:J,map_headernames!J:J),0)</f>
        <v>0</v>
      </c>
      <c r="G555">
        <f>IFERROR(_xlfn.XLOOKUP($A555,map_headernames!N:N,map_headernames!N:N),0)</f>
        <v>0</v>
      </c>
    </row>
    <row r="556" spans="1:7">
      <c r="A556" s="80" t="s">
        <v>4570</v>
      </c>
      <c r="B556" s="80" t="s">
        <v>4571</v>
      </c>
      <c r="C556" s="81" t="s">
        <v>4571</v>
      </c>
      <c r="D556" s="70" t="s">
        <v>3986</v>
      </c>
      <c r="E556">
        <f>IFERROR(_xlfn.XLOOKUP($A556,map_headernames!H:H,map_headernames!H:H),0)</f>
        <v>0</v>
      </c>
      <c r="F556">
        <f>IFERROR(_xlfn.XLOOKUP($A556,map_headernames!J:J,map_headernames!J:J),0)</f>
        <v>0</v>
      </c>
      <c r="G556">
        <f>IFERROR(_xlfn.XLOOKUP($A556,map_headernames!N:N,map_headernames!N:N),0)</f>
        <v>0</v>
      </c>
    </row>
    <row r="557" spans="1:7">
      <c r="A557" s="80" t="s">
        <v>4572</v>
      </c>
      <c r="B557" s="80" t="s">
        <v>4573</v>
      </c>
      <c r="C557" s="81" t="s">
        <v>4574</v>
      </c>
      <c r="D557" s="70" t="s">
        <v>3986</v>
      </c>
      <c r="E557">
        <f>IFERROR(_xlfn.XLOOKUP($A557,map_headernames!H:H,map_headernames!H:H),0)</f>
        <v>0</v>
      </c>
      <c r="F557">
        <f>IFERROR(_xlfn.XLOOKUP($A557,map_headernames!J:J,map_headernames!J:J),0)</f>
        <v>0</v>
      </c>
      <c r="G557">
        <f>IFERROR(_xlfn.XLOOKUP($A557,map_headernames!N:N,map_headernames!N:N),0)</f>
        <v>0</v>
      </c>
    </row>
    <row r="558" spans="1:7">
      <c r="A558" s="80" t="s">
        <v>4575</v>
      </c>
      <c r="B558" s="80" t="s">
        <v>4576</v>
      </c>
      <c r="C558" s="81" t="s">
        <v>4576</v>
      </c>
      <c r="D558" s="70" t="s">
        <v>3986</v>
      </c>
      <c r="E558">
        <f>IFERROR(_xlfn.XLOOKUP($A558,map_headernames!H:H,map_headernames!H:H),0)</f>
        <v>0</v>
      </c>
      <c r="F558">
        <f>IFERROR(_xlfn.XLOOKUP($A558,map_headernames!J:J,map_headernames!J:J),0)</f>
        <v>0</v>
      </c>
      <c r="G558">
        <f>IFERROR(_xlfn.XLOOKUP($A558,map_headernames!N:N,map_headernames!N:N),0)</f>
        <v>0</v>
      </c>
    </row>
    <row r="559" spans="1:7">
      <c r="A559" s="80" t="s">
        <v>4577</v>
      </c>
      <c r="B559" s="80" t="s">
        <v>4578</v>
      </c>
      <c r="C559" s="81" t="s">
        <v>4579</v>
      </c>
      <c r="D559" s="70" t="s">
        <v>3986</v>
      </c>
      <c r="E559">
        <f>IFERROR(_xlfn.XLOOKUP($A559,map_headernames!H:H,map_headernames!H:H),0)</f>
        <v>0</v>
      </c>
      <c r="F559">
        <f>IFERROR(_xlfn.XLOOKUP($A559,map_headernames!J:J,map_headernames!J:J),0)</f>
        <v>0</v>
      </c>
      <c r="G559">
        <f>IFERROR(_xlfn.XLOOKUP($A559,map_headernames!N:N,map_headernames!N:N),0)</f>
        <v>0</v>
      </c>
    </row>
    <row r="560" spans="1:7">
      <c r="A560" s="80" t="s">
        <v>4580</v>
      </c>
      <c r="B560" s="80" t="s">
        <v>4581</v>
      </c>
      <c r="C560" s="81" t="s">
        <v>4581</v>
      </c>
      <c r="D560" s="70" t="s">
        <v>3986</v>
      </c>
      <c r="E560">
        <f>IFERROR(_xlfn.XLOOKUP($A560,map_headernames!H:H,map_headernames!H:H),0)</f>
        <v>0</v>
      </c>
      <c r="F560">
        <f>IFERROR(_xlfn.XLOOKUP($A560,map_headernames!J:J,map_headernames!J:J),0)</f>
        <v>0</v>
      </c>
      <c r="G560">
        <f>IFERROR(_xlfn.XLOOKUP($A560,map_headernames!N:N,map_headernames!N:N),0)</f>
        <v>0</v>
      </c>
    </row>
    <row r="561" spans="1:7">
      <c r="A561" s="80" t="s">
        <v>4582</v>
      </c>
      <c r="B561" s="80" t="s">
        <v>4583</v>
      </c>
      <c r="C561" s="81" t="s">
        <v>4584</v>
      </c>
      <c r="D561" s="70" t="s">
        <v>3986</v>
      </c>
      <c r="E561">
        <f>IFERROR(_xlfn.XLOOKUP($A561,map_headernames!H:H,map_headernames!H:H),0)</f>
        <v>0</v>
      </c>
      <c r="F561">
        <f>IFERROR(_xlfn.XLOOKUP($A561,map_headernames!J:J,map_headernames!J:J),0)</f>
        <v>0</v>
      </c>
      <c r="G561">
        <f>IFERROR(_xlfn.XLOOKUP($A561,map_headernames!N:N,map_headernames!N:N),0)</f>
        <v>0</v>
      </c>
    </row>
    <row r="562" spans="1:7">
      <c r="A562" s="80" t="s">
        <v>4585</v>
      </c>
      <c r="B562" s="80" t="s">
        <v>4586</v>
      </c>
      <c r="C562" s="81" t="s">
        <v>4586</v>
      </c>
      <c r="D562" s="70" t="s">
        <v>3986</v>
      </c>
      <c r="E562">
        <f>IFERROR(_xlfn.XLOOKUP($A562,map_headernames!H:H,map_headernames!H:H),0)</f>
        <v>0</v>
      </c>
      <c r="F562">
        <f>IFERROR(_xlfn.XLOOKUP($A562,map_headernames!J:J,map_headernames!J:J),0)</f>
        <v>0</v>
      </c>
      <c r="G562">
        <f>IFERROR(_xlfn.XLOOKUP($A562,map_headernames!N:N,map_headernames!N:N),0)</f>
        <v>0</v>
      </c>
    </row>
    <row r="563" spans="1:7">
      <c r="A563" s="80" t="s">
        <v>4587</v>
      </c>
      <c r="B563" s="80" t="s">
        <v>4588</v>
      </c>
      <c r="C563" s="81" t="s">
        <v>4589</v>
      </c>
      <c r="D563" s="70" t="s">
        <v>3986</v>
      </c>
      <c r="E563">
        <f>IFERROR(_xlfn.XLOOKUP($A563,map_headernames!H:H,map_headernames!H:H),0)</f>
        <v>0</v>
      </c>
      <c r="F563">
        <f>IFERROR(_xlfn.XLOOKUP($A563,map_headernames!J:J,map_headernames!J:J),0)</f>
        <v>0</v>
      </c>
      <c r="G563">
        <f>IFERROR(_xlfn.XLOOKUP($A563,map_headernames!N:N,map_headernames!N:N),0)</f>
        <v>0</v>
      </c>
    </row>
    <row r="564" spans="1:7">
      <c r="A564" s="80" t="s">
        <v>4590</v>
      </c>
      <c r="B564" s="80" t="s">
        <v>4591</v>
      </c>
      <c r="C564" s="81" t="s">
        <v>4591</v>
      </c>
      <c r="D564" s="70" t="s">
        <v>3986</v>
      </c>
      <c r="E564">
        <f>IFERROR(_xlfn.XLOOKUP($A564,map_headernames!H:H,map_headernames!H:H),0)</f>
        <v>0</v>
      </c>
      <c r="F564">
        <f>IFERROR(_xlfn.XLOOKUP($A564,map_headernames!J:J,map_headernames!J:J),0)</f>
        <v>0</v>
      </c>
      <c r="G564">
        <f>IFERROR(_xlfn.XLOOKUP($A564,map_headernames!N:N,map_headernames!N:N),0)</f>
        <v>0</v>
      </c>
    </row>
    <row r="565" spans="1:7">
      <c r="A565" s="80" t="s">
        <v>4592</v>
      </c>
      <c r="B565" s="80" t="s">
        <v>4593</v>
      </c>
      <c r="C565" s="81" t="s">
        <v>4594</v>
      </c>
      <c r="D565" s="70" t="s">
        <v>3986</v>
      </c>
      <c r="E565">
        <f>IFERROR(_xlfn.XLOOKUP($A565,map_headernames!H:H,map_headernames!H:H),0)</f>
        <v>0</v>
      </c>
      <c r="F565">
        <f>IFERROR(_xlfn.XLOOKUP($A565,map_headernames!J:J,map_headernames!J:J),0)</f>
        <v>0</v>
      </c>
      <c r="G565">
        <f>IFERROR(_xlfn.XLOOKUP($A565,map_headernames!N:N,map_headernames!N:N),0)</f>
        <v>0</v>
      </c>
    </row>
    <row r="566" spans="1:7">
      <c r="A566" s="80" t="s">
        <v>4595</v>
      </c>
      <c r="B566" s="80" t="s">
        <v>4596</v>
      </c>
      <c r="C566" s="81" t="s">
        <v>4596</v>
      </c>
      <c r="D566" s="70" t="s">
        <v>3986</v>
      </c>
      <c r="E566">
        <f>IFERROR(_xlfn.XLOOKUP($A566,map_headernames!H:H,map_headernames!H:H),0)</f>
        <v>0</v>
      </c>
      <c r="F566">
        <f>IFERROR(_xlfn.XLOOKUP($A566,map_headernames!J:J,map_headernames!J:J),0)</f>
        <v>0</v>
      </c>
      <c r="G566">
        <f>IFERROR(_xlfn.XLOOKUP($A566,map_headernames!N:N,map_headernames!N:N),0)</f>
        <v>0</v>
      </c>
    </row>
    <row r="567" spans="1:7">
      <c r="A567" s="80" t="s">
        <v>4597</v>
      </c>
      <c r="B567" s="80" t="s">
        <v>4598</v>
      </c>
      <c r="C567" s="81" t="s">
        <v>4599</v>
      </c>
      <c r="D567" s="70" t="s">
        <v>3986</v>
      </c>
      <c r="E567">
        <f>IFERROR(_xlfn.XLOOKUP($A567,map_headernames!H:H,map_headernames!H:H),0)</f>
        <v>0</v>
      </c>
      <c r="F567">
        <f>IFERROR(_xlfn.XLOOKUP($A567,map_headernames!J:J,map_headernames!J:J),0)</f>
        <v>0</v>
      </c>
      <c r="G567">
        <f>IFERROR(_xlfn.XLOOKUP($A567,map_headernames!N:N,map_headernames!N:N),0)</f>
        <v>0</v>
      </c>
    </row>
    <row r="568" spans="1:7">
      <c r="A568" s="80" t="s">
        <v>4600</v>
      </c>
      <c r="B568" s="80" t="s">
        <v>4601</v>
      </c>
      <c r="C568" s="81" t="s">
        <v>4601</v>
      </c>
      <c r="D568" s="70" t="s">
        <v>3986</v>
      </c>
      <c r="E568">
        <f>IFERROR(_xlfn.XLOOKUP($A568,map_headernames!H:H,map_headernames!H:H),0)</f>
        <v>0</v>
      </c>
      <c r="F568">
        <f>IFERROR(_xlfn.XLOOKUP($A568,map_headernames!J:J,map_headernames!J:J),0)</f>
        <v>0</v>
      </c>
      <c r="G568">
        <f>IFERROR(_xlfn.XLOOKUP($A568,map_headernames!N:N,map_headernames!N:N),0)</f>
        <v>0</v>
      </c>
    </row>
    <row r="569" spans="1:7">
      <c r="A569" s="80" t="s">
        <v>4602</v>
      </c>
      <c r="B569" s="80" t="s">
        <v>4603</v>
      </c>
      <c r="C569" s="81" t="s">
        <v>4604</v>
      </c>
      <c r="D569" s="70" t="s">
        <v>3986</v>
      </c>
      <c r="E569">
        <f>IFERROR(_xlfn.XLOOKUP($A569,map_headernames!H:H,map_headernames!H:H),0)</f>
        <v>0</v>
      </c>
      <c r="F569">
        <f>IFERROR(_xlfn.XLOOKUP($A569,map_headernames!J:J,map_headernames!J:J),0)</f>
        <v>0</v>
      </c>
      <c r="G569">
        <f>IFERROR(_xlfn.XLOOKUP($A569,map_headernames!N:N,map_headernames!N:N),0)</f>
        <v>0</v>
      </c>
    </row>
    <row r="570" spans="1:7">
      <c r="A570" s="80" t="s">
        <v>4605</v>
      </c>
      <c r="B570" s="80" t="s">
        <v>4606</v>
      </c>
      <c r="C570" s="81" t="s">
        <v>4606</v>
      </c>
      <c r="D570" s="70" t="s">
        <v>3986</v>
      </c>
      <c r="E570">
        <f>IFERROR(_xlfn.XLOOKUP($A570,map_headernames!H:H,map_headernames!H:H),0)</f>
        <v>0</v>
      </c>
      <c r="F570">
        <f>IFERROR(_xlfn.XLOOKUP($A570,map_headernames!J:J,map_headernames!J:J),0)</f>
        <v>0</v>
      </c>
      <c r="G570">
        <f>IFERROR(_xlfn.XLOOKUP($A570,map_headernames!N:N,map_headernames!N:N),0)</f>
        <v>0</v>
      </c>
    </row>
    <row r="571" spans="1:7">
      <c r="A571" s="80" t="s">
        <v>4607</v>
      </c>
      <c r="B571" s="80" t="s">
        <v>4608</v>
      </c>
      <c r="C571" s="81" t="s">
        <v>4609</v>
      </c>
      <c r="D571" s="70" t="s">
        <v>3986</v>
      </c>
      <c r="E571">
        <f>IFERROR(_xlfn.XLOOKUP($A571,map_headernames!H:H,map_headernames!H:H),0)</f>
        <v>0</v>
      </c>
      <c r="F571">
        <f>IFERROR(_xlfn.XLOOKUP($A571,map_headernames!J:J,map_headernames!J:J),0)</f>
        <v>0</v>
      </c>
      <c r="G571">
        <f>IFERROR(_xlfn.XLOOKUP($A571,map_headernames!N:N,map_headernames!N:N),0)</f>
        <v>0</v>
      </c>
    </row>
    <row r="572" spans="1:7">
      <c r="A572" s="80" t="s">
        <v>4610</v>
      </c>
      <c r="B572" s="80" t="s">
        <v>4611</v>
      </c>
      <c r="C572" s="87" t="s">
        <v>4611</v>
      </c>
      <c r="D572" s="70" t="s">
        <v>4612</v>
      </c>
      <c r="E572">
        <f>IFERROR(_xlfn.XLOOKUP($A572,map_headernames!H:H,map_headernames!H:H),0)</f>
        <v>0</v>
      </c>
      <c r="F572">
        <f>IFERROR(_xlfn.XLOOKUP($A572,map_headernames!J:J,map_headernames!J:J),0)</f>
        <v>0</v>
      </c>
      <c r="G572">
        <f>IFERROR(_xlfn.XLOOKUP($A572,map_headernames!N:N,map_headernames!N:N),0)</f>
        <v>0</v>
      </c>
    </row>
    <row r="573" spans="1:7">
      <c r="A573" s="80" t="s">
        <v>4613</v>
      </c>
      <c r="B573" s="80" t="s">
        <v>4614</v>
      </c>
      <c r="C573" s="87" t="s">
        <v>4614</v>
      </c>
      <c r="D573" s="70" t="s">
        <v>4612</v>
      </c>
      <c r="E573">
        <f>IFERROR(_xlfn.XLOOKUP($A573,map_headernames!H:H,map_headernames!H:H),0)</f>
        <v>0</v>
      </c>
      <c r="F573">
        <f>IFERROR(_xlfn.XLOOKUP($A573,map_headernames!J:J,map_headernames!J:J),0)</f>
        <v>0</v>
      </c>
      <c r="G573">
        <f>IFERROR(_xlfn.XLOOKUP($A573,map_headernames!N:N,map_headernames!N:N),0)</f>
        <v>0</v>
      </c>
    </row>
    <row r="574" spans="1:7">
      <c r="A574" s="80" t="s">
        <v>4615</v>
      </c>
      <c r="B574" s="80" t="s">
        <v>4616</v>
      </c>
      <c r="C574" s="87" t="s">
        <v>4617</v>
      </c>
      <c r="D574" s="70" t="s">
        <v>4612</v>
      </c>
      <c r="E574">
        <f>IFERROR(_xlfn.XLOOKUP($A574,map_headernames!H:H,map_headernames!H:H),0)</f>
        <v>0</v>
      </c>
      <c r="F574">
        <f>IFERROR(_xlfn.XLOOKUP($A574,map_headernames!J:J,map_headernames!J:J),0)</f>
        <v>0</v>
      </c>
      <c r="G574">
        <f>IFERROR(_xlfn.XLOOKUP($A574,map_headernames!N:N,map_headernames!N:N),0)</f>
        <v>0</v>
      </c>
    </row>
    <row r="575" spans="1:7">
      <c r="A575" s="80" t="s">
        <v>4618</v>
      </c>
      <c r="B575" s="80" t="s">
        <v>4619</v>
      </c>
      <c r="C575" s="87" t="s">
        <v>4619</v>
      </c>
      <c r="D575" s="70" t="s">
        <v>4612</v>
      </c>
      <c r="E575">
        <f>IFERROR(_xlfn.XLOOKUP($A575,map_headernames!H:H,map_headernames!H:H),0)</f>
        <v>0</v>
      </c>
      <c r="F575">
        <f>IFERROR(_xlfn.XLOOKUP($A575,map_headernames!J:J,map_headernames!J:J),0)</f>
        <v>0</v>
      </c>
      <c r="G575">
        <f>IFERROR(_xlfn.XLOOKUP($A575,map_headernames!N:N,map_headernames!N:N),0)</f>
        <v>0</v>
      </c>
    </row>
    <row r="576" spans="1:7">
      <c r="A576" s="80" t="s">
        <v>4620</v>
      </c>
      <c r="B576" s="80" t="s">
        <v>4621</v>
      </c>
      <c r="C576" s="87" t="s">
        <v>4622</v>
      </c>
      <c r="D576" s="70" t="s">
        <v>4612</v>
      </c>
      <c r="E576">
        <f>IFERROR(_xlfn.XLOOKUP($A576,map_headernames!H:H,map_headernames!H:H),0)</f>
        <v>0</v>
      </c>
      <c r="F576">
        <f>IFERROR(_xlfn.XLOOKUP($A576,map_headernames!J:J,map_headernames!J:J),0)</f>
        <v>0</v>
      </c>
      <c r="G576">
        <f>IFERROR(_xlfn.XLOOKUP($A576,map_headernames!N:N,map_headernames!N:N),0)</f>
        <v>0</v>
      </c>
    </row>
    <row r="577" spans="1:7">
      <c r="A577" s="80" t="s">
        <v>4623</v>
      </c>
      <c r="B577" s="80" t="s">
        <v>4624</v>
      </c>
      <c r="C577" s="87" t="s">
        <v>4624</v>
      </c>
      <c r="D577" s="70" t="s">
        <v>4612</v>
      </c>
      <c r="E577">
        <f>IFERROR(_xlfn.XLOOKUP($A577,map_headernames!H:H,map_headernames!H:H),0)</f>
        <v>0</v>
      </c>
      <c r="F577">
        <f>IFERROR(_xlfn.XLOOKUP($A577,map_headernames!J:J,map_headernames!J:J),0)</f>
        <v>0</v>
      </c>
      <c r="G577">
        <f>IFERROR(_xlfn.XLOOKUP($A577,map_headernames!N:N,map_headernames!N:N),0)</f>
        <v>0</v>
      </c>
    </row>
    <row r="578" spans="1:7">
      <c r="A578" s="80" t="s">
        <v>4625</v>
      </c>
      <c r="B578" s="80" t="s">
        <v>4626</v>
      </c>
      <c r="C578" s="87" t="s">
        <v>4627</v>
      </c>
      <c r="D578" s="70" t="s">
        <v>4612</v>
      </c>
      <c r="E578">
        <f>IFERROR(_xlfn.XLOOKUP($A578,map_headernames!H:H,map_headernames!H:H),0)</f>
        <v>0</v>
      </c>
      <c r="F578">
        <f>IFERROR(_xlfn.XLOOKUP($A578,map_headernames!J:J,map_headernames!J:J),0)</f>
        <v>0</v>
      </c>
      <c r="G578">
        <f>IFERROR(_xlfn.XLOOKUP($A578,map_headernames!N:N,map_headernames!N:N),0)</f>
        <v>0</v>
      </c>
    </row>
    <row r="579" spans="1:7">
      <c r="A579" s="80" t="s">
        <v>4628</v>
      </c>
      <c r="B579" s="80" t="s">
        <v>4629</v>
      </c>
      <c r="C579" s="87" t="s">
        <v>4629</v>
      </c>
      <c r="D579" s="70" t="s">
        <v>4612</v>
      </c>
      <c r="E579">
        <f>IFERROR(_xlfn.XLOOKUP($A579,map_headernames!H:H,map_headernames!H:H),0)</f>
        <v>0</v>
      </c>
      <c r="F579">
        <f>IFERROR(_xlfn.XLOOKUP($A579,map_headernames!J:J,map_headernames!J:J),0)</f>
        <v>0</v>
      </c>
      <c r="G579">
        <f>IFERROR(_xlfn.XLOOKUP($A579,map_headernames!N:N,map_headernames!N:N),0)</f>
        <v>0</v>
      </c>
    </row>
    <row r="580" spans="1:7">
      <c r="A580" s="80" t="s">
        <v>4630</v>
      </c>
      <c r="B580" s="80" t="s">
        <v>4631</v>
      </c>
      <c r="C580" s="87" t="s">
        <v>4631</v>
      </c>
      <c r="D580" s="70" t="s">
        <v>4612</v>
      </c>
      <c r="E580">
        <f>IFERROR(_xlfn.XLOOKUP($A580,map_headernames!H:H,map_headernames!H:H),0)</f>
        <v>0</v>
      </c>
      <c r="F580">
        <f>IFERROR(_xlfn.XLOOKUP($A580,map_headernames!J:J,map_headernames!J:J),0)</f>
        <v>0</v>
      </c>
      <c r="G580">
        <f>IFERROR(_xlfn.XLOOKUP($A580,map_headernames!N:N,map_headernames!N:N),0)</f>
        <v>0</v>
      </c>
    </row>
    <row r="581" spans="1:7">
      <c r="A581" s="80" t="s">
        <v>4632</v>
      </c>
      <c r="B581" s="80" t="s">
        <v>4633</v>
      </c>
      <c r="C581" s="87" t="s">
        <v>4634</v>
      </c>
      <c r="D581" s="70" t="s">
        <v>4612</v>
      </c>
      <c r="E581">
        <f>IFERROR(_xlfn.XLOOKUP($A581,map_headernames!H:H,map_headernames!H:H),0)</f>
        <v>0</v>
      </c>
      <c r="F581">
        <f>IFERROR(_xlfn.XLOOKUP($A581,map_headernames!J:J,map_headernames!J:J),0)</f>
        <v>0</v>
      </c>
      <c r="G581">
        <f>IFERROR(_xlfn.XLOOKUP($A581,map_headernames!N:N,map_headernames!N:N),0)</f>
        <v>0</v>
      </c>
    </row>
    <row r="582" spans="1:7">
      <c r="A582" s="80" t="s">
        <v>4635</v>
      </c>
      <c r="B582" s="80" t="s">
        <v>4636</v>
      </c>
      <c r="C582" s="87" t="s">
        <v>4636</v>
      </c>
      <c r="D582" s="70" t="s">
        <v>4612</v>
      </c>
      <c r="E582">
        <f>IFERROR(_xlfn.XLOOKUP($A582,map_headernames!H:H,map_headernames!H:H),0)</f>
        <v>0</v>
      </c>
      <c r="F582">
        <f>IFERROR(_xlfn.XLOOKUP($A582,map_headernames!J:J,map_headernames!J:J),0)</f>
        <v>0</v>
      </c>
      <c r="G582">
        <f>IFERROR(_xlfn.XLOOKUP($A582,map_headernames!N:N,map_headernames!N:N),0)</f>
        <v>0</v>
      </c>
    </row>
    <row r="583" spans="1:7">
      <c r="A583" s="80" t="s">
        <v>4637</v>
      </c>
      <c r="B583" s="80" t="s">
        <v>4638</v>
      </c>
      <c r="C583" s="87" t="s">
        <v>4639</v>
      </c>
      <c r="D583" s="70" t="s">
        <v>4612</v>
      </c>
      <c r="E583">
        <f>IFERROR(_xlfn.XLOOKUP($A583,map_headernames!H:H,map_headernames!H:H),0)</f>
        <v>0</v>
      </c>
      <c r="F583">
        <f>IFERROR(_xlfn.XLOOKUP($A583,map_headernames!J:J,map_headernames!J:J),0)</f>
        <v>0</v>
      </c>
      <c r="G583">
        <f>IFERROR(_xlfn.XLOOKUP($A583,map_headernames!N:N,map_headernames!N:N),0)</f>
        <v>0</v>
      </c>
    </row>
    <row r="584" spans="1:7">
      <c r="A584" s="80" t="s">
        <v>4640</v>
      </c>
      <c r="B584" s="80" t="s">
        <v>4641</v>
      </c>
      <c r="C584" s="87" t="s">
        <v>4641</v>
      </c>
      <c r="D584" s="70" t="s">
        <v>4612</v>
      </c>
      <c r="E584">
        <f>IFERROR(_xlfn.XLOOKUP($A584,map_headernames!H:H,map_headernames!H:H),0)</f>
        <v>0</v>
      </c>
      <c r="F584">
        <f>IFERROR(_xlfn.XLOOKUP($A584,map_headernames!J:J,map_headernames!J:J),0)</f>
        <v>0</v>
      </c>
      <c r="G584">
        <f>IFERROR(_xlfn.XLOOKUP($A584,map_headernames!N:N,map_headernames!N:N),0)</f>
        <v>0</v>
      </c>
    </row>
    <row r="585" spans="1:7">
      <c r="A585" s="80" t="s">
        <v>4642</v>
      </c>
      <c r="B585" s="80" t="s">
        <v>4643</v>
      </c>
      <c r="C585" s="87" t="s">
        <v>4644</v>
      </c>
      <c r="D585" s="70" t="s">
        <v>4612</v>
      </c>
      <c r="E585">
        <f>IFERROR(_xlfn.XLOOKUP($A585,map_headernames!H:H,map_headernames!H:H),0)</f>
        <v>0</v>
      </c>
      <c r="F585">
        <f>IFERROR(_xlfn.XLOOKUP($A585,map_headernames!J:J,map_headernames!J:J),0)</f>
        <v>0</v>
      </c>
      <c r="G585">
        <f>IFERROR(_xlfn.XLOOKUP($A585,map_headernames!N:N,map_headernames!N:N),0)</f>
        <v>0</v>
      </c>
    </row>
    <row r="586" spans="1:7">
      <c r="A586" s="80" t="s">
        <v>4645</v>
      </c>
      <c r="B586" s="80" t="s">
        <v>4646</v>
      </c>
      <c r="C586" s="87" t="s">
        <v>4646</v>
      </c>
      <c r="D586" s="70" t="s">
        <v>4612</v>
      </c>
      <c r="E586">
        <f>IFERROR(_xlfn.XLOOKUP($A586,map_headernames!H:H,map_headernames!H:H),0)</f>
        <v>0</v>
      </c>
      <c r="F586">
        <f>IFERROR(_xlfn.XLOOKUP($A586,map_headernames!J:J,map_headernames!J:J),0)</f>
        <v>0</v>
      </c>
      <c r="G586">
        <f>IFERROR(_xlfn.XLOOKUP($A586,map_headernames!N:N,map_headernames!N:N),0)</f>
        <v>0</v>
      </c>
    </row>
    <row r="587" spans="1:7">
      <c r="A587" s="80" t="s">
        <v>4647</v>
      </c>
      <c r="B587" s="80" t="s">
        <v>4648</v>
      </c>
      <c r="C587" s="87" t="s">
        <v>4649</v>
      </c>
      <c r="D587" s="70" t="s">
        <v>4612</v>
      </c>
      <c r="E587">
        <f>IFERROR(_xlfn.XLOOKUP($A587,map_headernames!H:H,map_headernames!H:H),0)</f>
        <v>0</v>
      </c>
      <c r="F587">
        <f>IFERROR(_xlfn.XLOOKUP($A587,map_headernames!J:J,map_headernames!J:J),0)</f>
        <v>0</v>
      </c>
      <c r="G587">
        <f>IFERROR(_xlfn.XLOOKUP($A587,map_headernames!N:N,map_headernames!N:N),0)</f>
        <v>0</v>
      </c>
    </row>
    <row r="588" spans="1:7">
      <c r="A588" s="80" t="s">
        <v>4650</v>
      </c>
      <c r="B588" s="80" t="s">
        <v>4651</v>
      </c>
      <c r="C588" s="87" t="s">
        <v>4651</v>
      </c>
      <c r="D588" s="70" t="s">
        <v>4612</v>
      </c>
      <c r="E588">
        <f>IFERROR(_xlfn.XLOOKUP($A588,map_headernames!H:H,map_headernames!H:H),0)</f>
        <v>0</v>
      </c>
      <c r="F588">
        <f>IFERROR(_xlfn.XLOOKUP($A588,map_headernames!J:J,map_headernames!J:J),0)</f>
        <v>0</v>
      </c>
      <c r="G588">
        <f>IFERROR(_xlfn.XLOOKUP($A588,map_headernames!N:N,map_headernames!N:N),0)</f>
        <v>0</v>
      </c>
    </row>
    <row r="589" spans="1:7">
      <c r="A589" s="80" t="s">
        <v>4652</v>
      </c>
      <c r="B589" s="80" t="s">
        <v>4653</v>
      </c>
      <c r="C589" s="87" t="s">
        <v>4654</v>
      </c>
      <c r="D589" s="70" t="s">
        <v>4612</v>
      </c>
      <c r="E589">
        <f>IFERROR(_xlfn.XLOOKUP($A589,map_headernames!H:H,map_headernames!H:H),0)</f>
        <v>0</v>
      </c>
      <c r="F589">
        <f>IFERROR(_xlfn.XLOOKUP($A589,map_headernames!J:J,map_headernames!J:J),0)</f>
        <v>0</v>
      </c>
      <c r="G589">
        <f>IFERROR(_xlfn.XLOOKUP($A589,map_headernames!N:N,map_headernames!N:N),0)</f>
        <v>0</v>
      </c>
    </row>
    <row r="590" spans="1:7">
      <c r="A590" s="80" t="s">
        <v>4655</v>
      </c>
      <c r="B590" s="80" t="s">
        <v>4656</v>
      </c>
      <c r="C590" s="87" t="s">
        <v>4656</v>
      </c>
      <c r="D590" s="70" t="s">
        <v>4612</v>
      </c>
      <c r="E590">
        <f>IFERROR(_xlfn.XLOOKUP($A590,map_headernames!H:H,map_headernames!H:H),0)</f>
        <v>0</v>
      </c>
      <c r="F590">
        <f>IFERROR(_xlfn.XLOOKUP($A590,map_headernames!J:J,map_headernames!J:J),0)</f>
        <v>0</v>
      </c>
      <c r="G590">
        <f>IFERROR(_xlfn.XLOOKUP($A590,map_headernames!N:N,map_headernames!N:N),0)</f>
        <v>0</v>
      </c>
    </row>
    <row r="591" spans="1:7">
      <c r="A591" s="80" t="s">
        <v>4657</v>
      </c>
      <c r="B591" s="80" t="s">
        <v>4658</v>
      </c>
      <c r="C591" s="87" t="s">
        <v>4659</v>
      </c>
      <c r="D591" s="70" t="s">
        <v>4612</v>
      </c>
      <c r="E591">
        <f>IFERROR(_xlfn.XLOOKUP($A591,map_headernames!H:H,map_headernames!H:H),0)</f>
        <v>0</v>
      </c>
      <c r="F591">
        <f>IFERROR(_xlfn.XLOOKUP($A591,map_headernames!J:J,map_headernames!J:J),0)</f>
        <v>0</v>
      </c>
      <c r="G591">
        <f>IFERROR(_xlfn.XLOOKUP($A591,map_headernames!N:N,map_headernames!N:N),0)</f>
        <v>0</v>
      </c>
    </row>
    <row r="592" spans="1:7">
      <c r="A592" s="80" t="s">
        <v>4660</v>
      </c>
      <c r="B592" s="80" t="s">
        <v>4661</v>
      </c>
      <c r="C592" s="87" t="s">
        <v>4661</v>
      </c>
      <c r="D592" s="70" t="s">
        <v>4612</v>
      </c>
      <c r="E592">
        <f>IFERROR(_xlfn.XLOOKUP($A592,map_headernames!H:H,map_headernames!H:H),0)</f>
        <v>0</v>
      </c>
      <c r="F592">
        <f>IFERROR(_xlfn.XLOOKUP($A592,map_headernames!J:J,map_headernames!J:J),0)</f>
        <v>0</v>
      </c>
      <c r="G592">
        <f>IFERROR(_xlfn.XLOOKUP($A592,map_headernames!N:N,map_headernames!N:N),0)</f>
        <v>0</v>
      </c>
    </row>
    <row r="593" spans="1:12">
      <c r="A593" s="80" t="s">
        <v>4662</v>
      </c>
      <c r="B593" s="80" t="s">
        <v>4663</v>
      </c>
      <c r="C593" s="87" t="s">
        <v>4664</v>
      </c>
      <c r="D593" s="70" t="s">
        <v>4612</v>
      </c>
      <c r="E593">
        <f>IFERROR(_xlfn.XLOOKUP($A593,map_headernames!H:H,map_headernames!H:H),0)</f>
        <v>0</v>
      </c>
      <c r="F593">
        <f>IFERROR(_xlfn.XLOOKUP($A593,map_headernames!J:J,map_headernames!J:J),0)</f>
        <v>0</v>
      </c>
      <c r="G593">
        <f>IFERROR(_xlfn.XLOOKUP($A593,map_headernames!N:N,map_headernames!N:N),0)</f>
        <v>0</v>
      </c>
    </row>
    <row r="594" spans="1:12">
      <c r="A594" s="80" t="s">
        <v>4665</v>
      </c>
      <c r="B594" s="80" t="s">
        <v>4666</v>
      </c>
      <c r="C594" s="87" t="s">
        <v>4666</v>
      </c>
      <c r="D594" s="70" t="s">
        <v>4612</v>
      </c>
      <c r="E594">
        <f>IFERROR(_xlfn.XLOOKUP($A594,map_headernames!H:H,map_headernames!H:H),0)</f>
        <v>0</v>
      </c>
      <c r="F594">
        <f>IFERROR(_xlfn.XLOOKUP($A594,map_headernames!J:J,map_headernames!J:J),0)</f>
        <v>0</v>
      </c>
      <c r="G594">
        <f>IFERROR(_xlfn.XLOOKUP($A594,map_headernames!N:N,map_headernames!N:N),0)</f>
        <v>0</v>
      </c>
    </row>
    <row r="595" spans="1:12">
      <c r="A595" s="80" t="s">
        <v>4667</v>
      </c>
      <c r="B595" s="80" t="s">
        <v>4668</v>
      </c>
      <c r="C595" s="87" t="s">
        <v>4669</v>
      </c>
      <c r="D595" s="70" t="s">
        <v>4612</v>
      </c>
      <c r="E595">
        <f>IFERROR(_xlfn.XLOOKUP($A595,map_headernames!H:H,map_headernames!H:H),0)</f>
        <v>0</v>
      </c>
      <c r="F595">
        <f>IFERROR(_xlfn.XLOOKUP($A595,map_headernames!J:J,map_headernames!J:J),0)</f>
        <v>0</v>
      </c>
      <c r="G595">
        <f>IFERROR(_xlfn.XLOOKUP($A595,map_headernames!N:N,map_headernames!N:N),0)</f>
        <v>0</v>
      </c>
    </row>
    <row r="596" spans="1:12">
      <c r="A596" s="80" t="s">
        <v>4670</v>
      </c>
      <c r="B596" s="80" t="s">
        <v>4671</v>
      </c>
      <c r="C596" s="87" t="s">
        <v>4671</v>
      </c>
      <c r="D596" s="70" t="s">
        <v>4612</v>
      </c>
      <c r="E596">
        <f>IFERROR(_xlfn.XLOOKUP($A596,map_headernames!H:H,map_headernames!H:H),0)</f>
        <v>0</v>
      </c>
      <c r="F596">
        <f>IFERROR(_xlfn.XLOOKUP($A596,map_headernames!J:J,map_headernames!J:J),0)</f>
        <v>0</v>
      </c>
      <c r="G596">
        <f>IFERROR(_xlfn.XLOOKUP($A596,map_headernames!N:N,map_headernames!N:N),0)</f>
        <v>0</v>
      </c>
    </row>
    <row r="597" spans="1:12">
      <c r="A597" s="80" t="s">
        <v>4672</v>
      </c>
      <c r="B597" s="80" t="s">
        <v>4673</v>
      </c>
      <c r="C597" s="87" t="s">
        <v>4674</v>
      </c>
      <c r="D597" s="70" t="s">
        <v>4612</v>
      </c>
      <c r="E597">
        <f>IFERROR(_xlfn.XLOOKUP($A597,map_headernames!H:H,map_headernames!H:H),0)</f>
        <v>0</v>
      </c>
      <c r="F597">
        <f>IFERROR(_xlfn.XLOOKUP($A597,map_headernames!J:J,map_headernames!J:J),0)</f>
        <v>0</v>
      </c>
      <c r="G597">
        <f>IFERROR(_xlfn.XLOOKUP($A597,map_headernames!N:N,map_headernames!N:N),0)</f>
        <v>0</v>
      </c>
    </row>
    <row r="598" spans="1:12">
      <c r="A598" s="80" t="s">
        <v>4675</v>
      </c>
      <c r="B598" s="80" t="s">
        <v>4676</v>
      </c>
      <c r="C598" s="87" t="s">
        <v>4676</v>
      </c>
      <c r="D598" s="70" t="s">
        <v>4612</v>
      </c>
      <c r="E598">
        <f>IFERROR(_xlfn.XLOOKUP($A598,map_headernames!H:H,map_headernames!H:H),0)</f>
        <v>0</v>
      </c>
      <c r="F598">
        <f>IFERROR(_xlfn.XLOOKUP($A598,map_headernames!J:J,map_headernames!J:J),0)</f>
        <v>0</v>
      </c>
      <c r="G598">
        <f>IFERROR(_xlfn.XLOOKUP($A598,map_headernames!N:N,map_headernames!N:N),0)</f>
        <v>0</v>
      </c>
    </row>
    <row r="599" spans="1:12">
      <c r="A599" s="80" t="s">
        <v>4677</v>
      </c>
      <c r="B599" s="80" t="s">
        <v>4678</v>
      </c>
      <c r="C599" s="87" t="s">
        <v>4679</v>
      </c>
      <c r="D599" s="70" t="s">
        <v>4612</v>
      </c>
      <c r="E599">
        <f>IFERROR(_xlfn.XLOOKUP($A599,map_headernames!H:H,map_headernames!H:H),0)</f>
        <v>0</v>
      </c>
      <c r="F599">
        <f>IFERROR(_xlfn.XLOOKUP($A599,map_headernames!J:J,map_headernames!J:J),0)</f>
        <v>0</v>
      </c>
      <c r="G599">
        <f>IFERROR(_xlfn.XLOOKUP($A599,map_headernames!N:N,map_headernames!N:N),0)</f>
        <v>0</v>
      </c>
    </row>
    <row r="600" spans="1:12">
      <c r="A600" s="80" t="s">
        <v>4680</v>
      </c>
      <c r="B600" s="80" t="s">
        <v>4681</v>
      </c>
      <c r="C600" s="87" t="s">
        <v>4681</v>
      </c>
      <c r="D600" s="70" t="s">
        <v>4612</v>
      </c>
      <c r="E600">
        <f>IFERROR(_xlfn.XLOOKUP($A600,map_headernames!H:H,map_headernames!H:H),0)</f>
        <v>0</v>
      </c>
      <c r="F600">
        <f>IFERROR(_xlfn.XLOOKUP($A600,map_headernames!J:J,map_headernames!J:J),0)</f>
        <v>0</v>
      </c>
      <c r="G600">
        <f>IFERROR(_xlfn.XLOOKUP($A600,map_headernames!N:N,map_headernames!N:N),0)</f>
        <v>0</v>
      </c>
    </row>
    <row r="601" spans="1:12">
      <c r="A601" s="80" t="s">
        <v>4682</v>
      </c>
      <c r="B601" s="80" t="s">
        <v>4683</v>
      </c>
      <c r="C601" s="87" t="s">
        <v>4684</v>
      </c>
      <c r="D601" s="70" t="s">
        <v>4612</v>
      </c>
      <c r="E601">
        <f>IFERROR(_xlfn.XLOOKUP($A601,map_headernames!H:H,map_headernames!H:H),0)</f>
        <v>0</v>
      </c>
      <c r="F601">
        <f>IFERROR(_xlfn.XLOOKUP($A601,map_headernames!J:J,map_headernames!J:J),0)</f>
        <v>0</v>
      </c>
      <c r="G601">
        <f>IFERROR(_xlfn.XLOOKUP($A601,map_headernames!N:N,map_headernames!N:N),0)</f>
        <v>0</v>
      </c>
    </row>
    <row r="602" spans="1:12">
      <c r="A602" s="80" t="s">
        <v>4685</v>
      </c>
      <c r="B602" s="80" t="s">
        <v>4686</v>
      </c>
      <c r="C602" s="87" t="s">
        <v>4686</v>
      </c>
      <c r="D602" s="70" t="s">
        <v>4612</v>
      </c>
      <c r="E602">
        <f>IFERROR(_xlfn.XLOOKUP($A602,map_headernames!H:H,map_headernames!H:H),0)</f>
        <v>0</v>
      </c>
      <c r="F602">
        <f>IFERROR(_xlfn.XLOOKUP($A602,map_headernames!J:J,map_headernames!J:J),0)</f>
        <v>0</v>
      </c>
      <c r="G602">
        <f>IFERROR(_xlfn.XLOOKUP($A602,map_headernames!N:N,map_headernames!N:N),0)</f>
        <v>0</v>
      </c>
    </row>
    <row r="603" spans="1:12">
      <c r="A603" s="80" t="s">
        <v>4687</v>
      </c>
      <c r="B603" s="80" t="s">
        <v>4688</v>
      </c>
      <c r="C603" s="87" t="s">
        <v>4689</v>
      </c>
      <c r="D603" s="70" t="s">
        <v>4612</v>
      </c>
      <c r="E603">
        <f>IFERROR(_xlfn.XLOOKUP($A603,map_headernames!H:H,map_headernames!H:H),0)</f>
        <v>0</v>
      </c>
      <c r="F603">
        <f>IFERROR(_xlfn.XLOOKUP($A603,map_headernames!J:J,map_headernames!J:J),0)</f>
        <v>0</v>
      </c>
      <c r="G603">
        <f>IFERROR(_xlfn.XLOOKUP($A603,map_headernames!N:N,map_headernames!N:N),0)</f>
        <v>0</v>
      </c>
    </row>
    <row r="604" spans="1:12">
      <c r="A604" s="80" t="s">
        <v>4690</v>
      </c>
      <c r="B604" s="80" t="s">
        <v>4691</v>
      </c>
      <c r="C604" s="87" t="s">
        <v>4691</v>
      </c>
      <c r="D604" s="70" t="s">
        <v>4612</v>
      </c>
      <c r="E604">
        <f>IFERROR(_xlfn.XLOOKUP($A604,map_headernames!H:H,map_headernames!H:H),0)</f>
        <v>0</v>
      </c>
      <c r="F604">
        <f>IFERROR(_xlfn.XLOOKUP($A604,map_headernames!J:J,map_headernames!J:J),0)</f>
        <v>0</v>
      </c>
      <c r="G604">
        <f>IFERROR(_xlfn.XLOOKUP($A604,map_headernames!N:N,map_headernames!N:N),0)</f>
        <v>0</v>
      </c>
    </row>
    <row r="605" spans="1:12">
      <c r="A605" s="80" t="s">
        <v>4692</v>
      </c>
      <c r="B605" s="80" t="s">
        <v>4693</v>
      </c>
      <c r="C605" s="87" t="s">
        <v>4693</v>
      </c>
      <c r="D605" s="70" t="s">
        <v>4612</v>
      </c>
      <c r="E605">
        <f>IFERROR(_xlfn.XLOOKUP($A605,map_headernames!H:H,map_headernames!H:H),0)</f>
        <v>0</v>
      </c>
      <c r="F605">
        <f>IFERROR(_xlfn.XLOOKUP($A605,map_headernames!J:J,map_headernames!J:J),0)</f>
        <v>0</v>
      </c>
      <c r="G605">
        <f>IFERROR(_xlfn.XLOOKUP($A605,map_headernames!N:N,map_headernames!N:N),0)</f>
        <v>0</v>
      </c>
    </row>
    <row r="606" spans="1:12">
      <c r="A606" s="80" t="s">
        <v>4694</v>
      </c>
      <c r="B606" s="80" t="s">
        <v>4695</v>
      </c>
      <c r="C606" s="87" t="s">
        <v>4696</v>
      </c>
      <c r="D606" s="70" t="s">
        <v>4612</v>
      </c>
      <c r="E606">
        <f>IFERROR(_xlfn.XLOOKUP($A606,map_headernames!H:H,map_headernames!H:H),0)</f>
        <v>0</v>
      </c>
      <c r="F606">
        <f>IFERROR(_xlfn.XLOOKUP($A606,map_headernames!J:J,map_headernames!J:J),0)</f>
        <v>0</v>
      </c>
      <c r="G606">
        <f>IFERROR(_xlfn.XLOOKUP($A606,map_headernames!N:N,map_headernames!N:N),0)</f>
        <v>0</v>
      </c>
    </row>
    <row r="607" spans="1:12">
      <c r="A607" s="86" t="s">
        <v>4697</v>
      </c>
      <c r="B607" s="100" t="s">
        <v>4698</v>
      </c>
      <c r="C607" s="87" t="s">
        <v>4698</v>
      </c>
      <c r="D607" s="70" t="s">
        <v>4612</v>
      </c>
      <c r="E607">
        <f>IFERROR(_xlfn.XLOOKUP($A607,map_headernames!H:H,map_headernames!H:H),0)</f>
        <v>0</v>
      </c>
      <c r="F607">
        <f>IFERROR(_xlfn.XLOOKUP($A607,map_headernames!J:J,map_headernames!J:J),0)</f>
        <v>0</v>
      </c>
      <c r="G607">
        <f>IFERROR(_xlfn.XLOOKUP($A607,map_headernames!N:N,map_headernames!N:N),0)</f>
        <v>0</v>
      </c>
      <c r="I607" t="s">
        <v>1003</v>
      </c>
      <c r="J607" s="64" t="s">
        <v>1002</v>
      </c>
      <c r="K607" s="22">
        <v>0</v>
      </c>
      <c r="L607" s="22">
        <v>0</v>
      </c>
    </row>
    <row r="608" spans="1:12">
      <c r="A608" s="80" t="s">
        <v>4699</v>
      </c>
      <c r="B608" s="80" t="s">
        <v>4700</v>
      </c>
      <c r="C608" s="87" t="s">
        <v>4701</v>
      </c>
      <c r="D608" s="70" t="s">
        <v>4612</v>
      </c>
      <c r="E608">
        <f>IFERROR(_xlfn.XLOOKUP($A608,map_headernames!H:H,map_headernames!H:H),0)</f>
        <v>0</v>
      </c>
      <c r="F608">
        <f>IFERROR(_xlfn.XLOOKUP($A608,map_headernames!J:J,map_headernames!J:J),0)</f>
        <v>0</v>
      </c>
      <c r="G608">
        <f>IFERROR(_xlfn.XLOOKUP($A608,map_headernames!N:N,map_headernames!N:N),0)</f>
        <v>0</v>
      </c>
      <c r="K608" s="24"/>
      <c r="L608" s="24"/>
    </row>
    <row r="609" spans="1:12">
      <c r="A609" s="80" t="s">
        <v>4702</v>
      </c>
      <c r="B609" s="80" t="s">
        <v>4703</v>
      </c>
      <c r="C609" s="87" t="s">
        <v>4703</v>
      </c>
      <c r="D609" s="70" t="s">
        <v>4612</v>
      </c>
      <c r="E609">
        <f>IFERROR(_xlfn.XLOOKUP($A609,map_headernames!H:H,map_headernames!H:H),0)</f>
        <v>0</v>
      </c>
      <c r="F609">
        <f>IFERROR(_xlfn.XLOOKUP($A609,map_headernames!J:J,map_headernames!J:J),0)</f>
        <v>0</v>
      </c>
      <c r="G609">
        <f>IFERROR(_xlfn.XLOOKUP($A609,map_headernames!N:N,map_headernames!N:N),0)</f>
        <v>0</v>
      </c>
      <c r="K609" s="24"/>
      <c r="L609" s="24"/>
    </row>
    <row r="610" spans="1:12">
      <c r="A610" s="80" t="s">
        <v>4704</v>
      </c>
      <c r="B610" s="80" t="s">
        <v>4705</v>
      </c>
      <c r="C610" s="87" t="s">
        <v>4705</v>
      </c>
      <c r="D610" s="70" t="s">
        <v>4612</v>
      </c>
      <c r="E610">
        <f>IFERROR(_xlfn.XLOOKUP($A610,map_headernames!H:H,map_headernames!H:H),0)</f>
        <v>0</v>
      </c>
      <c r="F610">
        <f>IFERROR(_xlfn.XLOOKUP($A610,map_headernames!J:J,map_headernames!J:J),0)</f>
        <v>0</v>
      </c>
      <c r="G610">
        <f>IFERROR(_xlfn.XLOOKUP($A610,map_headernames!N:N,map_headernames!N:N),0)</f>
        <v>0</v>
      </c>
      <c r="K610" s="24"/>
      <c r="L610" s="24"/>
    </row>
    <row r="611" spans="1:12">
      <c r="A611" s="86" t="s">
        <v>4706</v>
      </c>
      <c r="B611" s="100" t="s">
        <v>4707</v>
      </c>
      <c r="C611" s="87" t="s">
        <v>4707</v>
      </c>
      <c r="D611" s="70" t="s">
        <v>4612</v>
      </c>
      <c r="E611">
        <f>IFERROR(_xlfn.XLOOKUP($A611,map_headernames!H:H,map_headernames!H:H),0)</f>
        <v>0</v>
      </c>
      <c r="F611">
        <f>IFERROR(_xlfn.XLOOKUP($A611,map_headernames!J:J,map_headernames!J:J),0)</f>
        <v>0</v>
      </c>
      <c r="G611">
        <f>IFERROR(_xlfn.XLOOKUP($A611,map_headernames!N:N,map_headernames!N:N),0)</f>
        <v>0</v>
      </c>
      <c r="I611" t="s">
        <v>997</v>
      </c>
      <c r="J611" s="76" t="s">
        <v>395</v>
      </c>
      <c r="K611" s="22">
        <v>0</v>
      </c>
      <c r="L611" s="22">
        <v>0</v>
      </c>
    </row>
    <row r="612" spans="1:12">
      <c r="A612" s="86" t="s">
        <v>4708</v>
      </c>
      <c r="B612" s="86" t="s">
        <v>4709</v>
      </c>
      <c r="C612" s="87" t="s">
        <v>4709</v>
      </c>
      <c r="D612" s="70" t="s">
        <v>4612</v>
      </c>
      <c r="E612">
        <f>IFERROR(_xlfn.XLOOKUP($A612,map_headernames!H:H,map_headernames!H:H),0)</f>
        <v>0</v>
      </c>
      <c r="F612">
        <f>IFERROR(_xlfn.XLOOKUP($A612,map_headernames!J:J,map_headernames!J:J),0)</f>
        <v>0</v>
      </c>
      <c r="G612">
        <f>IFERROR(_xlfn.XLOOKUP($A612,map_headernames!N:N,map_headernames!N:N),0)</f>
        <v>0</v>
      </c>
      <c r="I612" t="s">
        <v>1700</v>
      </c>
      <c r="J612" s="76" t="s">
        <v>396</v>
      </c>
      <c r="K612" s="22">
        <v>0</v>
      </c>
      <c r="L612" s="22">
        <v>0</v>
      </c>
    </row>
    <row r="613" spans="1:12">
      <c r="A613" s="80" t="s">
        <v>4710</v>
      </c>
      <c r="B613" s="80" t="s">
        <v>4711</v>
      </c>
      <c r="C613" s="87" t="s">
        <v>4711</v>
      </c>
      <c r="D613" s="70" t="s">
        <v>4612</v>
      </c>
      <c r="E613">
        <f>IFERROR(_xlfn.XLOOKUP($A613,map_headernames!H:H,map_headernames!H:H),0)</f>
        <v>0</v>
      </c>
      <c r="F613">
        <f>IFERROR(_xlfn.XLOOKUP($A613,map_headernames!J:J,map_headernames!J:J),0)</f>
        <v>0</v>
      </c>
      <c r="G613">
        <f>IFERROR(_xlfn.XLOOKUP($A613,map_headernames!N:N,map_headernames!N:N),0)</f>
        <v>0</v>
      </c>
    </row>
    <row r="614" spans="1:12">
      <c r="A614" s="80" t="s">
        <v>4712</v>
      </c>
      <c r="B614" s="80" t="s">
        <v>4713</v>
      </c>
      <c r="C614" s="87" t="s">
        <v>4713</v>
      </c>
      <c r="D614" s="70" t="s">
        <v>4612</v>
      </c>
      <c r="E614">
        <f>IFERROR(_xlfn.XLOOKUP($A614,map_headernames!H:H,map_headernames!H:H),0)</f>
        <v>0</v>
      </c>
      <c r="F614">
        <f>IFERROR(_xlfn.XLOOKUP($A614,map_headernames!J:J,map_headernames!J:J),0)</f>
        <v>0</v>
      </c>
      <c r="G614">
        <f>IFERROR(_xlfn.XLOOKUP($A614,map_headernames!N:N,map_headernames!N:N),0)</f>
        <v>0</v>
      </c>
    </row>
    <row r="615" spans="1:12">
      <c r="A615" s="80" t="s">
        <v>4714</v>
      </c>
      <c r="B615" s="81" t="s">
        <v>4715</v>
      </c>
      <c r="C615" s="87" t="s">
        <v>4715</v>
      </c>
      <c r="D615" s="70" t="s">
        <v>4612</v>
      </c>
      <c r="E615">
        <f>IFERROR(_xlfn.XLOOKUP($A615,map_headernames!H:H,map_headernames!H:H),0)</f>
        <v>0</v>
      </c>
      <c r="F615">
        <f>IFERROR(_xlfn.XLOOKUP($A615,map_headernames!J:J,map_headernames!J:J),0)</f>
        <v>0</v>
      </c>
      <c r="G615">
        <f>IFERROR(_xlfn.XLOOKUP($A615,map_headernames!N:N,map_headernames!N:N),0)</f>
        <v>0</v>
      </c>
    </row>
    <row r="616" spans="1:12">
      <c r="A616" s="80" t="s">
        <v>4716</v>
      </c>
      <c r="B616" s="81" t="s">
        <v>4717</v>
      </c>
      <c r="C616" s="87" t="s">
        <v>4717</v>
      </c>
      <c r="D616" s="70" t="s">
        <v>4612</v>
      </c>
      <c r="E616">
        <f>IFERROR(_xlfn.XLOOKUP($A616,map_headernames!H:H,map_headernames!H:H),0)</f>
        <v>0</v>
      </c>
      <c r="F616">
        <f>IFERROR(_xlfn.XLOOKUP($A616,map_headernames!J:J,map_headernames!J:J),0)</f>
        <v>0</v>
      </c>
      <c r="G616">
        <f>IFERROR(_xlfn.XLOOKUP($A616,map_headernames!N:N,map_headernames!N:N),0)</f>
        <v>0</v>
      </c>
    </row>
    <row r="617" spans="1:12">
      <c r="A617" s="95" t="s">
        <v>4718</v>
      </c>
      <c r="B617" s="95" t="s">
        <v>4719</v>
      </c>
      <c r="C617" s="81" t="s">
        <v>4719</v>
      </c>
      <c r="D617" s="69" t="s">
        <v>4720</v>
      </c>
      <c r="E617">
        <f>IFERROR(_xlfn.XLOOKUP($A617,map_headernames!H:H,map_headernames!H:H),0)</f>
        <v>0</v>
      </c>
      <c r="F617">
        <f>IFERROR(_xlfn.XLOOKUP($A617,map_headernames!J:J,map_headernames!J:J),0)</f>
        <v>0</v>
      </c>
      <c r="G617">
        <f>IFERROR(_xlfn.XLOOKUP($A617,map_headernames!N:N,map_headernames!N:N),0)</f>
        <v>0</v>
      </c>
      <c r="K617">
        <v>0</v>
      </c>
    </row>
    <row r="618" spans="1:12">
      <c r="A618" s="95" t="s">
        <v>4721</v>
      </c>
      <c r="B618" s="95" t="s">
        <v>4722</v>
      </c>
      <c r="C618" s="81" t="s">
        <v>4722</v>
      </c>
      <c r="D618" s="69" t="s">
        <v>4720</v>
      </c>
      <c r="E618">
        <f>IFERROR(_xlfn.XLOOKUP($A618,map_headernames!H:H,map_headernames!H:H),0)</f>
        <v>0</v>
      </c>
      <c r="F618">
        <f>IFERROR(_xlfn.XLOOKUP($A618,map_headernames!J:J,map_headernames!J:J),0)</f>
        <v>0</v>
      </c>
      <c r="G618">
        <f>IFERROR(_xlfn.XLOOKUP($A618,map_headernames!N:N,map_headernames!N:N),0)</f>
        <v>0</v>
      </c>
      <c r="K618">
        <v>0</v>
      </c>
    </row>
    <row r="619" spans="1:12">
      <c r="A619" s="95" t="s">
        <v>4723</v>
      </c>
      <c r="B619" s="95" t="s">
        <v>4724</v>
      </c>
      <c r="C619" s="81" t="s">
        <v>4725</v>
      </c>
      <c r="D619" s="69" t="s">
        <v>4720</v>
      </c>
      <c r="E619">
        <f>IFERROR(_xlfn.XLOOKUP($A619,map_headernames!H:H,map_headernames!H:H),0)</f>
        <v>0</v>
      </c>
      <c r="F619">
        <f>IFERROR(_xlfn.XLOOKUP($A619,map_headernames!J:J,map_headernames!J:J),0)</f>
        <v>0</v>
      </c>
      <c r="G619">
        <f>IFERROR(_xlfn.XLOOKUP($A619,map_headernames!N:N,map_headernames!N:N),0)</f>
        <v>0</v>
      </c>
      <c r="K619">
        <v>0</v>
      </c>
    </row>
    <row r="620" spans="1:12">
      <c r="A620" s="81" t="s">
        <v>4726</v>
      </c>
      <c r="B620" s="81" t="s">
        <v>4727</v>
      </c>
      <c r="C620" s="81" t="s">
        <v>4727</v>
      </c>
      <c r="D620" s="69" t="s">
        <v>4720</v>
      </c>
      <c r="E620">
        <f>IFERROR(_xlfn.XLOOKUP($A620,map_headernames!H:H,map_headernames!H:H),0)</f>
        <v>0</v>
      </c>
      <c r="F620">
        <f>IFERROR(_xlfn.XLOOKUP($A620,map_headernames!J:J,map_headernames!J:J),0)</f>
        <v>0</v>
      </c>
      <c r="G620">
        <f>IFERROR(_xlfn.XLOOKUP($A620,map_headernames!N:N,map_headernames!N:N),0)</f>
        <v>0</v>
      </c>
    </row>
    <row r="621" spans="1:12">
      <c r="A621" s="81" t="s">
        <v>4728</v>
      </c>
      <c r="B621" s="81" t="s">
        <v>4729</v>
      </c>
      <c r="C621" s="81" t="s">
        <v>4730</v>
      </c>
      <c r="D621" s="69" t="s">
        <v>4720</v>
      </c>
      <c r="E621">
        <f>IFERROR(_xlfn.XLOOKUP($A621,map_headernames!H:H,map_headernames!H:H),0)</f>
        <v>0</v>
      </c>
      <c r="F621">
        <f>IFERROR(_xlfn.XLOOKUP($A621,map_headernames!J:J,map_headernames!J:J),0)</f>
        <v>0</v>
      </c>
      <c r="G621">
        <f>IFERROR(_xlfn.XLOOKUP($A621,map_headernames!N:N,map_headernames!N:N),0)</f>
        <v>0</v>
      </c>
    </row>
    <row r="622" spans="1:12">
      <c r="A622" s="81" t="s">
        <v>4731</v>
      </c>
      <c r="B622" s="81" t="s">
        <v>4732</v>
      </c>
      <c r="C622" s="81" t="s">
        <v>4732</v>
      </c>
      <c r="D622" s="69" t="s">
        <v>4720</v>
      </c>
      <c r="E622">
        <f>IFERROR(_xlfn.XLOOKUP($A622,map_headernames!H:H,map_headernames!H:H),0)</f>
        <v>0</v>
      </c>
      <c r="F622">
        <f>IFERROR(_xlfn.XLOOKUP($A622,map_headernames!J:J,map_headernames!J:J),0)</f>
        <v>0</v>
      </c>
      <c r="G622">
        <f>IFERROR(_xlfn.XLOOKUP($A622,map_headernames!N:N,map_headernames!N:N),0)</f>
        <v>0</v>
      </c>
    </row>
    <row r="623" spans="1:12">
      <c r="A623" s="81" t="s">
        <v>4733</v>
      </c>
      <c r="B623" s="81" t="s">
        <v>4734</v>
      </c>
      <c r="C623" s="81" t="s">
        <v>4735</v>
      </c>
      <c r="D623" s="69" t="s">
        <v>4720</v>
      </c>
      <c r="E623">
        <f>IFERROR(_xlfn.XLOOKUP($A623,map_headernames!H:H,map_headernames!H:H),0)</f>
        <v>0</v>
      </c>
      <c r="F623">
        <f>IFERROR(_xlfn.XLOOKUP($A623,map_headernames!J:J,map_headernames!J:J),0)</f>
        <v>0</v>
      </c>
      <c r="G623">
        <f>IFERROR(_xlfn.XLOOKUP($A623,map_headernames!N:N,map_headernames!N:N),0)</f>
        <v>0</v>
      </c>
    </row>
    <row r="624" spans="1:12">
      <c r="A624" s="81" t="s">
        <v>4736</v>
      </c>
      <c r="B624" s="81" t="s">
        <v>4737</v>
      </c>
      <c r="C624" s="81" t="s">
        <v>4737</v>
      </c>
      <c r="D624" s="69" t="s">
        <v>4720</v>
      </c>
      <c r="E624">
        <f>IFERROR(_xlfn.XLOOKUP($A624,map_headernames!H:H,map_headernames!H:H),0)</f>
        <v>0</v>
      </c>
      <c r="F624">
        <f>IFERROR(_xlfn.XLOOKUP($A624,map_headernames!J:J,map_headernames!J:J),0)</f>
        <v>0</v>
      </c>
      <c r="G624">
        <f>IFERROR(_xlfn.XLOOKUP($A624,map_headernames!N:N,map_headernames!N:N),0)</f>
        <v>0</v>
      </c>
    </row>
    <row r="625" spans="1:11">
      <c r="A625" s="81" t="s">
        <v>4738</v>
      </c>
      <c r="B625" s="81" t="s">
        <v>4739</v>
      </c>
      <c r="C625" s="81" t="s">
        <v>4740</v>
      </c>
      <c r="D625" s="69" t="s">
        <v>4720</v>
      </c>
      <c r="E625">
        <f>IFERROR(_xlfn.XLOOKUP($A625,map_headernames!H:H,map_headernames!H:H),0)</f>
        <v>0</v>
      </c>
      <c r="F625">
        <f>IFERROR(_xlfn.XLOOKUP($A625,map_headernames!J:J,map_headernames!J:J),0)</f>
        <v>0</v>
      </c>
      <c r="G625">
        <f>IFERROR(_xlfn.XLOOKUP($A625,map_headernames!N:N,map_headernames!N:N),0)</f>
        <v>0</v>
      </c>
    </row>
    <row r="626" spans="1:11">
      <c r="A626" s="81" t="s">
        <v>4741</v>
      </c>
      <c r="B626" s="81" t="s">
        <v>4742</v>
      </c>
      <c r="C626" s="81" t="s">
        <v>4742</v>
      </c>
      <c r="D626" s="69" t="s">
        <v>4720</v>
      </c>
      <c r="E626">
        <f>IFERROR(_xlfn.XLOOKUP($A626,map_headernames!H:H,map_headernames!H:H),0)</f>
        <v>0</v>
      </c>
      <c r="F626">
        <f>IFERROR(_xlfn.XLOOKUP($A626,map_headernames!J:J,map_headernames!J:J),0)</f>
        <v>0</v>
      </c>
      <c r="G626">
        <f>IFERROR(_xlfn.XLOOKUP($A626,map_headernames!N:N,map_headernames!N:N),0)</f>
        <v>0</v>
      </c>
    </row>
    <row r="627" spans="1:11">
      <c r="A627" s="81" t="s">
        <v>4743</v>
      </c>
      <c r="B627" s="81" t="s">
        <v>4744</v>
      </c>
      <c r="C627" s="81" t="s">
        <v>4745</v>
      </c>
      <c r="D627" s="69" t="s">
        <v>4720</v>
      </c>
      <c r="E627">
        <f>IFERROR(_xlfn.XLOOKUP($A627,map_headernames!H:H,map_headernames!H:H),0)</f>
        <v>0</v>
      </c>
      <c r="F627">
        <f>IFERROR(_xlfn.XLOOKUP($A627,map_headernames!J:J,map_headernames!J:J),0)</f>
        <v>0</v>
      </c>
      <c r="G627">
        <f>IFERROR(_xlfn.XLOOKUP($A627,map_headernames!N:N,map_headernames!N:N),0)</f>
        <v>0</v>
      </c>
    </row>
    <row r="628" spans="1:11">
      <c r="A628" s="81" t="s">
        <v>4746</v>
      </c>
      <c r="B628" s="81" t="s">
        <v>4747</v>
      </c>
      <c r="C628" s="81" t="s">
        <v>4747</v>
      </c>
      <c r="D628" s="69" t="s">
        <v>4720</v>
      </c>
      <c r="E628">
        <f>IFERROR(_xlfn.XLOOKUP($A628,map_headernames!H:H,map_headernames!H:H),0)</f>
        <v>0</v>
      </c>
      <c r="F628">
        <f>IFERROR(_xlfn.XLOOKUP($A628,map_headernames!J:J,map_headernames!J:J),0)</f>
        <v>0</v>
      </c>
      <c r="G628">
        <f>IFERROR(_xlfn.XLOOKUP($A628,map_headernames!N:N,map_headernames!N:N),0)</f>
        <v>0</v>
      </c>
    </row>
    <row r="629" spans="1:11">
      <c r="A629" s="81" t="s">
        <v>4748</v>
      </c>
      <c r="B629" s="81" t="s">
        <v>4749</v>
      </c>
      <c r="C629" s="81" t="s">
        <v>4750</v>
      </c>
      <c r="D629" s="69" t="s">
        <v>4720</v>
      </c>
      <c r="E629">
        <f>IFERROR(_xlfn.XLOOKUP($A629,map_headernames!H:H,map_headernames!H:H),0)</f>
        <v>0</v>
      </c>
      <c r="F629">
        <f>IFERROR(_xlfn.XLOOKUP($A629,map_headernames!J:J,map_headernames!J:J),0)</f>
        <v>0</v>
      </c>
      <c r="G629">
        <f>IFERROR(_xlfn.XLOOKUP($A629,map_headernames!N:N,map_headernames!N:N),0)</f>
        <v>0</v>
      </c>
    </row>
    <row r="630" spans="1:11">
      <c r="A630" s="81" t="s">
        <v>4751</v>
      </c>
      <c r="B630" s="81" t="s">
        <v>4752</v>
      </c>
      <c r="C630" s="81" t="s">
        <v>4752</v>
      </c>
      <c r="D630" s="69" t="s">
        <v>4720</v>
      </c>
      <c r="E630">
        <f>IFERROR(_xlfn.XLOOKUP($A630,map_headernames!H:H,map_headernames!H:H),0)</f>
        <v>0</v>
      </c>
      <c r="F630">
        <f>IFERROR(_xlfn.XLOOKUP($A630,map_headernames!J:J,map_headernames!J:J),0)</f>
        <v>0</v>
      </c>
      <c r="G630">
        <f>IFERROR(_xlfn.XLOOKUP($A630,map_headernames!N:N,map_headernames!N:N),0)</f>
        <v>0</v>
      </c>
    </row>
    <row r="631" spans="1:11">
      <c r="A631" s="81" t="s">
        <v>4753</v>
      </c>
      <c r="B631" s="81" t="s">
        <v>4754</v>
      </c>
      <c r="C631" s="81" t="s">
        <v>4755</v>
      </c>
      <c r="D631" s="69" t="s">
        <v>4720</v>
      </c>
      <c r="E631">
        <f>IFERROR(_xlfn.XLOOKUP($A631,map_headernames!H:H,map_headernames!H:H),0)</f>
        <v>0</v>
      </c>
      <c r="F631">
        <f>IFERROR(_xlfn.XLOOKUP($A631,map_headernames!J:J,map_headernames!J:J),0)</f>
        <v>0</v>
      </c>
      <c r="G631">
        <f>IFERROR(_xlfn.XLOOKUP($A631,map_headernames!N:N,map_headernames!N:N),0)</f>
        <v>0</v>
      </c>
    </row>
    <row r="632" spans="1:11">
      <c r="A632" s="81" t="s">
        <v>4756</v>
      </c>
      <c r="B632" s="81" t="s">
        <v>4757</v>
      </c>
      <c r="C632" s="81" t="s">
        <v>4757</v>
      </c>
      <c r="D632" s="69" t="s">
        <v>4720</v>
      </c>
      <c r="E632">
        <f>IFERROR(_xlfn.XLOOKUP($A632,map_headernames!H:H,map_headernames!H:H),0)</f>
        <v>0</v>
      </c>
      <c r="F632">
        <f>IFERROR(_xlfn.XLOOKUP($A632,map_headernames!J:J,map_headernames!J:J),0)</f>
        <v>0</v>
      </c>
      <c r="G632">
        <f>IFERROR(_xlfn.XLOOKUP($A632,map_headernames!N:N,map_headernames!N:N),0)</f>
        <v>0</v>
      </c>
    </row>
    <row r="633" spans="1:11">
      <c r="A633" s="81" t="s">
        <v>4758</v>
      </c>
      <c r="B633" s="81" t="s">
        <v>4759</v>
      </c>
      <c r="C633" s="81" t="s">
        <v>4760</v>
      </c>
      <c r="D633" s="69" t="s">
        <v>4720</v>
      </c>
      <c r="E633">
        <f>IFERROR(_xlfn.XLOOKUP($A633,map_headernames!H:H,map_headernames!H:H),0)</f>
        <v>0</v>
      </c>
      <c r="F633">
        <f>IFERROR(_xlfn.XLOOKUP($A633,map_headernames!J:J,map_headernames!J:J),0)</f>
        <v>0</v>
      </c>
      <c r="G633">
        <f>IFERROR(_xlfn.XLOOKUP($A633,map_headernames!N:N,map_headernames!N:N),0)</f>
        <v>0</v>
      </c>
    </row>
    <row r="634" spans="1:11">
      <c r="A634" s="81" t="s">
        <v>4761</v>
      </c>
      <c r="B634" s="81" t="s">
        <v>4762</v>
      </c>
      <c r="C634" s="81" t="s">
        <v>4762</v>
      </c>
      <c r="D634" s="69" t="s">
        <v>4720</v>
      </c>
      <c r="E634">
        <f>IFERROR(_xlfn.XLOOKUP($A634,map_headernames!H:H,map_headernames!H:H),0)</f>
        <v>0</v>
      </c>
      <c r="F634">
        <f>IFERROR(_xlfn.XLOOKUP($A634,map_headernames!J:J,map_headernames!J:J),0)</f>
        <v>0</v>
      </c>
      <c r="G634">
        <f>IFERROR(_xlfn.XLOOKUP($A634,map_headernames!N:N,map_headernames!N:N),0)</f>
        <v>0</v>
      </c>
    </row>
    <row r="635" spans="1:11">
      <c r="A635" s="81" t="s">
        <v>4763</v>
      </c>
      <c r="B635" s="81" t="s">
        <v>4764</v>
      </c>
      <c r="C635" s="81" t="s">
        <v>4765</v>
      </c>
      <c r="D635" s="69" t="s">
        <v>4720</v>
      </c>
      <c r="E635">
        <f>IFERROR(_xlfn.XLOOKUP($A635,map_headernames!H:H,map_headernames!H:H),0)</f>
        <v>0</v>
      </c>
      <c r="F635">
        <f>IFERROR(_xlfn.XLOOKUP($A635,map_headernames!J:J,map_headernames!J:J),0)</f>
        <v>0</v>
      </c>
      <c r="G635">
        <f>IFERROR(_xlfn.XLOOKUP($A635,map_headernames!N:N,map_headernames!N:N),0)</f>
        <v>0</v>
      </c>
    </row>
    <row r="636" spans="1:11">
      <c r="A636" s="95" t="s">
        <v>4766</v>
      </c>
      <c r="B636" s="95" t="s">
        <v>4767</v>
      </c>
      <c r="C636" s="81" t="s">
        <v>4767</v>
      </c>
      <c r="D636" s="69" t="s">
        <v>4720</v>
      </c>
      <c r="E636">
        <f>IFERROR(_xlfn.XLOOKUP($A636,map_headernames!H:H,map_headernames!H:H),0)</f>
        <v>0</v>
      </c>
      <c r="F636">
        <f>IFERROR(_xlfn.XLOOKUP($A636,map_headernames!J:J,map_headernames!J:J),0)</f>
        <v>0</v>
      </c>
      <c r="G636">
        <f>IFERROR(_xlfn.XLOOKUP($A636,map_headernames!N:N,map_headernames!N:N),0)</f>
        <v>0</v>
      </c>
      <c r="K636">
        <v>0</v>
      </c>
    </row>
    <row r="637" spans="1:11">
      <c r="A637" s="95" t="s">
        <v>4768</v>
      </c>
      <c r="B637" s="95" t="s">
        <v>4769</v>
      </c>
      <c r="C637" s="81" t="s">
        <v>4769</v>
      </c>
      <c r="D637" s="69" t="s">
        <v>4720</v>
      </c>
      <c r="E637">
        <f>IFERROR(_xlfn.XLOOKUP($A637,map_headernames!H:H,map_headernames!H:H),0)</f>
        <v>0</v>
      </c>
      <c r="F637">
        <f>IFERROR(_xlfn.XLOOKUP($A637,map_headernames!J:J,map_headernames!J:J),0)</f>
        <v>0</v>
      </c>
      <c r="G637">
        <f>IFERROR(_xlfn.XLOOKUP($A637,map_headernames!N:N,map_headernames!N:N),0)</f>
        <v>0</v>
      </c>
      <c r="K637">
        <v>0</v>
      </c>
    </row>
    <row r="638" spans="1:11">
      <c r="A638" s="95" t="s">
        <v>4770</v>
      </c>
      <c r="B638" s="95" t="s">
        <v>4771</v>
      </c>
      <c r="C638" s="81" t="s">
        <v>4772</v>
      </c>
      <c r="D638" s="69" t="s">
        <v>4720</v>
      </c>
      <c r="E638">
        <f>IFERROR(_xlfn.XLOOKUP($A638,map_headernames!H:H,map_headernames!H:H),0)</f>
        <v>0</v>
      </c>
      <c r="F638">
        <f>IFERROR(_xlfn.XLOOKUP($A638,map_headernames!J:J,map_headernames!J:J),0)</f>
        <v>0</v>
      </c>
      <c r="G638">
        <f>IFERROR(_xlfn.XLOOKUP($A638,map_headernames!N:N,map_headernames!N:N),0)</f>
        <v>0</v>
      </c>
      <c r="K638">
        <v>0</v>
      </c>
    </row>
    <row r="639" spans="1:11">
      <c r="A639" s="81" t="s">
        <v>4773</v>
      </c>
      <c r="B639" s="81" t="s">
        <v>4774</v>
      </c>
      <c r="C639" s="81" t="s">
        <v>4774</v>
      </c>
      <c r="D639" s="69" t="s">
        <v>4720</v>
      </c>
      <c r="E639">
        <f>IFERROR(_xlfn.XLOOKUP($A639,map_headernames!H:H,map_headernames!H:H),0)</f>
        <v>0</v>
      </c>
      <c r="F639">
        <f>IFERROR(_xlfn.XLOOKUP($A639,map_headernames!J:J,map_headernames!J:J),0)</f>
        <v>0</v>
      </c>
      <c r="G639">
        <f>IFERROR(_xlfn.XLOOKUP($A639,map_headernames!N:N,map_headernames!N:N),0)</f>
        <v>0</v>
      </c>
    </row>
    <row r="640" spans="1:11">
      <c r="A640" s="81" t="s">
        <v>4775</v>
      </c>
      <c r="B640" s="81" t="s">
        <v>4776</v>
      </c>
      <c r="C640" s="81" t="s">
        <v>4776</v>
      </c>
      <c r="D640" s="69" t="s">
        <v>4720</v>
      </c>
      <c r="E640">
        <f>IFERROR(_xlfn.XLOOKUP($A640,map_headernames!H:H,map_headernames!H:H),0)</f>
        <v>0</v>
      </c>
      <c r="F640">
        <f>IFERROR(_xlfn.XLOOKUP($A640,map_headernames!J:J,map_headernames!J:J),0)</f>
        <v>0</v>
      </c>
      <c r="G640">
        <f>IFERROR(_xlfn.XLOOKUP($A640,map_headernames!N:N,map_headernames!N:N),0)</f>
        <v>0</v>
      </c>
    </row>
    <row r="641" spans="1:11">
      <c r="A641" s="81" t="s">
        <v>4777</v>
      </c>
      <c r="B641" s="81" t="s">
        <v>4778</v>
      </c>
      <c r="C641" s="81" t="s">
        <v>4778</v>
      </c>
      <c r="D641" s="69" t="s">
        <v>4720</v>
      </c>
      <c r="E641">
        <f>IFERROR(_xlfn.XLOOKUP($A641,map_headernames!H:H,map_headernames!H:H),0)</f>
        <v>0</v>
      </c>
      <c r="F641">
        <f>IFERROR(_xlfn.XLOOKUP($A641,map_headernames!J:J,map_headernames!J:J),0)</f>
        <v>0</v>
      </c>
      <c r="G641">
        <f>IFERROR(_xlfn.XLOOKUP($A641,map_headernames!N:N,map_headernames!N:N),0)</f>
        <v>0</v>
      </c>
    </row>
    <row r="642" spans="1:11">
      <c r="A642" s="81" t="s">
        <v>4779</v>
      </c>
      <c r="B642" s="81" t="s">
        <v>4780</v>
      </c>
      <c r="C642" s="81" t="s">
        <v>4781</v>
      </c>
      <c r="D642" s="69" t="s">
        <v>4720</v>
      </c>
      <c r="E642">
        <f>IFERROR(_xlfn.XLOOKUP($A642,map_headernames!H:H,map_headernames!H:H),0)</f>
        <v>0</v>
      </c>
      <c r="F642">
        <f>IFERROR(_xlfn.XLOOKUP($A642,map_headernames!J:J,map_headernames!J:J),0)</f>
        <v>0</v>
      </c>
      <c r="G642">
        <f>IFERROR(_xlfn.XLOOKUP($A642,map_headernames!N:N,map_headernames!N:N),0)</f>
        <v>0</v>
      </c>
    </row>
    <row r="643" spans="1:11">
      <c r="A643" s="95" t="s">
        <v>4782</v>
      </c>
      <c r="B643" s="95" t="s">
        <v>4783</v>
      </c>
      <c r="C643" s="81" t="s">
        <v>4784</v>
      </c>
      <c r="D643" s="69" t="s">
        <v>4720</v>
      </c>
      <c r="E643">
        <f>IFERROR(_xlfn.XLOOKUP($A643,map_headernames!H:H,map_headernames!H:H),0)</f>
        <v>0</v>
      </c>
      <c r="F643">
        <f>IFERROR(_xlfn.XLOOKUP($A643,map_headernames!J:J,map_headernames!J:J),0)</f>
        <v>0</v>
      </c>
      <c r="G643">
        <f>IFERROR(_xlfn.XLOOKUP($A643,map_headernames!N:N,map_headernames!N:N),0)</f>
        <v>0</v>
      </c>
      <c r="K643">
        <v>0</v>
      </c>
    </row>
    <row r="644" spans="1:11">
      <c r="A644" s="95" t="s">
        <v>4785</v>
      </c>
      <c r="B644" s="95" t="s">
        <v>4786</v>
      </c>
      <c r="C644" s="81" t="s">
        <v>4787</v>
      </c>
      <c r="D644" s="69" t="s">
        <v>4720</v>
      </c>
      <c r="E644">
        <f>IFERROR(_xlfn.XLOOKUP($A644,map_headernames!H:H,map_headernames!H:H),0)</f>
        <v>0</v>
      </c>
      <c r="F644">
        <f>IFERROR(_xlfn.XLOOKUP($A644,map_headernames!J:J,map_headernames!J:J),0)</f>
        <v>0</v>
      </c>
      <c r="G644">
        <f>IFERROR(_xlfn.XLOOKUP($A644,map_headernames!N:N,map_headernames!N:N),0)</f>
        <v>0</v>
      </c>
      <c r="K644">
        <v>0</v>
      </c>
    </row>
    <row r="645" spans="1:11">
      <c r="A645" s="81" t="s">
        <v>4788</v>
      </c>
      <c r="B645" s="81" t="s">
        <v>4789</v>
      </c>
      <c r="C645" s="81" t="s">
        <v>4789</v>
      </c>
      <c r="D645" s="69" t="s">
        <v>4720</v>
      </c>
      <c r="E645">
        <f>IFERROR(_xlfn.XLOOKUP($A645,map_headernames!H:H,map_headernames!H:H),0)</f>
        <v>0</v>
      </c>
      <c r="F645">
        <f>IFERROR(_xlfn.XLOOKUP($A645,map_headernames!J:J,map_headernames!J:J),0)</f>
        <v>0</v>
      </c>
      <c r="G645">
        <f>IFERROR(_xlfn.XLOOKUP($A645,map_headernames!N:N,map_headernames!N:N),0)</f>
        <v>0</v>
      </c>
    </row>
    <row r="646" spans="1:11">
      <c r="A646" s="81" t="s">
        <v>4790</v>
      </c>
      <c r="B646" s="81" t="s">
        <v>4791</v>
      </c>
      <c r="C646" s="81" t="s">
        <v>4792</v>
      </c>
      <c r="D646" s="69" t="s">
        <v>4720</v>
      </c>
      <c r="E646">
        <f>IFERROR(_xlfn.XLOOKUP($A646,map_headernames!H:H,map_headernames!H:H),0)</f>
        <v>0</v>
      </c>
      <c r="F646">
        <f>IFERROR(_xlfn.XLOOKUP($A646,map_headernames!J:J,map_headernames!J:J),0)</f>
        <v>0</v>
      </c>
      <c r="G646">
        <f>IFERROR(_xlfn.XLOOKUP($A646,map_headernames!N:N,map_headernames!N:N),0)</f>
        <v>0</v>
      </c>
    </row>
    <row r="647" spans="1:11">
      <c r="A647" s="81" t="s">
        <v>4793</v>
      </c>
      <c r="B647" s="81" t="s">
        <v>4794</v>
      </c>
      <c r="C647" s="81" t="s">
        <v>4794</v>
      </c>
      <c r="D647" s="69" t="s">
        <v>4720</v>
      </c>
      <c r="E647">
        <f>IFERROR(_xlfn.XLOOKUP($A647,map_headernames!H:H,map_headernames!H:H),0)</f>
        <v>0</v>
      </c>
      <c r="F647">
        <f>IFERROR(_xlfn.XLOOKUP($A647,map_headernames!J:J,map_headernames!J:J),0)</f>
        <v>0</v>
      </c>
      <c r="G647">
        <f>IFERROR(_xlfn.XLOOKUP($A647,map_headernames!N:N,map_headernames!N:N),0)</f>
        <v>0</v>
      </c>
    </row>
    <row r="648" spans="1:11">
      <c r="A648" s="81" t="s">
        <v>4795</v>
      </c>
      <c r="B648" s="81" t="s">
        <v>4796</v>
      </c>
      <c r="C648" s="81" t="s">
        <v>4797</v>
      </c>
      <c r="D648" s="69" t="s">
        <v>4720</v>
      </c>
      <c r="E648">
        <f>IFERROR(_xlfn.XLOOKUP($A648,map_headernames!H:H,map_headernames!H:H),0)</f>
        <v>0</v>
      </c>
      <c r="F648">
        <f>IFERROR(_xlfn.XLOOKUP($A648,map_headernames!J:J,map_headernames!J:J),0)</f>
        <v>0</v>
      </c>
      <c r="G648">
        <f>IFERROR(_xlfn.XLOOKUP($A648,map_headernames!N:N,map_headernames!N:N),0)</f>
        <v>0</v>
      </c>
    </row>
    <row r="649" spans="1:11">
      <c r="A649" s="81" t="s">
        <v>4798</v>
      </c>
      <c r="B649" s="81" t="s">
        <v>4799</v>
      </c>
      <c r="C649" s="81" t="s">
        <v>4799</v>
      </c>
      <c r="D649" s="69" t="s">
        <v>4720</v>
      </c>
      <c r="E649">
        <f>IFERROR(_xlfn.XLOOKUP($A649,map_headernames!H:H,map_headernames!H:H),0)</f>
        <v>0</v>
      </c>
      <c r="F649">
        <f>IFERROR(_xlfn.XLOOKUP($A649,map_headernames!J:J,map_headernames!J:J),0)</f>
        <v>0</v>
      </c>
      <c r="G649">
        <f>IFERROR(_xlfn.XLOOKUP($A649,map_headernames!N:N,map_headernames!N:N),0)</f>
        <v>0</v>
      </c>
    </row>
    <row r="650" spans="1:11">
      <c r="A650" s="81" t="s">
        <v>4800</v>
      </c>
      <c r="B650" s="81" t="s">
        <v>4801</v>
      </c>
      <c r="C650" s="81" t="s">
        <v>4802</v>
      </c>
      <c r="D650" s="69" t="s">
        <v>4720</v>
      </c>
      <c r="E650">
        <f>IFERROR(_xlfn.XLOOKUP($A650,map_headernames!H:H,map_headernames!H:H),0)</f>
        <v>0</v>
      </c>
      <c r="F650">
        <f>IFERROR(_xlfn.XLOOKUP($A650,map_headernames!J:J,map_headernames!J:J),0)</f>
        <v>0</v>
      </c>
      <c r="G650">
        <f>IFERROR(_xlfn.XLOOKUP($A650,map_headernames!N:N,map_headernames!N:N),0)</f>
        <v>0</v>
      </c>
    </row>
    <row r="651" spans="1:11">
      <c r="A651" s="81" t="s">
        <v>4803</v>
      </c>
      <c r="B651" s="81" t="s">
        <v>4804</v>
      </c>
      <c r="C651" s="81" t="s">
        <v>4804</v>
      </c>
      <c r="D651" s="69" t="s">
        <v>4720</v>
      </c>
      <c r="E651">
        <f>IFERROR(_xlfn.XLOOKUP($A651,map_headernames!H:H,map_headernames!H:H),0)</f>
        <v>0</v>
      </c>
      <c r="F651">
        <f>IFERROR(_xlfn.XLOOKUP($A651,map_headernames!J:J,map_headernames!J:J),0)</f>
        <v>0</v>
      </c>
      <c r="G651">
        <f>IFERROR(_xlfn.XLOOKUP($A651,map_headernames!N:N,map_headernames!N:N),0)</f>
        <v>0</v>
      </c>
    </row>
    <row r="652" spans="1:11">
      <c r="A652" s="81" t="s">
        <v>4805</v>
      </c>
      <c r="B652" s="81" t="s">
        <v>4806</v>
      </c>
      <c r="C652" s="81" t="s">
        <v>4807</v>
      </c>
      <c r="D652" s="69" t="s">
        <v>4720</v>
      </c>
      <c r="E652">
        <f>IFERROR(_xlfn.XLOOKUP($A652,map_headernames!H:H,map_headernames!H:H),0)</f>
        <v>0</v>
      </c>
      <c r="F652">
        <f>IFERROR(_xlfn.XLOOKUP($A652,map_headernames!J:J,map_headernames!J:J),0)</f>
        <v>0</v>
      </c>
      <c r="G652">
        <f>IFERROR(_xlfn.XLOOKUP($A652,map_headernames!N:N,map_headernames!N:N),0)</f>
        <v>0</v>
      </c>
    </row>
    <row r="653" spans="1:11">
      <c r="A653" s="81" t="s">
        <v>4808</v>
      </c>
      <c r="B653" s="81" t="s">
        <v>4809</v>
      </c>
      <c r="C653" s="81" t="s">
        <v>4809</v>
      </c>
      <c r="D653" s="69" t="s">
        <v>4720</v>
      </c>
      <c r="E653">
        <f>IFERROR(_xlfn.XLOOKUP($A653,map_headernames!H:H,map_headernames!H:H),0)</f>
        <v>0</v>
      </c>
      <c r="F653">
        <f>IFERROR(_xlfn.XLOOKUP($A653,map_headernames!J:J,map_headernames!J:J),0)</f>
        <v>0</v>
      </c>
      <c r="G653">
        <f>IFERROR(_xlfn.XLOOKUP($A653,map_headernames!N:N,map_headernames!N:N),0)</f>
        <v>0</v>
      </c>
    </row>
    <row r="654" spans="1:11">
      <c r="A654" s="81" t="s">
        <v>4810</v>
      </c>
      <c r="B654" s="81" t="s">
        <v>4811</v>
      </c>
      <c r="C654" s="81" t="s">
        <v>4812</v>
      </c>
      <c r="D654" s="69" t="s">
        <v>4720</v>
      </c>
      <c r="E654">
        <f>IFERROR(_xlfn.XLOOKUP($A654,map_headernames!H:H,map_headernames!H:H),0)</f>
        <v>0</v>
      </c>
      <c r="F654">
        <f>IFERROR(_xlfn.XLOOKUP($A654,map_headernames!J:J,map_headernames!J:J),0)</f>
        <v>0</v>
      </c>
      <c r="G654">
        <f>IFERROR(_xlfn.XLOOKUP($A654,map_headernames!N:N,map_headernames!N:N),0)</f>
        <v>0</v>
      </c>
    </row>
    <row r="655" spans="1:11">
      <c r="A655" s="81" t="s">
        <v>4813</v>
      </c>
      <c r="B655" s="81" t="s">
        <v>4814</v>
      </c>
      <c r="C655" s="81" t="s">
        <v>4814</v>
      </c>
      <c r="D655" s="69" t="s">
        <v>4720</v>
      </c>
      <c r="E655">
        <f>IFERROR(_xlfn.XLOOKUP($A655,map_headernames!H:H,map_headernames!H:H),0)</f>
        <v>0</v>
      </c>
      <c r="F655">
        <f>IFERROR(_xlfn.XLOOKUP($A655,map_headernames!J:J,map_headernames!J:J),0)</f>
        <v>0</v>
      </c>
      <c r="G655">
        <f>IFERROR(_xlfn.XLOOKUP($A655,map_headernames!N:N,map_headernames!N:N),0)</f>
        <v>0</v>
      </c>
    </row>
    <row r="656" spans="1:11">
      <c r="A656" s="81" t="s">
        <v>4815</v>
      </c>
      <c r="B656" s="81" t="s">
        <v>4816</v>
      </c>
      <c r="C656" s="81" t="s">
        <v>4817</v>
      </c>
      <c r="D656" s="69" t="s">
        <v>4720</v>
      </c>
      <c r="E656">
        <f>IFERROR(_xlfn.XLOOKUP($A656,map_headernames!H:H,map_headernames!H:H),0)</f>
        <v>0</v>
      </c>
      <c r="F656">
        <f>IFERROR(_xlfn.XLOOKUP($A656,map_headernames!J:J,map_headernames!J:J),0)</f>
        <v>0</v>
      </c>
      <c r="G656">
        <f>IFERROR(_xlfn.XLOOKUP($A656,map_headernames!N:N,map_headernames!N:N),0)</f>
        <v>0</v>
      </c>
    </row>
    <row r="657" spans="1:12">
      <c r="A657" s="81" t="s">
        <v>4818</v>
      </c>
      <c r="B657" s="81" t="s">
        <v>4819</v>
      </c>
      <c r="C657" s="81" t="s">
        <v>4819</v>
      </c>
      <c r="D657" s="69" t="s">
        <v>4720</v>
      </c>
      <c r="E657">
        <f>IFERROR(_xlfn.XLOOKUP($A657,map_headernames!H:H,map_headernames!H:H),0)</f>
        <v>0</v>
      </c>
      <c r="F657">
        <f>IFERROR(_xlfn.XLOOKUP($A657,map_headernames!J:J,map_headernames!J:J),0)</f>
        <v>0</v>
      </c>
      <c r="G657">
        <f>IFERROR(_xlfn.XLOOKUP($A657,map_headernames!N:N,map_headernames!N:N),0)</f>
        <v>0</v>
      </c>
    </row>
    <row r="658" spans="1:12">
      <c r="A658" s="81" t="s">
        <v>4820</v>
      </c>
      <c r="B658" s="81" t="s">
        <v>4821</v>
      </c>
      <c r="C658" s="81" t="s">
        <v>4822</v>
      </c>
      <c r="D658" s="69" t="s">
        <v>4720</v>
      </c>
      <c r="E658">
        <f>IFERROR(_xlfn.XLOOKUP($A658,map_headernames!H:H,map_headernames!H:H),0)</f>
        <v>0</v>
      </c>
      <c r="F658">
        <f>IFERROR(_xlfn.XLOOKUP($A658,map_headernames!J:J,map_headernames!J:J),0)</f>
        <v>0</v>
      </c>
      <c r="G658">
        <f>IFERROR(_xlfn.XLOOKUP($A658,map_headernames!N:N,map_headernames!N:N),0)</f>
        <v>0</v>
      </c>
    </row>
    <row r="659" spans="1:12">
      <c r="A659" s="95" t="s">
        <v>4823</v>
      </c>
      <c r="B659" s="95" t="s">
        <v>4824</v>
      </c>
      <c r="C659" s="81" t="s">
        <v>4824</v>
      </c>
      <c r="D659" s="69" t="s">
        <v>4612</v>
      </c>
      <c r="E659">
        <f>IFERROR(_xlfn.XLOOKUP($A659,map_headernames!H:H,map_headernames!H:H),0)</f>
        <v>0</v>
      </c>
      <c r="F659">
        <f>IFERROR(_xlfn.XLOOKUP($A659,map_headernames!J:J,map_headernames!J:J),0)</f>
        <v>0</v>
      </c>
      <c r="G659">
        <f>IFERROR(_xlfn.XLOOKUP($A659,map_headernames!N:N,map_headernames!N:N),0)</f>
        <v>0</v>
      </c>
      <c r="K659">
        <v>0</v>
      </c>
    </row>
    <row r="660" spans="1:12">
      <c r="A660" s="95" t="s">
        <v>4825</v>
      </c>
      <c r="B660" s="95" t="s">
        <v>4826</v>
      </c>
      <c r="C660" s="81" t="s">
        <v>4826</v>
      </c>
      <c r="D660" s="69" t="s">
        <v>4612</v>
      </c>
      <c r="E660">
        <f>IFERROR(_xlfn.XLOOKUP($A660,map_headernames!H:H,map_headernames!H:H),0)</f>
        <v>0</v>
      </c>
      <c r="F660">
        <f>IFERROR(_xlfn.XLOOKUP($A660,map_headernames!J:J,map_headernames!J:J),0)</f>
        <v>0</v>
      </c>
      <c r="G660">
        <f>IFERROR(_xlfn.XLOOKUP($A660,map_headernames!N:N,map_headernames!N:N),0)</f>
        <v>0</v>
      </c>
      <c r="K660">
        <v>0</v>
      </c>
    </row>
    <row r="661" spans="1:12">
      <c r="A661" s="95" t="s">
        <v>4827</v>
      </c>
      <c r="B661" s="95" t="s">
        <v>4828</v>
      </c>
      <c r="C661" s="81" t="s">
        <v>4829</v>
      </c>
      <c r="D661" s="69" t="s">
        <v>4612</v>
      </c>
      <c r="E661">
        <f>IFERROR(_xlfn.XLOOKUP($A661,map_headernames!H:H,map_headernames!H:H),0)</f>
        <v>0</v>
      </c>
      <c r="F661">
        <f>IFERROR(_xlfn.XLOOKUP($A661,map_headernames!J:J,map_headernames!J:J),0)</f>
        <v>0</v>
      </c>
      <c r="G661">
        <f>IFERROR(_xlfn.XLOOKUP($A661,map_headernames!N:N,map_headernames!N:N),0)</f>
        <v>0</v>
      </c>
      <c r="K661">
        <v>0</v>
      </c>
    </row>
    <row r="662" spans="1:12">
      <c r="A662" s="81" t="s">
        <v>4830</v>
      </c>
      <c r="B662" s="81" t="s">
        <v>4831</v>
      </c>
      <c r="C662" s="81" t="s">
        <v>4831</v>
      </c>
      <c r="D662" s="69" t="s">
        <v>4612</v>
      </c>
      <c r="E662">
        <f>IFERROR(_xlfn.XLOOKUP($A662,map_headernames!H:H,map_headernames!H:H),0)</f>
        <v>0</v>
      </c>
      <c r="F662">
        <f>IFERROR(_xlfn.XLOOKUP($A662,map_headernames!J:J,map_headernames!J:J),0)</f>
        <v>0</v>
      </c>
      <c r="G662">
        <f>IFERROR(_xlfn.XLOOKUP($A662,map_headernames!N:N,map_headernames!N:N),0)</f>
        <v>0</v>
      </c>
    </row>
    <row r="663" spans="1:12">
      <c r="A663" s="81" t="s">
        <v>4832</v>
      </c>
      <c r="B663" s="81" t="s">
        <v>4833</v>
      </c>
      <c r="C663" s="81" t="s">
        <v>4834</v>
      </c>
      <c r="D663" s="69" t="s">
        <v>4612</v>
      </c>
      <c r="E663">
        <f>IFERROR(_xlfn.XLOOKUP($A663,map_headernames!H:H,map_headernames!H:H),0)</f>
        <v>0</v>
      </c>
      <c r="F663">
        <f>IFERROR(_xlfn.XLOOKUP($A663,map_headernames!J:J,map_headernames!J:J),0)</f>
        <v>0</v>
      </c>
      <c r="G663">
        <f>IFERROR(_xlfn.XLOOKUP($A663,map_headernames!N:N,map_headernames!N:N),0)</f>
        <v>0</v>
      </c>
    </row>
    <row r="664" spans="1:12">
      <c r="A664" s="81" t="s">
        <v>4835</v>
      </c>
      <c r="B664" s="79" t="s">
        <v>4836</v>
      </c>
      <c r="C664" s="81" t="s">
        <v>4837</v>
      </c>
      <c r="D664" s="69" t="s">
        <v>4838</v>
      </c>
      <c r="E664">
        <f>IFERROR(_xlfn.XLOOKUP($A664,map_headernames!H:H,map_headernames!H:H),0)</f>
        <v>0</v>
      </c>
      <c r="F664">
        <f>IFERROR(_xlfn.XLOOKUP($A664,map_headernames!J:J,map_headernames!J:J),0)</f>
        <v>0</v>
      </c>
      <c r="G664">
        <f>IFERROR(_xlfn.XLOOKUP($A664,map_headernames!N:N,map_headernames!N:N),0)</f>
        <v>0</v>
      </c>
      <c r="I664" t="s">
        <v>1663</v>
      </c>
      <c r="J664" s="24" t="s">
        <v>1169</v>
      </c>
      <c r="K664">
        <v>0</v>
      </c>
      <c r="L664">
        <v>0</v>
      </c>
    </row>
    <row r="665" spans="1:12">
      <c r="A665" s="81" t="s">
        <v>2583</v>
      </c>
      <c r="B665" s="79" t="s">
        <v>4839</v>
      </c>
      <c r="C665" s="81" t="s">
        <v>4839</v>
      </c>
      <c r="D665" s="69" t="s">
        <v>4838</v>
      </c>
      <c r="E665" s="9" t="str">
        <f>IFERROR(_xlfn.XLOOKUP($A665,map_headernames!H:H,map_headernames!H:H),0)</f>
        <v>LIFEEXP</v>
      </c>
      <c r="F665" s="9" t="str">
        <f>IFERROR(_xlfn.XLOOKUP($A665,map_headernames!J:J,map_headernames!J:J),0)</f>
        <v>LIFEEXP</v>
      </c>
      <c r="G665">
        <f>IFERROR(_xlfn.XLOOKUP($A665,map_headernames!N:N,map_headernames!N:N),0)</f>
        <v>0</v>
      </c>
      <c r="H665"/>
      <c r="I665" s="1"/>
      <c r="J665" s="9" t="s">
        <v>3155</v>
      </c>
      <c r="K665" s="1">
        <v>1</v>
      </c>
      <c r="L665" s="22">
        <v>0</v>
      </c>
    </row>
    <row r="666" spans="1:12">
      <c r="A666" s="81" t="s">
        <v>4840</v>
      </c>
      <c r="B666" s="79" t="s">
        <v>4841</v>
      </c>
      <c r="C666" s="81" t="s">
        <v>4841</v>
      </c>
      <c r="D666" s="69" t="s">
        <v>4838</v>
      </c>
      <c r="E666">
        <f>IFERROR(_xlfn.XLOOKUP($A666,map_headernames!H:H,map_headernames!H:H),0)</f>
        <v>0</v>
      </c>
      <c r="F666">
        <f>IFERROR(_xlfn.XLOOKUP($A666,map_headernames!J:J,map_headernames!J:J),0)</f>
        <v>0</v>
      </c>
      <c r="G666">
        <f>IFERROR(_xlfn.XLOOKUP($A666,map_headernames!N:N,map_headernames!N:N),0)</f>
        <v>0</v>
      </c>
      <c r="I666" s="1"/>
      <c r="K666" s="1">
        <v>1</v>
      </c>
      <c r="L666" s="1">
        <v>1</v>
      </c>
    </row>
    <row r="667" spans="1:12">
      <c r="A667" s="81" t="s">
        <v>4842</v>
      </c>
      <c r="B667" s="79" t="s">
        <v>4843</v>
      </c>
      <c r="C667" s="81" t="s">
        <v>4843</v>
      </c>
      <c r="D667" s="69" t="s">
        <v>4838</v>
      </c>
      <c r="E667" t="str">
        <f>IFERROR(_xlfn.XLOOKUP($A667,map_headernames!H:H,map_headernames!H:H),0)</f>
        <v>DISABILITY</v>
      </c>
      <c r="F667">
        <f>IFERROR(_xlfn.XLOOKUP($A667,map_headernames!J:J,map_headernames!J:J),0)</f>
        <v>0</v>
      </c>
      <c r="G667">
        <f>IFERROR(_xlfn.XLOOKUP($A667,map_headernames!N:N,map_headernames!N:N),0)</f>
        <v>0</v>
      </c>
      <c r="I667" s="1"/>
      <c r="K667" s="1">
        <v>2</v>
      </c>
      <c r="L667" s="1">
        <v>1</v>
      </c>
    </row>
    <row r="668" spans="1:12">
      <c r="A668" s="109" t="s">
        <v>4844</v>
      </c>
      <c r="B668" s="79" t="s">
        <v>4845</v>
      </c>
      <c r="C668" s="81" t="s">
        <v>4846</v>
      </c>
      <c r="D668" s="69" t="s">
        <v>4838</v>
      </c>
      <c r="E668">
        <f>IFERROR(_xlfn.XLOOKUP($A668,map_headernames!H:H,map_headernames!H:H),0)</f>
        <v>0</v>
      </c>
      <c r="F668">
        <f>IFERROR(_xlfn.XLOOKUP($A668,map_headernames!J:J,map_headernames!J:J),0)</f>
        <v>0</v>
      </c>
      <c r="G668">
        <f>IFERROR(_xlfn.XLOOKUP($A668,map_headernames!N:N,map_headernames!N:N),0)</f>
        <v>0</v>
      </c>
      <c r="H668" s="24"/>
      <c r="I668" s="24"/>
      <c r="J668" s="24"/>
      <c r="K668">
        <v>2</v>
      </c>
    </row>
    <row r="669" spans="1:12">
      <c r="A669" s="81" t="s">
        <v>4847</v>
      </c>
      <c r="B669" s="81" t="s">
        <v>4848</v>
      </c>
      <c r="C669" s="81" t="s">
        <v>4848</v>
      </c>
      <c r="D669" s="69" t="s">
        <v>4838</v>
      </c>
      <c r="E669">
        <f>IFERROR(_xlfn.XLOOKUP($A669,map_headernames!H:H,map_headernames!H:H),0)</f>
        <v>0</v>
      </c>
      <c r="F669">
        <f>IFERROR(_xlfn.XLOOKUP($A669,map_headernames!J:J,map_headernames!J:J),0)</f>
        <v>0</v>
      </c>
      <c r="G669">
        <f>IFERROR(_xlfn.XLOOKUP($A669,map_headernames!N:N,map_headernames!N:N),0)</f>
        <v>0</v>
      </c>
      <c r="K669">
        <v>0</v>
      </c>
    </row>
    <row r="670" spans="1:12">
      <c r="A670" s="81" t="s">
        <v>4849</v>
      </c>
      <c r="B670" s="81" t="s">
        <v>4850</v>
      </c>
      <c r="C670" s="81" t="s">
        <v>4850</v>
      </c>
      <c r="D670" s="69" t="s">
        <v>4838</v>
      </c>
      <c r="E670">
        <f>IFERROR(_xlfn.XLOOKUP($A670,map_headernames!H:H,map_headernames!H:H),0)</f>
        <v>0</v>
      </c>
      <c r="F670">
        <f>IFERROR(_xlfn.XLOOKUP($A670,map_headernames!J:J,map_headernames!J:J),0)</f>
        <v>0</v>
      </c>
      <c r="G670">
        <f>IFERROR(_xlfn.XLOOKUP($A670,map_headernames!N:N,map_headernames!N:N),0)</f>
        <v>0</v>
      </c>
    </row>
    <row r="671" spans="1:12">
      <c r="A671" s="81" t="s">
        <v>4851</v>
      </c>
      <c r="B671" s="81" t="s">
        <v>4852</v>
      </c>
      <c r="C671" s="81" t="s">
        <v>4853</v>
      </c>
      <c r="D671" s="69" t="s">
        <v>4838</v>
      </c>
      <c r="E671">
        <f>IFERROR(_xlfn.XLOOKUP($A671,map_headernames!H:H,map_headernames!H:H),0)</f>
        <v>0</v>
      </c>
      <c r="F671">
        <f>IFERROR(_xlfn.XLOOKUP($A671,map_headernames!J:J,map_headernames!J:J),0)</f>
        <v>0</v>
      </c>
      <c r="G671">
        <f>IFERROR(_xlfn.XLOOKUP($A671,map_headernames!N:N,map_headernames!N:N),0)</f>
        <v>0</v>
      </c>
    </row>
    <row r="672" spans="1:12">
      <c r="A672" s="81" t="s">
        <v>4854</v>
      </c>
      <c r="B672" s="81" t="s">
        <v>4855</v>
      </c>
      <c r="C672" s="81" t="s">
        <v>4855</v>
      </c>
      <c r="D672" s="69" t="s">
        <v>4838</v>
      </c>
      <c r="E672">
        <f>IFERROR(_xlfn.XLOOKUP($A672,map_headernames!H:H,map_headernames!H:H),0)</f>
        <v>0</v>
      </c>
      <c r="F672">
        <f>IFERROR(_xlfn.XLOOKUP($A672,map_headernames!J:J,map_headernames!J:J),0)</f>
        <v>0</v>
      </c>
      <c r="G672">
        <f>IFERROR(_xlfn.XLOOKUP($A672,map_headernames!N:N,map_headernames!N:N),0)</f>
        <v>0</v>
      </c>
      <c r="K672">
        <v>0</v>
      </c>
    </row>
    <row r="673" spans="1:11">
      <c r="A673" s="81" t="s">
        <v>4856</v>
      </c>
      <c r="B673" s="81" t="s">
        <v>4857</v>
      </c>
      <c r="C673" s="81" t="s">
        <v>4858</v>
      </c>
      <c r="D673" s="69" t="s">
        <v>4838</v>
      </c>
      <c r="E673">
        <f>IFERROR(_xlfn.XLOOKUP($A673,map_headernames!H:H,map_headernames!H:H),0)</f>
        <v>0</v>
      </c>
      <c r="F673">
        <f>IFERROR(_xlfn.XLOOKUP($A673,map_headernames!J:J,map_headernames!J:J),0)</f>
        <v>0</v>
      </c>
      <c r="G673">
        <f>IFERROR(_xlfn.XLOOKUP($A673,map_headernames!N:N,map_headernames!N:N),0)</f>
        <v>0</v>
      </c>
      <c r="K673">
        <v>0</v>
      </c>
    </row>
  </sheetData>
  <autoFilter ref="A1:M673" xr:uid="{D760AE72-5359-4AC6-B8BE-9AD69D281094}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7BC5-81DF-405F-A4E4-7B615EAFC142}">
  <dimension ref="A2:D31"/>
  <sheetViews>
    <sheetView workbookViewId="0">
      <selection activeCell="D18" sqref="D18:D31"/>
    </sheetView>
  </sheetViews>
  <sheetFormatPr defaultRowHeight="14.5"/>
  <cols>
    <col min="1" max="1" width="105.1796875" customWidth="1"/>
    <col min="2" max="2" width="33.453125" customWidth="1"/>
    <col min="3" max="3" width="70.54296875" customWidth="1"/>
    <col min="4" max="4" width="38.453125" customWidth="1"/>
  </cols>
  <sheetData>
    <row r="2" spans="1:3">
      <c r="A2" t="s">
        <v>5542</v>
      </c>
      <c r="B2" t="s">
        <v>5555</v>
      </c>
    </row>
    <row r="3" spans="1:3">
      <c r="A3" s="132" t="s">
        <v>5539</v>
      </c>
      <c r="B3" s="42" t="s">
        <v>5556</v>
      </c>
    </row>
    <row r="4" spans="1:3">
      <c r="A4" t="s">
        <v>5540</v>
      </c>
      <c r="B4" t="s">
        <v>5557</v>
      </c>
    </row>
    <row r="5" spans="1:3">
      <c r="A5" t="s">
        <v>5541</v>
      </c>
      <c r="B5" s="42" t="s">
        <v>5558</v>
      </c>
    </row>
    <row r="6" spans="1:3">
      <c r="A6" t="s">
        <v>5543</v>
      </c>
      <c r="B6" t="s">
        <v>5559</v>
      </c>
    </row>
    <row r="7" spans="1:3">
      <c r="A7" t="s">
        <v>5544</v>
      </c>
      <c r="B7" t="s">
        <v>5547</v>
      </c>
      <c r="C7" t="s">
        <v>5560</v>
      </c>
    </row>
    <row r="8" spans="1:3">
      <c r="A8" t="s">
        <v>5545</v>
      </c>
      <c r="B8" s="42" t="s">
        <v>5548</v>
      </c>
    </row>
    <row r="9" spans="1:3">
      <c r="A9" t="s">
        <v>5546</v>
      </c>
      <c r="B9" t="s">
        <v>5549</v>
      </c>
    </row>
    <row r="10" spans="1:3">
      <c r="A10" s="24" t="s">
        <v>5552</v>
      </c>
      <c r="B10" s="42" t="s">
        <v>5550</v>
      </c>
    </row>
    <row r="11" spans="1:3">
      <c r="A11" t="s">
        <v>5552</v>
      </c>
      <c r="B11" t="s">
        <v>5551</v>
      </c>
    </row>
    <row r="12" spans="1:3">
      <c r="A12" t="s">
        <v>5554</v>
      </c>
      <c r="B12" t="s">
        <v>5553</v>
      </c>
    </row>
    <row r="14" spans="1:3">
      <c r="A14" s="42" t="s">
        <v>5556</v>
      </c>
    </row>
    <row r="17" spans="2:4" ht="15">
      <c r="B17" s="133" t="s">
        <v>5561</v>
      </c>
      <c r="C17" s="133" t="s">
        <v>5562</v>
      </c>
      <c r="D17" s="133" t="s">
        <v>5563</v>
      </c>
    </row>
    <row r="18" spans="2:4">
      <c r="B18" s="137" t="s">
        <v>2600</v>
      </c>
      <c r="C18" s="137" t="s">
        <v>2602</v>
      </c>
      <c r="D18" s="137" t="s">
        <v>2601</v>
      </c>
    </row>
    <row r="19" spans="2:4">
      <c r="B19" s="137" t="s">
        <v>2603</v>
      </c>
      <c r="C19" s="137" t="s">
        <v>2604</v>
      </c>
      <c r="D19" s="137" t="s">
        <v>2601</v>
      </c>
    </row>
    <row r="20" spans="2:4">
      <c r="B20" s="137" t="s">
        <v>2605</v>
      </c>
      <c r="C20" s="137" t="s">
        <v>2606</v>
      </c>
      <c r="D20" s="137" t="s">
        <v>2601</v>
      </c>
    </row>
    <row r="21" spans="2:4">
      <c r="B21" s="137" t="s">
        <v>2607</v>
      </c>
      <c r="C21" s="137" t="s">
        <v>2608</v>
      </c>
      <c r="D21" s="137" t="s">
        <v>2601</v>
      </c>
    </row>
    <row r="22" spans="2:4">
      <c r="B22" s="134" t="s">
        <v>2609</v>
      </c>
      <c r="C22" s="134" t="s">
        <v>2611</v>
      </c>
      <c r="D22" s="134" t="s">
        <v>2610</v>
      </c>
    </row>
    <row r="23" spans="2:4">
      <c r="B23" s="134" t="s">
        <v>2614</v>
      </c>
      <c r="C23" s="134" t="s">
        <v>2615</v>
      </c>
      <c r="D23" s="134" t="s">
        <v>2610</v>
      </c>
    </row>
    <row r="24" spans="2:4">
      <c r="B24" s="134" t="s">
        <v>2617</v>
      </c>
      <c r="C24" s="134" t="s">
        <v>5526</v>
      </c>
      <c r="D24" s="134" t="s">
        <v>2610</v>
      </c>
    </row>
    <row r="25" spans="2:4">
      <c r="B25" s="134" t="s">
        <v>2618</v>
      </c>
      <c r="C25" s="134" t="s">
        <v>2619</v>
      </c>
      <c r="D25" s="134" t="s">
        <v>2610</v>
      </c>
    </row>
    <row r="26" spans="2:4">
      <c r="B26" s="134" t="s">
        <v>2620</v>
      </c>
      <c r="C26" s="134" t="s">
        <v>2621</v>
      </c>
      <c r="D26" s="134" t="s">
        <v>2610</v>
      </c>
    </row>
    <row r="27" spans="2:4">
      <c r="B27" s="134" t="s">
        <v>2622</v>
      </c>
      <c r="C27" s="134" t="s">
        <v>2623</v>
      </c>
      <c r="D27" s="134" t="s">
        <v>2610</v>
      </c>
    </row>
    <row r="28" spans="2:4">
      <c r="B28" s="134" t="s">
        <v>2625</v>
      </c>
      <c r="C28" s="134" t="s">
        <v>2626</v>
      </c>
      <c r="D28" s="134" t="s">
        <v>2610</v>
      </c>
    </row>
    <row r="29" spans="2:4">
      <c r="B29" s="134" t="s">
        <v>2627</v>
      </c>
      <c r="C29" s="134" t="s">
        <v>2628</v>
      </c>
      <c r="D29" s="134" t="s">
        <v>2610</v>
      </c>
    </row>
    <row r="30" spans="2:4">
      <c r="B30" s="134" t="s">
        <v>2629</v>
      </c>
      <c r="C30" s="134" t="s">
        <v>2630</v>
      </c>
      <c r="D30" s="134" t="s">
        <v>2610</v>
      </c>
    </row>
    <row r="31" spans="2:4">
      <c r="B31" s="134" t="s">
        <v>2631</v>
      </c>
      <c r="C31" s="134" t="s">
        <v>2632</v>
      </c>
      <c r="D31" s="134" t="s">
        <v>2610</v>
      </c>
    </row>
  </sheetData>
  <hyperlinks>
    <hyperlink ref="A3" r:id="rId1" xr:uid="{B3ACCEED-2FBD-4B25-AE1F-61FB8F89C7C5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9F18-DB76-4873-966F-BBE718A987E5}">
  <dimension ref="A1:C74"/>
  <sheetViews>
    <sheetView workbookViewId="0">
      <selection activeCell="C31" sqref="C31"/>
    </sheetView>
  </sheetViews>
  <sheetFormatPr defaultRowHeight="14.5"/>
  <cols>
    <col min="2" max="2" width="16.7265625" bestFit="1" customWidth="1"/>
    <col min="3" max="3" width="15.36328125" customWidth="1"/>
  </cols>
  <sheetData>
    <row r="1" spans="1:3">
      <c r="A1" t="s">
        <v>50</v>
      </c>
      <c r="B1" t="s">
        <v>5677</v>
      </c>
      <c r="C1" t="s">
        <v>5676</v>
      </c>
    </row>
    <row r="2" spans="1:3">
      <c r="A2">
        <v>1</v>
      </c>
      <c r="B2" t="s">
        <v>1169</v>
      </c>
      <c r="C2" t="s">
        <v>2251</v>
      </c>
    </row>
    <row r="3" spans="1:3">
      <c r="A3">
        <v>2</v>
      </c>
      <c r="B3" t="s">
        <v>176</v>
      </c>
      <c r="C3" t="s">
        <v>2251</v>
      </c>
    </row>
    <row r="4" spans="1:3">
      <c r="A4">
        <v>3</v>
      </c>
      <c r="B4" t="s">
        <v>168</v>
      </c>
      <c r="C4" t="s">
        <v>2251</v>
      </c>
    </row>
    <row r="5" spans="1:3">
      <c r="A5">
        <v>4</v>
      </c>
      <c r="B5" t="s">
        <v>164</v>
      </c>
      <c r="C5" t="s">
        <v>2251</v>
      </c>
    </row>
    <row r="6" spans="1:3">
      <c r="A6">
        <v>5</v>
      </c>
      <c r="B6" t="s">
        <v>2317</v>
      </c>
      <c r="C6" t="s">
        <v>2251</v>
      </c>
    </row>
    <row r="7" spans="1:3">
      <c r="A7">
        <v>6</v>
      </c>
      <c r="B7" t="s">
        <v>2914</v>
      </c>
      <c r="C7" t="s">
        <v>2251</v>
      </c>
    </row>
    <row r="8" spans="1:3">
      <c r="A8">
        <v>7</v>
      </c>
      <c r="B8" t="s">
        <v>2915</v>
      </c>
      <c r="C8" t="s">
        <v>2251</v>
      </c>
    </row>
    <row r="9" spans="1:3">
      <c r="A9">
        <v>8</v>
      </c>
      <c r="B9" t="s">
        <v>2916</v>
      </c>
      <c r="C9" t="s">
        <v>2251</v>
      </c>
    </row>
    <row r="10" spans="1:3">
      <c r="A10">
        <v>9</v>
      </c>
      <c r="B10" t="s">
        <v>2917</v>
      </c>
      <c r="C10" t="s">
        <v>2251</v>
      </c>
    </row>
    <row r="11" spans="1:3">
      <c r="A11">
        <v>10</v>
      </c>
      <c r="B11" t="s">
        <v>2918</v>
      </c>
      <c r="C11" t="s">
        <v>2251</v>
      </c>
    </row>
    <row r="12" spans="1:3">
      <c r="A12">
        <v>11</v>
      </c>
      <c r="B12" t="s">
        <v>2919</v>
      </c>
      <c r="C12" t="s">
        <v>2251</v>
      </c>
    </row>
    <row r="13" spans="1:3">
      <c r="A13">
        <v>12</v>
      </c>
      <c r="B13" t="s">
        <v>2920</v>
      </c>
      <c r="C13" t="s">
        <v>2251</v>
      </c>
    </row>
    <row r="14" spans="1:3">
      <c r="A14">
        <v>13</v>
      </c>
      <c r="B14" t="s">
        <v>2317</v>
      </c>
      <c r="C14" t="s">
        <v>2251</v>
      </c>
    </row>
    <row r="15" spans="1:3">
      <c r="A15">
        <v>14</v>
      </c>
      <c r="B15" t="s">
        <v>2307</v>
      </c>
      <c r="C15" t="s">
        <v>2251</v>
      </c>
    </row>
    <row r="16" spans="1:3">
      <c r="A16">
        <v>15</v>
      </c>
      <c r="B16" t="s">
        <v>2312</v>
      </c>
      <c r="C16" t="s">
        <v>2251</v>
      </c>
    </row>
    <row r="17" spans="1:3">
      <c r="A17">
        <v>16</v>
      </c>
      <c r="B17" t="s">
        <v>2322</v>
      </c>
      <c r="C17" t="s">
        <v>2251</v>
      </c>
    </row>
    <row r="18" spans="1:3">
      <c r="A18">
        <v>17</v>
      </c>
      <c r="B18" t="s">
        <v>2327</v>
      </c>
      <c r="C18" t="s">
        <v>2251</v>
      </c>
    </row>
    <row r="19" spans="1:3">
      <c r="A19">
        <v>18</v>
      </c>
      <c r="B19" t="s">
        <v>2332</v>
      </c>
      <c r="C19" t="s">
        <v>2251</v>
      </c>
    </row>
    <row r="20" spans="1:3">
      <c r="A20">
        <v>19</v>
      </c>
      <c r="B20" t="s">
        <v>2337</v>
      </c>
      <c r="C20" t="s">
        <v>2251</v>
      </c>
    </row>
    <row r="21" spans="1:3">
      <c r="A21">
        <v>20</v>
      </c>
      <c r="B21" t="s">
        <v>2300</v>
      </c>
      <c r="C21" t="s">
        <v>2251</v>
      </c>
    </row>
    <row r="22" spans="1:3">
      <c r="A22">
        <v>21</v>
      </c>
      <c r="B22" t="s">
        <v>4883</v>
      </c>
      <c r="C22" t="s">
        <v>2251</v>
      </c>
    </row>
    <row r="23" spans="1:3">
      <c r="A23">
        <v>22</v>
      </c>
      <c r="B23" t="s">
        <v>4876</v>
      </c>
      <c r="C23" t="s">
        <v>2251</v>
      </c>
    </row>
    <row r="24" spans="1:3">
      <c r="A24">
        <v>23</v>
      </c>
      <c r="B24" t="s">
        <v>4884</v>
      </c>
      <c r="C24" t="s">
        <v>2251</v>
      </c>
    </row>
    <row r="25" spans="1:3">
      <c r="A25">
        <v>24</v>
      </c>
      <c r="B25" t="s">
        <v>4885</v>
      </c>
      <c r="C25" t="s">
        <v>2251</v>
      </c>
    </row>
    <row r="26" spans="1:3">
      <c r="A26">
        <v>25</v>
      </c>
      <c r="B26" t="s">
        <v>155</v>
      </c>
      <c r="C26" t="s">
        <v>607</v>
      </c>
    </row>
    <row r="27" spans="1:3">
      <c r="A27">
        <v>26</v>
      </c>
      <c r="B27" t="s">
        <v>51</v>
      </c>
      <c r="C27" t="s">
        <v>41</v>
      </c>
    </row>
    <row r="28" spans="1:3">
      <c r="A28">
        <v>27</v>
      </c>
      <c r="B28" t="s">
        <v>150</v>
      </c>
      <c r="C28" t="s">
        <v>1080</v>
      </c>
    </row>
    <row r="29" spans="1:3">
      <c r="A29">
        <v>28</v>
      </c>
      <c r="B29" t="s">
        <v>80</v>
      </c>
      <c r="C29" t="s">
        <v>405</v>
      </c>
    </row>
    <row r="30" spans="1:3">
      <c r="A30">
        <v>29</v>
      </c>
      <c r="B30" t="s">
        <v>396</v>
      </c>
      <c r="C30" t="s">
        <v>1002</v>
      </c>
    </row>
    <row r="31" spans="1:3">
      <c r="A31">
        <v>30</v>
      </c>
      <c r="B31" t="s">
        <v>4913</v>
      </c>
      <c r="C31" t="s">
        <v>5644</v>
      </c>
    </row>
    <row r="32" spans="1:3">
      <c r="A32">
        <v>31</v>
      </c>
      <c r="B32" t="s">
        <v>5634</v>
      </c>
      <c r="C32" t="s">
        <v>5643</v>
      </c>
    </row>
    <row r="33" spans="1:3">
      <c r="A33">
        <v>32</v>
      </c>
      <c r="B33" t="s">
        <v>4880</v>
      </c>
      <c r="C33" t="s">
        <v>1080</v>
      </c>
    </row>
    <row r="34" spans="1:3">
      <c r="A34">
        <v>33</v>
      </c>
      <c r="B34" s="183" t="s">
        <v>5675</v>
      </c>
      <c r="C34" s="183" t="s">
        <v>5534</v>
      </c>
    </row>
    <row r="35" spans="1:3">
      <c r="A35">
        <v>34</v>
      </c>
      <c r="B35" s="183" t="s">
        <v>5674</v>
      </c>
      <c r="C35" s="183" t="s">
        <v>5534</v>
      </c>
    </row>
    <row r="36" spans="1:3">
      <c r="A36">
        <v>35</v>
      </c>
      <c r="B36" s="183" t="s">
        <v>5673</v>
      </c>
      <c r="C36" s="183" t="s">
        <v>5534</v>
      </c>
    </row>
    <row r="37" spans="1:3">
      <c r="A37">
        <v>36</v>
      </c>
      <c r="B37" s="183" t="s">
        <v>5672</v>
      </c>
      <c r="C37" s="183" t="s">
        <v>5534</v>
      </c>
    </row>
    <row r="38" spans="1:3">
      <c r="A38">
        <v>37</v>
      </c>
      <c r="B38" s="183" t="s">
        <v>5664</v>
      </c>
      <c r="C38" s="183" t="s">
        <v>570</v>
      </c>
    </row>
    <row r="39" spans="1:3">
      <c r="A39">
        <v>38</v>
      </c>
      <c r="B39" s="183" t="s">
        <v>5665</v>
      </c>
      <c r="C39" s="183" t="s">
        <v>570</v>
      </c>
    </row>
    <row r="40" spans="1:3">
      <c r="A40">
        <v>39</v>
      </c>
      <c r="B40" s="183" t="s">
        <v>5666</v>
      </c>
      <c r="C40" s="183" t="s">
        <v>570</v>
      </c>
    </row>
    <row r="41" spans="1:3">
      <c r="A41">
        <v>40</v>
      </c>
      <c r="B41" s="183" t="s">
        <v>5667</v>
      </c>
      <c r="C41" s="183" t="s">
        <v>570</v>
      </c>
    </row>
    <row r="42" spans="1:3">
      <c r="A42">
        <v>41</v>
      </c>
      <c r="B42" t="s">
        <v>189</v>
      </c>
      <c r="C42" t="s">
        <v>2251</v>
      </c>
    </row>
    <row r="43" spans="1:3">
      <c r="A43">
        <v>42</v>
      </c>
      <c r="B43" t="s">
        <v>1121</v>
      </c>
      <c r="C43" t="s">
        <v>2251</v>
      </c>
    </row>
    <row r="44" spans="1:3">
      <c r="A44">
        <v>43</v>
      </c>
      <c r="B44" s="23" t="s">
        <v>181</v>
      </c>
      <c r="C44" t="s">
        <v>2251</v>
      </c>
    </row>
    <row r="45" spans="1:3">
      <c r="A45">
        <v>44</v>
      </c>
      <c r="B45" s="23" t="s">
        <v>144</v>
      </c>
      <c r="C45" t="s">
        <v>2251</v>
      </c>
    </row>
    <row r="46" spans="1:3">
      <c r="A46">
        <v>45</v>
      </c>
      <c r="B46" s="23" t="s">
        <v>185</v>
      </c>
      <c r="C46" t="s">
        <v>2251</v>
      </c>
    </row>
    <row r="47" spans="1:3">
      <c r="A47">
        <v>46</v>
      </c>
      <c r="B47" s="23" t="s">
        <v>108</v>
      </c>
      <c r="C47" t="s">
        <v>2251</v>
      </c>
    </row>
    <row r="48" spans="1:3">
      <c r="A48">
        <v>47</v>
      </c>
      <c r="B48" s="23" t="s">
        <v>196</v>
      </c>
      <c r="C48" t="s">
        <v>2251</v>
      </c>
    </row>
    <row r="49" spans="1:3">
      <c r="A49">
        <v>48</v>
      </c>
      <c r="B49" s="23" t="s">
        <v>307</v>
      </c>
      <c r="C49" t="s">
        <v>2251</v>
      </c>
    </row>
    <row r="50" spans="1:3">
      <c r="A50">
        <v>49</v>
      </c>
      <c r="B50" s="23" t="s">
        <v>255</v>
      </c>
      <c r="C50" t="s">
        <v>2251</v>
      </c>
    </row>
    <row r="51" spans="1:3">
      <c r="A51">
        <v>50</v>
      </c>
      <c r="B51" s="23" t="s">
        <v>265</v>
      </c>
      <c r="C51" t="s">
        <v>2251</v>
      </c>
    </row>
    <row r="52" spans="1:3">
      <c r="A52">
        <v>51</v>
      </c>
      <c r="B52" s="23" t="s">
        <v>95</v>
      </c>
      <c r="C52" t="s">
        <v>2251</v>
      </c>
    </row>
    <row r="53" spans="1:3">
      <c r="A53">
        <v>52</v>
      </c>
      <c r="B53" s="23" t="s">
        <v>244</v>
      </c>
      <c r="C53" t="s">
        <v>2251</v>
      </c>
    </row>
    <row r="54" spans="1:3">
      <c r="A54">
        <v>53</v>
      </c>
      <c r="B54" s="23" t="s">
        <v>134</v>
      </c>
      <c r="C54" t="s">
        <v>2251</v>
      </c>
    </row>
    <row r="55" spans="1:3">
      <c r="A55">
        <v>54</v>
      </c>
      <c r="B55" s="23" t="s">
        <v>1769</v>
      </c>
      <c r="C55" t="s">
        <v>2251</v>
      </c>
    </row>
    <row r="56" spans="1:3">
      <c r="A56">
        <v>55</v>
      </c>
      <c r="B56" s="1" t="s">
        <v>4936</v>
      </c>
      <c r="C56" t="s">
        <v>2251</v>
      </c>
    </row>
    <row r="57" spans="1:3">
      <c r="A57">
        <v>56</v>
      </c>
      <c r="B57" s="1" t="s">
        <v>4937</v>
      </c>
      <c r="C57" t="s">
        <v>2251</v>
      </c>
    </row>
    <row r="58" spans="1:3">
      <c r="A58">
        <v>57</v>
      </c>
      <c r="B58" s="1" t="s">
        <v>4887</v>
      </c>
      <c r="C58" t="s">
        <v>2251</v>
      </c>
    </row>
    <row r="59" spans="1:3">
      <c r="A59">
        <v>58</v>
      </c>
      <c r="B59" s="1" t="s">
        <v>3155</v>
      </c>
      <c r="C59" t="s">
        <v>2251</v>
      </c>
    </row>
    <row r="60" spans="1:3">
      <c r="A60">
        <v>59</v>
      </c>
      <c r="B60" s="1" t="s">
        <v>4886</v>
      </c>
      <c r="C60" t="s">
        <v>2251</v>
      </c>
    </row>
    <row r="61" spans="1:3">
      <c r="A61">
        <v>60</v>
      </c>
      <c r="B61" s="1" t="s">
        <v>4983</v>
      </c>
      <c r="C61" t="s">
        <v>2251</v>
      </c>
    </row>
    <row r="62" spans="1:3">
      <c r="A62">
        <v>61</v>
      </c>
    </row>
    <row r="63" spans="1:3">
      <c r="A63">
        <v>62</v>
      </c>
    </row>
    <row r="64" spans="1:3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map_headernames</vt:lpstr>
      <vt:lpstr>sortorder</vt:lpstr>
      <vt:lpstr>template_add</vt:lpstr>
      <vt:lpstr>shortlabelling</vt:lpstr>
      <vt:lpstr>BGsACS</vt:lpstr>
      <vt:lpstr>ejscreen api</vt:lpstr>
      <vt:lpstr>wtd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Corrales, Mark</cp:lastModifiedBy>
  <dcterms:created xsi:type="dcterms:W3CDTF">2023-08-09T05:30:53Z</dcterms:created>
  <dcterms:modified xsi:type="dcterms:W3CDTF">2024-07-08T07:03:32Z</dcterms:modified>
</cp:coreProperties>
</file>